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A:\04_Lustenice_DUA\__HIP\03_SOUTEZ_2024\01_AKTUALNI_VV\"/>
    </mc:Choice>
  </mc:AlternateContent>
  <xr:revisionPtr revIDLastSave="0" documentId="13_ncr:1_{53FE4858-1279-46F3-A54E-FFF3B5134613}" xr6:coauthVersionLast="47" xr6:coauthVersionMax="47" xr10:uidLastSave="{00000000-0000-0000-0000-000000000000}"/>
  <bookViews>
    <workbookView xWindow="-110" yWindow="-110" windowWidth="38620" windowHeight="21220" tabRatio="806" xr2:uid="{00000000-000D-0000-FFFF-FFFF00000000}"/>
  </bookViews>
  <sheets>
    <sheet name="Rekapitulace stavby" sheetId="1" r:id="rId1"/>
    <sheet name="SO1A - Domov u Anežky Luš..." sheetId="2" r:id="rId2"/>
    <sheet name="SO2A - Venkovní úpravy" sheetId="3" r:id="rId3"/>
    <sheet name="SO3A - Doplnění chybějící..." sheetId="4" r:id="rId4"/>
    <sheet name="KOM" sheetId="6" r:id="rId5"/>
    <sheet name="VZT Gastro" sheetId="7" r:id="rId6"/>
    <sheet name="ZTI" sheetId="8" r:id="rId7"/>
    <sheet name="PŘ. Kan" sheetId="9" r:id="rId8"/>
    <sheet name="VYT" sheetId="10" r:id="rId9"/>
    <sheet name="Rekap EL" sheetId="22" r:id="rId10"/>
    <sheet name="EL" sheetId="23" r:id="rId11"/>
    <sheet name="Rekap EPS" sheetId="18" r:id="rId12"/>
    <sheet name="EPS" sheetId="19" r:id="rId13"/>
    <sheet name="Rekap AO" sheetId="15" r:id="rId14"/>
    <sheet name="AO" sheetId="16" r:id="rId15"/>
    <sheet name="VZT ostatní " sheetId="17" r:id="rId16"/>
    <sheet name="Seznam figur" sheetId="5" r:id="rId17"/>
  </sheets>
  <definedNames>
    <definedName name="_xlnm._FilterDatabase" localSheetId="1" hidden="1">'SO1A - Domov u Anežky Luš...'!$C$150:$K$1445</definedName>
    <definedName name="_xlnm._FilterDatabase" localSheetId="2" hidden="1">'SO2A - Venkovní úpravy'!$C$129:$K$278</definedName>
    <definedName name="_xlnm._FilterDatabase" localSheetId="3" hidden="1">'SO3A - Doplnění chybějící...'!$C$128:$K$198</definedName>
    <definedName name="_xlnm.Print_Titles" localSheetId="14">AO!$1:$4</definedName>
    <definedName name="_xlnm.Print_Titles" localSheetId="10">EL!$1:$4</definedName>
    <definedName name="_xlnm.Print_Titles" localSheetId="12">EPS!$1:$5</definedName>
    <definedName name="_xlnm.Print_Titles" localSheetId="4">KOM!$1:$4</definedName>
    <definedName name="_xlnm.Print_Titles" localSheetId="13">'Rekap AO'!$1:$5</definedName>
    <definedName name="_xlnm.Print_Titles" localSheetId="9">'Rekap EL'!$1:$4</definedName>
    <definedName name="_xlnm.Print_Titles" localSheetId="11">'Rekap EPS'!$1:$5</definedName>
    <definedName name="_xlnm.Print_Titles" localSheetId="0">'Rekapitulace stavby'!$92:$92</definedName>
    <definedName name="_xlnm.Print_Titles" localSheetId="16">'Seznam figur'!$9:$9</definedName>
    <definedName name="_xlnm.Print_Titles" localSheetId="1">'SO1A - Domov u Anežky Luš...'!$150:$150</definedName>
    <definedName name="_xlnm.Print_Titles" localSheetId="2">'SO2A - Venkovní úpravy'!$129:$129</definedName>
    <definedName name="_xlnm.Print_Titles" localSheetId="3">'SO3A - Doplnění chybějící...'!$128:$128</definedName>
    <definedName name="_xlnm.Print_Area" localSheetId="4">KOM!$A$1:$G$66</definedName>
    <definedName name="_xlnm.Print_Area" localSheetId="0">'Rekapitulace stavby'!$D$4:$AO$76,'Rekapitulace stavby'!$C$82:$AQ$98</definedName>
    <definedName name="_xlnm.Print_Area" localSheetId="16">'Seznam figur'!$C$4:$G$689</definedName>
    <definedName name="_xlnm.Print_Area" localSheetId="1">'SO1A - Domov u Anežky Luš...'!$C$4:$J$76,'SO1A - Domov u Anežky Luš...'!$C$82:$J$132,'SO1A - Domov u Anežky Luš...'!$C$138:$J$1445</definedName>
    <definedName name="_xlnm.Print_Area" localSheetId="2">'SO2A - Venkovní úpravy'!$C$4:$J$76,'SO2A - Venkovní úpravy'!$C$82:$J$111,'SO2A - Venkovní úpravy'!$C$117:$J$278</definedName>
    <definedName name="_xlnm.Print_Area" localSheetId="3">'SO3A - Doplnění chybějící...'!$C$4:$J$76,'SO3A - Doplnění chybějící...'!$C$82:$J$110,'SO3A - Doplnění chybějící...'!$C$116:$J$198</definedName>
    <definedName name="_xlnm.Print_Area" localSheetId="8">VYT!$A$1:$O$112</definedName>
    <definedName name="_xlnm.Print_Area" localSheetId="5">'VZT Gastro'!$A$1:$O$78</definedName>
    <definedName name="_xlnm.Print_Area" localSheetId="15">'VZT ostatní '!$A$1:$O$285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99" i="23" l="1"/>
  <c r="Z298" i="23"/>
  <c r="Z297" i="23"/>
  <c r="Z296" i="23"/>
  <c r="Z295" i="23"/>
  <c r="Z294" i="23"/>
  <c r="Z293" i="23"/>
  <c r="Z292" i="23"/>
  <c r="Z291" i="23"/>
  <c r="Z290" i="23"/>
  <c r="Z289" i="23"/>
  <c r="Z288" i="23"/>
  <c r="Z287" i="23"/>
  <c r="Z286" i="23"/>
  <c r="Z285" i="23"/>
  <c r="Z284" i="23"/>
  <c r="Z283" i="23"/>
  <c r="Z282" i="23"/>
  <c r="Z281" i="23"/>
  <c r="Z280" i="23"/>
  <c r="Z279" i="23"/>
  <c r="Z278" i="23"/>
  <c r="Z277" i="23"/>
  <c r="Z276" i="23"/>
  <c r="Z275" i="23"/>
  <c r="Z274" i="23"/>
  <c r="Z273" i="23"/>
  <c r="Z272" i="23"/>
  <c r="Z271" i="23"/>
  <c r="Z270" i="23"/>
  <c r="Z269" i="23"/>
  <c r="Z268" i="23"/>
  <c r="Z267" i="23"/>
  <c r="Z266" i="23"/>
  <c r="Z265" i="23"/>
  <c r="Z264" i="23"/>
  <c r="Z263" i="23"/>
  <c r="Z262" i="23"/>
  <c r="Z261" i="23"/>
  <c r="Z260" i="23"/>
  <c r="Z259" i="23"/>
  <c r="Z258" i="23"/>
  <c r="Z257" i="23"/>
  <c r="Z256" i="23"/>
  <c r="Z255" i="23"/>
  <c r="Z254" i="23"/>
  <c r="Z253" i="23"/>
  <c r="Z252" i="23"/>
  <c r="Z251" i="23"/>
  <c r="Z250" i="23"/>
  <c r="Z249" i="23"/>
  <c r="Z248" i="23"/>
  <c r="Z247" i="23"/>
  <c r="Z246" i="23"/>
  <c r="Z245" i="23"/>
  <c r="Z244" i="23"/>
  <c r="Z243" i="23"/>
  <c r="Z242" i="23"/>
  <c r="Z241" i="23"/>
  <c r="Z240" i="23"/>
  <c r="Z239" i="23"/>
  <c r="Z238" i="23"/>
  <c r="Z237" i="23"/>
  <c r="Z236" i="23"/>
  <c r="Z235" i="23"/>
  <c r="Z234" i="23"/>
  <c r="Z233" i="23"/>
  <c r="Z232" i="23"/>
  <c r="Z231" i="23"/>
  <c r="Z230" i="23"/>
  <c r="Z229" i="23"/>
  <c r="Z228" i="23"/>
  <c r="Z227" i="23"/>
  <c r="Z226" i="23"/>
  <c r="Z225" i="23"/>
  <c r="Z224" i="23"/>
  <c r="Z223" i="23"/>
  <c r="Z222" i="23"/>
  <c r="Z221" i="23"/>
  <c r="Z220" i="23"/>
  <c r="Z219" i="23"/>
  <c r="Z218" i="23"/>
  <c r="Z217" i="23"/>
  <c r="Z216" i="23"/>
  <c r="Z215" i="23"/>
  <c r="Z214" i="23"/>
  <c r="Z213" i="23"/>
  <c r="Z212" i="23"/>
  <c r="Z211" i="23"/>
  <c r="Z210" i="23"/>
  <c r="Z209" i="23"/>
  <c r="Z208" i="23"/>
  <c r="Z207" i="23"/>
  <c r="Z206" i="23"/>
  <c r="Z205" i="23"/>
  <c r="Z204" i="23"/>
  <c r="Z203" i="23"/>
  <c r="Z202" i="23"/>
  <c r="Z201" i="23"/>
  <c r="Z200" i="23"/>
  <c r="Z199" i="23"/>
  <c r="Z198" i="23"/>
  <c r="Z197" i="23"/>
  <c r="Z196" i="23"/>
  <c r="Z195" i="23"/>
  <c r="Z194" i="23"/>
  <c r="Z193" i="23"/>
  <c r="Z192" i="23"/>
  <c r="Z191" i="23"/>
  <c r="Z190" i="23"/>
  <c r="Z189" i="23"/>
  <c r="Z188" i="23"/>
  <c r="Z187" i="23"/>
  <c r="Z186" i="23"/>
  <c r="Z185" i="23"/>
  <c r="Z184" i="23"/>
  <c r="Z183" i="23"/>
  <c r="T307" i="23" s="1"/>
  <c r="Z182" i="23"/>
  <c r="Z181" i="23"/>
  <c r="Z180" i="23"/>
  <c r="Z179" i="23"/>
  <c r="Z178" i="23"/>
  <c r="Z177" i="23"/>
  <c r="Z176" i="23"/>
  <c r="Z175" i="23"/>
  <c r="Z174" i="23"/>
  <c r="Z173" i="23"/>
  <c r="Z172" i="23"/>
  <c r="Z171" i="23"/>
  <c r="Z170" i="23"/>
  <c r="Z169" i="23"/>
  <c r="Z168" i="23"/>
  <c r="AA300" i="23" s="1"/>
  <c r="Z149" i="23"/>
  <c r="Z148" i="23"/>
  <c r="Z147" i="23"/>
  <c r="Z146" i="23"/>
  <c r="Z145" i="23"/>
  <c r="Z144" i="23"/>
  <c r="Z143" i="23"/>
  <c r="Z142" i="23"/>
  <c r="Z141" i="23"/>
  <c r="Z140" i="23"/>
  <c r="Z139" i="23"/>
  <c r="Z138" i="23"/>
  <c r="Z137" i="23"/>
  <c r="Z136" i="23"/>
  <c r="Z135" i="23"/>
  <c r="Z134" i="23"/>
  <c r="AA150" i="23" s="1"/>
  <c r="Z117" i="23"/>
  <c r="Z116" i="23"/>
  <c r="Z115" i="23"/>
  <c r="Z114" i="23"/>
  <c r="Z113" i="23"/>
  <c r="AA118" i="23" s="1"/>
  <c r="AA95" i="23"/>
  <c r="J106" i="23" s="1"/>
  <c r="Z94" i="23"/>
  <c r="Z93" i="23"/>
  <c r="Z92" i="23"/>
  <c r="Z91" i="23"/>
  <c r="Z90" i="23"/>
  <c r="Z89" i="23"/>
  <c r="Z88" i="23"/>
  <c r="Z87" i="23"/>
  <c r="Z69" i="23"/>
  <c r="Z68" i="23"/>
  <c r="Z67" i="23"/>
  <c r="Z66" i="23"/>
  <c r="Z65" i="23"/>
  <c r="Z64" i="23"/>
  <c r="Z63" i="23"/>
  <c r="Z62" i="23"/>
  <c r="Z61" i="23"/>
  <c r="Z60" i="23"/>
  <c r="Z59" i="23"/>
  <c r="Z58" i="23"/>
  <c r="Z57" i="23"/>
  <c r="Z56" i="23"/>
  <c r="Z55" i="23"/>
  <c r="Z54" i="23"/>
  <c r="Z53" i="23"/>
  <c r="Z52" i="23"/>
  <c r="Z51" i="23"/>
  <c r="Z50" i="23"/>
  <c r="Z49" i="23"/>
  <c r="Z48" i="23"/>
  <c r="Z47" i="23"/>
  <c r="Z46" i="23"/>
  <c r="Z45" i="23"/>
  <c r="Z44" i="23"/>
  <c r="Z43" i="23"/>
  <c r="Z42" i="23"/>
  <c r="Z41" i="23"/>
  <c r="Z40" i="23"/>
  <c r="Z39" i="23"/>
  <c r="Z38" i="23"/>
  <c r="Z37" i="23"/>
  <c r="Z36" i="23"/>
  <c r="Z35" i="23"/>
  <c r="Z34" i="23"/>
  <c r="Z33" i="23"/>
  <c r="Z32" i="23"/>
  <c r="Z31" i="23"/>
  <c r="Z30" i="23"/>
  <c r="Z29" i="23"/>
  <c r="Z28" i="23"/>
  <c r="Z27" i="23"/>
  <c r="Z26" i="23"/>
  <c r="Z25" i="23"/>
  <c r="Z24" i="23"/>
  <c r="Z23" i="23"/>
  <c r="Z22" i="23"/>
  <c r="Z21" i="23"/>
  <c r="Z20" i="23"/>
  <c r="Z19" i="23"/>
  <c r="Z18" i="23"/>
  <c r="Z17" i="23"/>
  <c r="Z16" i="23"/>
  <c r="Z15" i="23"/>
  <c r="Z14" i="23"/>
  <c r="Z13" i="23"/>
  <c r="Z12" i="23"/>
  <c r="Z11" i="23"/>
  <c r="Z10" i="23"/>
  <c r="Z9" i="23"/>
  <c r="U31" i="22"/>
  <c r="U23" i="22"/>
  <c r="AA70" i="23" l="1"/>
  <c r="J314" i="23"/>
  <c r="J311" i="23"/>
  <c r="F304" i="23"/>
  <c r="U25" i="22"/>
  <c r="F121" i="23"/>
  <c r="U22" i="22"/>
  <c r="J158" i="23"/>
  <c r="F155" i="23"/>
  <c r="U24" i="22"/>
  <c r="J161" i="23"/>
  <c r="F74" i="23"/>
  <c r="J77" i="23"/>
  <c r="J80" i="23"/>
  <c r="U20" i="22"/>
  <c r="F100" i="23"/>
  <c r="J103" i="23"/>
  <c r="U27" i="22" l="1"/>
  <c r="U33" i="22" s="1"/>
  <c r="J37" i="22" s="1"/>
  <c r="I829" i="2" s="1"/>
  <c r="J127" i="23"/>
  <c r="J124" i="23"/>
  <c r="J40" i="22" l="1"/>
  <c r="I238" i="3" l="1"/>
  <c r="M60" i="8"/>
  <c r="N60" i="8" s="1"/>
  <c r="K60" i="8"/>
  <c r="M59" i="8"/>
  <c r="N59" i="8" s="1"/>
  <c r="K59" i="8"/>
  <c r="K56" i="8"/>
  <c r="M56" i="8"/>
  <c r="N56" i="8" s="1"/>
  <c r="K57" i="8"/>
  <c r="M57" i="8"/>
  <c r="N57" i="8" s="1"/>
  <c r="M58" i="8"/>
  <c r="K58" i="8"/>
  <c r="N58" i="8" s="1"/>
  <c r="L87" i="10"/>
  <c r="O87" i="10" s="1"/>
  <c r="N87" i="10"/>
  <c r="Z98" i="19" l="1"/>
  <c r="Z97" i="19"/>
  <c r="Z96" i="19"/>
  <c r="Z95" i="19"/>
  <c r="Z94" i="19"/>
  <c r="Z93" i="19"/>
  <c r="Z92" i="19"/>
  <c r="Z91" i="19"/>
  <c r="Z90" i="19"/>
  <c r="Z89" i="19"/>
  <c r="Z88" i="19"/>
  <c r="Z87" i="19"/>
  <c r="Z86" i="19"/>
  <c r="Z85" i="19"/>
  <c r="Z84" i="19"/>
  <c r="Z83" i="19"/>
  <c r="T107" i="19" s="1"/>
  <c r="Z65" i="19"/>
  <c r="Z64" i="19"/>
  <c r="AA66" i="19" s="1"/>
  <c r="Z46" i="19"/>
  <c r="Z45" i="19"/>
  <c r="Z44" i="19"/>
  <c r="Z22" i="19"/>
  <c r="Z21" i="19"/>
  <c r="Z20" i="19"/>
  <c r="Z19" i="19"/>
  <c r="Z18" i="19"/>
  <c r="Z17" i="19"/>
  <c r="Z16" i="19"/>
  <c r="Z15" i="19"/>
  <c r="Z14" i="19"/>
  <c r="Z13" i="19"/>
  <c r="Z12" i="19"/>
  <c r="Z11" i="19"/>
  <c r="Z10" i="19"/>
  <c r="U31" i="18"/>
  <c r="AA47" i="19" l="1"/>
  <c r="AA23" i="19"/>
  <c r="J34" i="19" s="1"/>
  <c r="J76" i="19"/>
  <c r="J73" i="19"/>
  <c r="F70" i="19"/>
  <c r="U24" i="18"/>
  <c r="J31" i="19"/>
  <c r="U21" i="18"/>
  <c r="F28" i="19"/>
  <c r="U23" i="18"/>
  <c r="F52" i="19"/>
  <c r="J58" i="19"/>
  <c r="J55" i="19"/>
  <c r="AA99" i="19"/>
  <c r="J111" i="19" l="1"/>
  <c r="J114" i="19" s="1"/>
  <c r="F104" i="19"/>
  <c r="U25" i="18"/>
  <c r="U27" i="18" s="1"/>
  <c r="U33" i="18" l="1"/>
  <c r="J36" i="18"/>
  <c r="J39" i="18" l="1"/>
  <c r="I830" i="2"/>
  <c r="L4" i="17"/>
  <c r="N4" i="17"/>
  <c r="O4" i="17"/>
  <c r="L5" i="17"/>
  <c r="O5" i="17" s="1"/>
  <c r="N5" i="17"/>
  <c r="L6" i="17"/>
  <c r="N6" i="17"/>
  <c r="O6" i="17" s="1"/>
  <c r="L7" i="17"/>
  <c r="N7" i="17"/>
  <c r="O7" i="17" s="1"/>
  <c r="L8" i="17"/>
  <c r="N8" i="17"/>
  <c r="O8" i="17" s="1"/>
  <c r="L9" i="17"/>
  <c r="N9" i="17"/>
  <c r="O9" i="17"/>
  <c r="L10" i="17"/>
  <c r="N10" i="17"/>
  <c r="O10" i="17" s="1"/>
  <c r="L11" i="17"/>
  <c r="N11" i="17"/>
  <c r="O11" i="17" s="1"/>
  <c r="L12" i="17"/>
  <c r="N12" i="17"/>
  <c r="O12" i="17" s="1"/>
  <c r="L13" i="17"/>
  <c r="N13" i="17"/>
  <c r="O13" i="17" s="1"/>
  <c r="L14" i="17"/>
  <c r="N14" i="17"/>
  <c r="O14" i="17"/>
  <c r="L15" i="17"/>
  <c r="N15" i="17"/>
  <c r="O15" i="17" s="1"/>
  <c r="L16" i="17"/>
  <c r="N16" i="17"/>
  <c r="O16" i="17" s="1"/>
  <c r="L17" i="17"/>
  <c r="N17" i="17"/>
  <c r="O17" i="17" s="1"/>
  <c r="L18" i="17"/>
  <c r="N18" i="17"/>
  <c r="O18" i="17" s="1"/>
  <c r="L19" i="17"/>
  <c r="O19" i="17" s="1"/>
  <c r="N19" i="17"/>
  <c r="L20" i="17"/>
  <c r="N20" i="17"/>
  <c r="O20" i="17" s="1"/>
  <c r="L21" i="17"/>
  <c r="N21" i="17"/>
  <c r="O21" i="17"/>
  <c r="L22" i="17"/>
  <c r="O22" i="17" s="1"/>
  <c r="N22" i="17"/>
  <c r="L23" i="17"/>
  <c r="O23" i="17" s="1"/>
  <c r="N23" i="17"/>
  <c r="L24" i="17"/>
  <c r="N24" i="17"/>
  <c r="O24" i="17"/>
  <c r="L25" i="17"/>
  <c r="N25" i="17"/>
  <c r="O25" i="17"/>
  <c r="L26" i="17"/>
  <c r="N26" i="17"/>
  <c r="O26" i="17" s="1"/>
  <c r="L31" i="17"/>
  <c r="N31" i="17"/>
  <c r="O31" i="17" s="1"/>
  <c r="L32" i="17"/>
  <c r="N32" i="17"/>
  <c r="O32" i="17" s="1"/>
  <c r="L33" i="17"/>
  <c r="N33" i="17"/>
  <c r="O33" i="17"/>
  <c r="L34" i="17"/>
  <c r="N34" i="17"/>
  <c r="O34" i="17" s="1"/>
  <c r="L35" i="17"/>
  <c r="N35" i="17"/>
  <c r="O35" i="17" s="1"/>
  <c r="L36" i="17"/>
  <c r="N36" i="17"/>
  <c r="O36" i="17" s="1"/>
  <c r="L37" i="17"/>
  <c r="N37" i="17"/>
  <c r="O37" i="17" s="1"/>
  <c r="L38" i="17"/>
  <c r="N38" i="17"/>
  <c r="O38" i="17"/>
  <c r="L39" i="17"/>
  <c r="N39" i="17"/>
  <c r="O39" i="17" s="1"/>
  <c r="L40" i="17"/>
  <c r="N40" i="17"/>
  <c r="O40" i="17" s="1"/>
  <c r="L41" i="17"/>
  <c r="N41" i="17"/>
  <c r="O41" i="17" s="1"/>
  <c r="L42" i="17"/>
  <c r="N42" i="17"/>
  <c r="O42" i="17" s="1"/>
  <c r="L43" i="17"/>
  <c r="O43" i="17" s="1"/>
  <c r="N43" i="17"/>
  <c r="L44" i="17"/>
  <c r="N44" i="17"/>
  <c r="O44" i="17" s="1"/>
  <c r="L45" i="17"/>
  <c r="N45" i="17"/>
  <c r="O45" i="17"/>
  <c r="L46" i="17"/>
  <c r="O46" i="17" s="1"/>
  <c r="N46" i="17"/>
  <c r="L47" i="17"/>
  <c r="N47" i="17"/>
  <c r="O47" i="17"/>
  <c r="L48" i="17"/>
  <c r="N48" i="17"/>
  <c r="O48" i="17"/>
  <c r="L49" i="17"/>
  <c r="N49" i="17"/>
  <c r="O49" i="17"/>
  <c r="L50" i="17"/>
  <c r="N50" i="17"/>
  <c r="O50" i="17" s="1"/>
  <c r="L51" i="17"/>
  <c r="N51" i="17"/>
  <c r="O51" i="17" s="1"/>
  <c r="L52" i="17"/>
  <c r="N52" i="17"/>
  <c r="O52" i="17" s="1"/>
  <c r="L53" i="17"/>
  <c r="N53" i="17"/>
  <c r="O53" i="17"/>
  <c r="L54" i="17"/>
  <c r="N54" i="17"/>
  <c r="O54" i="17" s="1"/>
  <c r="L55" i="17"/>
  <c r="N55" i="17"/>
  <c r="O55" i="17" s="1"/>
  <c r="L56" i="17"/>
  <c r="N56" i="17"/>
  <c r="O56" i="17" s="1"/>
  <c r="L57" i="17"/>
  <c r="N57" i="17"/>
  <c r="O57" i="17" s="1"/>
  <c r="L58" i="17"/>
  <c r="N58" i="17"/>
  <c r="O58" i="17"/>
  <c r="L59" i="17"/>
  <c r="N59" i="17"/>
  <c r="O59" i="17" s="1"/>
  <c r="L60" i="17"/>
  <c r="N60" i="17"/>
  <c r="O60" i="17" s="1"/>
  <c r="L61" i="17"/>
  <c r="N61" i="17"/>
  <c r="O61" i="17" s="1"/>
  <c r="L62" i="17"/>
  <c r="N62" i="17"/>
  <c r="O62" i="17" s="1"/>
  <c r="L63" i="17"/>
  <c r="O63" i="17" s="1"/>
  <c r="N63" i="17"/>
  <c r="L64" i="17"/>
  <c r="N64" i="17"/>
  <c r="O64" i="17" s="1"/>
  <c r="L65" i="17"/>
  <c r="N65" i="17"/>
  <c r="O65" i="17" s="1"/>
  <c r="L66" i="17"/>
  <c r="O66" i="17" s="1"/>
  <c r="N66" i="17"/>
  <c r="L67" i="17"/>
  <c r="N67" i="17"/>
  <c r="O67" i="17"/>
  <c r="L68" i="17"/>
  <c r="N68" i="17"/>
  <c r="O68" i="17"/>
  <c r="L69" i="17"/>
  <c r="N69" i="17"/>
  <c r="O69" i="17"/>
  <c r="L70" i="17"/>
  <c r="N70" i="17"/>
  <c r="O70" i="17" s="1"/>
  <c r="L71" i="17"/>
  <c r="N71" i="17"/>
  <c r="O71" i="17" s="1"/>
  <c r="L72" i="17"/>
  <c r="N72" i="17"/>
  <c r="O72" i="17" s="1"/>
  <c r="L73" i="17"/>
  <c r="N73" i="17"/>
  <c r="O73" i="17"/>
  <c r="L74" i="17"/>
  <c r="N74" i="17"/>
  <c r="O74" i="17" s="1"/>
  <c r="L75" i="17"/>
  <c r="N75" i="17"/>
  <c r="O75" i="17" s="1"/>
  <c r="L76" i="17"/>
  <c r="N76" i="17"/>
  <c r="O76" i="17" s="1"/>
  <c r="L77" i="17"/>
  <c r="N77" i="17"/>
  <c r="O77" i="17" s="1"/>
  <c r="I78" i="17"/>
  <c r="L78" i="17" s="1"/>
  <c r="N78" i="17"/>
  <c r="I79" i="17"/>
  <c r="L79" i="17" s="1"/>
  <c r="L80" i="17"/>
  <c r="N80" i="17"/>
  <c r="O80" i="17" s="1"/>
  <c r="L81" i="17"/>
  <c r="N81" i="17"/>
  <c r="O81" i="17" s="1"/>
  <c r="L82" i="17"/>
  <c r="N82" i="17"/>
  <c r="O82" i="17" s="1"/>
  <c r="L83" i="17"/>
  <c r="N83" i="17"/>
  <c r="O83" i="17" s="1"/>
  <c r="L84" i="17"/>
  <c r="N84" i="17"/>
  <c r="O84" i="17"/>
  <c r="L85" i="17"/>
  <c r="N85" i="17"/>
  <c r="O85" i="17" s="1"/>
  <c r="L86" i="17"/>
  <c r="N86" i="17"/>
  <c r="O86" i="17" s="1"/>
  <c r="L87" i="17"/>
  <c r="N87" i="17"/>
  <c r="O87" i="17" s="1"/>
  <c r="L88" i="17"/>
  <c r="N88" i="17"/>
  <c r="O88" i="17" s="1"/>
  <c r="L89" i="17"/>
  <c r="O89" i="17" s="1"/>
  <c r="N89" i="17"/>
  <c r="L90" i="17"/>
  <c r="N90" i="17"/>
  <c r="O90" i="17" s="1"/>
  <c r="L91" i="17"/>
  <c r="N91" i="17"/>
  <c r="O91" i="17" s="1"/>
  <c r="L92" i="17"/>
  <c r="O92" i="17" s="1"/>
  <c r="N92" i="17"/>
  <c r="L93" i="17"/>
  <c r="N93" i="17"/>
  <c r="O93" i="17"/>
  <c r="L94" i="17"/>
  <c r="N94" i="17"/>
  <c r="O94" i="17"/>
  <c r="L95" i="17"/>
  <c r="N95" i="17"/>
  <c r="O95" i="17"/>
  <c r="L96" i="17"/>
  <c r="N96" i="17"/>
  <c r="O96" i="17" s="1"/>
  <c r="L97" i="17"/>
  <c r="N97" i="17"/>
  <c r="O97" i="17" s="1"/>
  <c r="L98" i="17"/>
  <c r="N98" i="17"/>
  <c r="O98" i="17" s="1"/>
  <c r="L99" i="17"/>
  <c r="N99" i="17"/>
  <c r="O99" i="17"/>
  <c r="L100" i="17"/>
  <c r="N100" i="17"/>
  <c r="O100" i="17" s="1"/>
  <c r="L101" i="17"/>
  <c r="N101" i="17"/>
  <c r="O101" i="17" s="1"/>
  <c r="L102" i="17"/>
  <c r="N102" i="17"/>
  <c r="O102" i="17" s="1"/>
  <c r="L103" i="17"/>
  <c r="N103" i="17"/>
  <c r="O103" i="17" s="1"/>
  <c r="L104" i="17"/>
  <c r="N104" i="17"/>
  <c r="O104" i="17"/>
  <c r="L105" i="17"/>
  <c r="N105" i="17"/>
  <c r="O105" i="17" s="1"/>
  <c r="L106" i="17"/>
  <c r="N106" i="17"/>
  <c r="O106" i="17" s="1"/>
  <c r="L107" i="17"/>
  <c r="N107" i="17"/>
  <c r="O107" i="17" s="1"/>
  <c r="L108" i="17"/>
  <c r="N108" i="17"/>
  <c r="O108" i="17" s="1"/>
  <c r="L109" i="17"/>
  <c r="O109" i="17" s="1"/>
  <c r="N109" i="17"/>
  <c r="L110" i="17"/>
  <c r="N110" i="17"/>
  <c r="O110" i="17" s="1"/>
  <c r="L111" i="17"/>
  <c r="N111" i="17"/>
  <c r="O111" i="17" s="1"/>
  <c r="L112" i="17"/>
  <c r="O112" i="17" s="1"/>
  <c r="N112" i="17"/>
  <c r="L113" i="17"/>
  <c r="N113" i="17"/>
  <c r="O113" i="17"/>
  <c r="L114" i="17"/>
  <c r="N114" i="17"/>
  <c r="O114" i="17"/>
  <c r="L115" i="17"/>
  <c r="N115" i="17"/>
  <c r="O115" i="17"/>
  <c r="L116" i="17"/>
  <c r="N116" i="17"/>
  <c r="O116" i="17" s="1"/>
  <c r="L117" i="17"/>
  <c r="N117" i="17"/>
  <c r="O117" i="17" s="1"/>
  <c r="L118" i="17"/>
  <c r="N118" i="17"/>
  <c r="O118" i="17" s="1"/>
  <c r="I119" i="17"/>
  <c r="L119" i="17"/>
  <c r="N119" i="17"/>
  <c r="O119" i="17" s="1"/>
  <c r="L120" i="17"/>
  <c r="N120" i="17"/>
  <c r="O120" i="17" s="1"/>
  <c r="L121" i="17"/>
  <c r="N121" i="17"/>
  <c r="O121" i="17" s="1"/>
  <c r="L122" i="17"/>
  <c r="O122" i="17" s="1"/>
  <c r="N122" i="17"/>
  <c r="L123" i="17"/>
  <c r="N123" i="17"/>
  <c r="O123" i="17" s="1"/>
  <c r="L124" i="17"/>
  <c r="N124" i="17"/>
  <c r="O124" i="17" s="1"/>
  <c r="L125" i="17"/>
  <c r="O125" i="17" s="1"/>
  <c r="N125" i="17"/>
  <c r="L126" i="17"/>
  <c r="N126" i="17"/>
  <c r="O126" i="17"/>
  <c r="L127" i="17"/>
  <c r="N127" i="17"/>
  <c r="O127" i="17"/>
  <c r="L128" i="17"/>
  <c r="N128" i="17"/>
  <c r="O128" i="17"/>
  <c r="L129" i="17"/>
  <c r="N129" i="17"/>
  <c r="O129" i="17" s="1"/>
  <c r="L130" i="17"/>
  <c r="N130" i="17"/>
  <c r="O130" i="17" s="1"/>
  <c r="L131" i="17"/>
  <c r="N131" i="17"/>
  <c r="O131" i="17" s="1"/>
  <c r="L132" i="17"/>
  <c r="N132" i="17"/>
  <c r="O132" i="17"/>
  <c r="L133" i="17"/>
  <c r="N133" i="17"/>
  <c r="O133" i="17" s="1"/>
  <c r="L134" i="17"/>
  <c r="N134" i="17"/>
  <c r="O134" i="17" s="1"/>
  <c r="L135" i="17"/>
  <c r="N135" i="17"/>
  <c r="O135" i="17" s="1"/>
  <c r="L136" i="17"/>
  <c r="N136" i="17"/>
  <c r="O136" i="17" s="1"/>
  <c r="L137" i="17"/>
  <c r="N137" i="17"/>
  <c r="O137" i="17"/>
  <c r="L138" i="17"/>
  <c r="N138" i="17"/>
  <c r="O138" i="17" s="1"/>
  <c r="L139" i="17"/>
  <c r="N139" i="17"/>
  <c r="O139" i="17" s="1"/>
  <c r="L140" i="17"/>
  <c r="N140" i="17"/>
  <c r="O140" i="17" s="1"/>
  <c r="L141" i="17"/>
  <c r="N141" i="17"/>
  <c r="O141" i="17" s="1"/>
  <c r="L142" i="17"/>
  <c r="O142" i="17" s="1"/>
  <c r="N142" i="17"/>
  <c r="L143" i="17"/>
  <c r="N143" i="17"/>
  <c r="O143" i="17" s="1"/>
  <c r="L144" i="17"/>
  <c r="N144" i="17"/>
  <c r="O144" i="17" s="1"/>
  <c r="L145" i="17"/>
  <c r="O145" i="17" s="1"/>
  <c r="N145" i="17"/>
  <c r="L146" i="17"/>
  <c r="N146" i="17"/>
  <c r="O146" i="17"/>
  <c r="L147" i="17"/>
  <c r="N147" i="17"/>
  <c r="O147" i="17"/>
  <c r="L148" i="17"/>
  <c r="N148" i="17"/>
  <c r="O148" i="17"/>
  <c r="L149" i="17"/>
  <c r="N149" i="17"/>
  <c r="O149" i="17" s="1"/>
  <c r="L150" i="17"/>
  <c r="N150" i="17"/>
  <c r="O150" i="17" s="1"/>
  <c r="L151" i="17"/>
  <c r="N151" i="17"/>
  <c r="O151" i="17" s="1"/>
  <c r="L152" i="17"/>
  <c r="N152" i="17"/>
  <c r="O152" i="17"/>
  <c r="L153" i="17"/>
  <c r="N153" i="17"/>
  <c r="O153" i="17" s="1"/>
  <c r="L154" i="17"/>
  <c r="N154" i="17"/>
  <c r="O154" i="17" s="1"/>
  <c r="L155" i="17"/>
  <c r="N155" i="17"/>
  <c r="O155" i="17" s="1"/>
  <c r="L156" i="17"/>
  <c r="N156" i="17"/>
  <c r="O156" i="17" s="1"/>
  <c r="L157" i="17"/>
  <c r="N157" i="17"/>
  <c r="O157" i="17"/>
  <c r="L158" i="17"/>
  <c r="N158" i="17"/>
  <c r="O158" i="17" s="1"/>
  <c r="L159" i="17"/>
  <c r="N159" i="17"/>
  <c r="O159" i="17" s="1"/>
  <c r="L160" i="17"/>
  <c r="N160" i="17"/>
  <c r="O160" i="17" s="1"/>
  <c r="L161" i="17"/>
  <c r="N161" i="17"/>
  <c r="O161" i="17" s="1"/>
  <c r="L162" i="17"/>
  <c r="O162" i="17" s="1"/>
  <c r="N162" i="17"/>
  <c r="L163" i="17"/>
  <c r="N163" i="17"/>
  <c r="O163" i="17" s="1"/>
  <c r="L164" i="17"/>
  <c r="N164" i="17"/>
  <c r="O164" i="17" s="1"/>
  <c r="L165" i="17"/>
  <c r="O165" i="17" s="1"/>
  <c r="N165" i="17"/>
  <c r="L166" i="17"/>
  <c r="N166" i="17"/>
  <c r="O166" i="17"/>
  <c r="L167" i="17"/>
  <c r="N167" i="17"/>
  <c r="O167" i="17"/>
  <c r="L168" i="17"/>
  <c r="N168" i="17"/>
  <c r="O168" i="17"/>
  <c r="L169" i="17"/>
  <c r="N169" i="17"/>
  <c r="O169" i="17" s="1"/>
  <c r="L170" i="17"/>
  <c r="N170" i="17"/>
  <c r="O170" i="17" s="1"/>
  <c r="L171" i="17"/>
  <c r="N171" i="17"/>
  <c r="O171" i="17" s="1"/>
  <c r="L172" i="17"/>
  <c r="N172" i="17"/>
  <c r="O172" i="17"/>
  <c r="I173" i="17"/>
  <c r="N173" i="17" s="1"/>
  <c r="O173" i="17" s="1"/>
  <c r="L173" i="17"/>
  <c r="L174" i="17"/>
  <c r="N174" i="17"/>
  <c r="O174" i="17" s="1"/>
  <c r="L175" i="17"/>
  <c r="O175" i="17" s="1"/>
  <c r="N175" i="17"/>
  <c r="L176" i="17"/>
  <c r="N176" i="17"/>
  <c r="O176" i="17" s="1"/>
  <c r="L177" i="17"/>
  <c r="N177" i="17"/>
  <c r="O177" i="17" s="1"/>
  <c r="L178" i="17"/>
  <c r="O178" i="17" s="1"/>
  <c r="N178" i="17"/>
  <c r="L179" i="17"/>
  <c r="N179" i="17"/>
  <c r="O179" i="17"/>
  <c r="L180" i="17"/>
  <c r="N180" i="17"/>
  <c r="O180" i="17"/>
  <c r="L181" i="17"/>
  <c r="N181" i="17"/>
  <c r="O181" i="17"/>
  <c r="L182" i="17"/>
  <c r="N182" i="17"/>
  <c r="O182" i="17" s="1"/>
  <c r="L183" i="17"/>
  <c r="O183" i="17" s="1"/>
  <c r="N183" i="17"/>
  <c r="L184" i="17"/>
  <c r="N184" i="17"/>
  <c r="O184" i="17" s="1"/>
  <c r="L185" i="17"/>
  <c r="N185" i="17"/>
  <c r="O185" i="17"/>
  <c r="L186" i="17"/>
  <c r="N186" i="17"/>
  <c r="O186" i="17" s="1"/>
  <c r="L187" i="17"/>
  <c r="N187" i="17"/>
  <c r="O187" i="17" s="1"/>
  <c r="L188" i="17"/>
  <c r="N188" i="17"/>
  <c r="O188" i="17" s="1"/>
  <c r="L189" i="17"/>
  <c r="N189" i="17"/>
  <c r="O189" i="17" s="1"/>
  <c r="L190" i="17"/>
  <c r="N190" i="17"/>
  <c r="O190" i="17"/>
  <c r="L191" i="17"/>
  <c r="N191" i="17"/>
  <c r="O191" i="17" s="1"/>
  <c r="L192" i="17"/>
  <c r="N192" i="17"/>
  <c r="O192" i="17" s="1"/>
  <c r="L193" i="17"/>
  <c r="N193" i="17"/>
  <c r="O193" i="17" s="1"/>
  <c r="L194" i="17"/>
  <c r="N194" i="17"/>
  <c r="O194" i="17" s="1"/>
  <c r="L195" i="17"/>
  <c r="O195" i="17" s="1"/>
  <c r="N195" i="17"/>
  <c r="L196" i="17"/>
  <c r="N196" i="17"/>
  <c r="O196" i="17" s="1"/>
  <c r="L197" i="17"/>
  <c r="N197" i="17"/>
  <c r="O197" i="17" s="1"/>
  <c r="L198" i="17"/>
  <c r="O198" i="17" s="1"/>
  <c r="N198" i="17"/>
  <c r="I199" i="17"/>
  <c r="L199" i="17" s="1"/>
  <c r="N199" i="17"/>
  <c r="O199" i="17" s="1"/>
  <c r="L200" i="17"/>
  <c r="N200" i="17"/>
  <c r="O200" i="17" s="1"/>
  <c r="L201" i="17"/>
  <c r="N201" i="17"/>
  <c r="O201" i="17" s="1"/>
  <c r="L202" i="17"/>
  <c r="N202" i="17"/>
  <c r="O202" i="17" s="1"/>
  <c r="L203" i="17"/>
  <c r="N203" i="17"/>
  <c r="O203" i="17"/>
  <c r="L204" i="17"/>
  <c r="N204" i="17"/>
  <c r="O204" i="17" s="1"/>
  <c r="L205" i="17"/>
  <c r="N205" i="17"/>
  <c r="O205" i="17" s="1"/>
  <c r="L206" i="17"/>
  <c r="N206" i="17"/>
  <c r="O206" i="17" s="1"/>
  <c r="L207" i="17"/>
  <c r="N207" i="17"/>
  <c r="O207" i="17" s="1"/>
  <c r="L208" i="17"/>
  <c r="O208" i="17" s="1"/>
  <c r="N208" i="17"/>
  <c r="L209" i="17"/>
  <c r="N209" i="17"/>
  <c r="O209" i="17" s="1"/>
  <c r="L210" i="17"/>
  <c r="N210" i="17"/>
  <c r="O210" i="17" s="1"/>
  <c r="L211" i="17"/>
  <c r="O211" i="17" s="1"/>
  <c r="N211" i="17"/>
  <c r="L212" i="17"/>
  <c r="N212" i="17"/>
  <c r="O212" i="17"/>
  <c r="L213" i="17"/>
  <c r="N213" i="17"/>
  <c r="O213" i="17"/>
  <c r="L214" i="17"/>
  <c r="N214" i="17"/>
  <c r="O214" i="17"/>
  <c r="L215" i="17"/>
  <c r="N215" i="17"/>
  <c r="O215" i="17"/>
  <c r="L216" i="17"/>
  <c r="N216" i="17"/>
  <c r="O216" i="17" s="1"/>
  <c r="L217" i="17"/>
  <c r="N217" i="17"/>
  <c r="O217" i="17" s="1"/>
  <c r="L218" i="17"/>
  <c r="N218" i="17"/>
  <c r="O218" i="17"/>
  <c r="L219" i="17"/>
  <c r="N219" i="17"/>
  <c r="O219" i="17" s="1"/>
  <c r="L220" i="17"/>
  <c r="N220" i="17"/>
  <c r="O220" i="17" s="1"/>
  <c r="L221" i="17"/>
  <c r="N221" i="17"/>
  <c r="O221" i="17" s="1"/>
  <c r="L222" i="17"/>
  <c r="N222" i="17"/>
  <c r="O222" i="17" s="1"/>
  <c r="I223" i="17"/>
  <c r="L223" i="17" s="1"/>
  <c r="N223" i="17"/>
  <c r="O223" i="17" s="1"/>
  <c r="L224" i="17"/>
  <c r="O224" i="17" s="1"/>
  <c r="N224" i="17"/>
  <c r="L225" i="17"/>
  <c r="N225" i="17"/>
  <c r="O225" i="17"/>
  <c r="L226" i="17"/>
  <c r="N226" i="17"/>
  <c r="O226" i="17"/>
  <c r="L227" i="17"/>
  <c r="N227" i="17"/>
  <c r="O227" i="17"/>
  <c r="L228" i="17"/>
  <c r="N228" i="17"/>
  <c r="O228" i="17"/>
  <c r="L229" i="17"/>
  <c r="N229" i="17"/>
  <c r="O229" i="17" s="1"/>
  <c r="L230" i="17"/>
  <c r="N230" i="17"/>
  <c r="O230" i="17" s="1"/>
  <c r="L231" i="17"/>
  <c r="N231" i="17"/>
  <c r="O231" i="17"/>
  <c r="L232" i="17"/>
  <c r="N232" i="17"/>
  <c r="O232" i="17" s="1"/>
  <c r="L233" i="17"/>
  <c r="N233" i="17"/>
  <c r="O233" i="17" s="1"/>
  <c r="L234" i="17"/>
  <c r="N234" i="17"/>
  <c r="O234" i="17" s="1"/>
  <c r="L235" i="17"/>
  <c r="N235" i="17"/>
  <c r="O235" i="17" s="1"/>
  <c r="L236" i="17"/>
  <c r="N236" i="17"/>
  <c r="O236" i="17"/>
  <c r="L237" i="17"/>
  <c r="N237" i="17"/>
  <c r="O237" i="17" s="1"/>
  <c r="L238" i="17"/>
  <c r="N238" i="17"/>
  <c r="O238" i="17" s="1"/>
  <c r="L239" i="17"/>
  <c r="N239" i="17"/>
  <c r="O239" i="17" s="1"/>
  <c r="L240" i="17"/>
  <c r="N240" i="17"/>
  <c r="O240" i="17" s="1"/>
  <c r="L241" i="17"/>
  <c r="O241" i="17" s="1"/>
  <c r="N241" i="17"/>
  <c r="L242" i="17"/>
  <c r="N242" i="17"/>
  <c r="O242" i="17" s="1"/>
  <c r="L243" i="17"/>
  <c r="N243" i="17"/>
  <c r="O243" i="17" s="1"/>
  <c r="L244" i="17"/>
  <c r="O244" i="17" s="1"/>
  <c r="N244" i="17"/>
  <c r="L245" i="17"/>
  <c r="N245" i="17"/>
  <c r="O245" i="17"/>
  <c r="L246" i="17"/>
  <c r="N246" i="17"/>
  <c r="O246" i="17"/>
  <c r="L247" i="17"/>
  <c r="N247" i="17"/>
  <c r="O247" i="17"/>
  <c r="L248" i="17"/>
  <c r="N248" i="17"/>
  <c r="O248" i="17"/>
  <c r="L249" i="17"/>
  <c r="N249" i="17"/>
  <c r="O249" i="17" s="1"/>
  <c r="L250" i="17"/>
  <c r="N250" i="17"/>
  <c r="O250" i="17" s="1"/>
  <c r="I251" i="17"/>
  <c r="L251" i="17"/>
  <c r="N251" i="17"/>
  <c r="O251" i="17" s="1"/>
  <c r="L252" i="17"/>
  <c r="N252" i="17"/>
  <c r="O252" i="17" s="1"/>
  <c r="L253" i="17"/>
  <c r="N253" i="17"/>
  <c r="O253" i="17" s="1"/>
  <c r="L254" i="17"/>
  <c r="O254" i="17" s="1"/>
  <c r="N254" i="17"/>
  <c r="L255" i="17"/>
  <c r="N255" i="17"/>
  <c r="O255" i="17" s="1"/>
  <c r="I256" i="17"/>
  <c r="L256" i="17"/>
  <c r="N256" i="17"/>
  <c r="O256" i="17" s="1"/>
  <c r="I257" i="17"/>
  <c r="L257" i="17"/>
  <c r="N257" i="17"/>
  <c r="O257" i="17" s="1"/>
  <c r="L258" i="17"/>
  <c r="N258" i="17"/>
  <c r="O258" i="17" s="1"/>
  <c r="L259" i="17"/>
  <c r="N259" i="17"/>
  <c r="O259" i="17" s="1"/>
  <c r="L260" i="17"/>
  <c r="O260" i="17" s="1"/>
  <c r="N260" i="17"/>
  <c r="L261" i="17"/>
  <c r="N261" i="17"/>
  <c r="O261" i="17" s="1"/>
  <c r="L262" i="17"/>
  <c r="N262" i="17"/>
  <c r="O262" i="17" s="1"/>
  <c r="L263" i="17"/>
  <c r="O263" i="17" s="1"/>
  <c r="N263" i="17"/>
  <c r="L264" i="17"/>
  <c r="N264" i="17"/>
  <c r="O264" i="17"/>
  <c r="L265" i="17"/>
  <c r="N265" i="17"/>
  <c r="O265" i="17"/>
  <c r="L266" i="17"/>
  <c r="N266" i="17"/>
  <c r="O266" i="17"/>
  <c r="L267" i="17"/>
  <c r="N267" i="17"/>
  <c r="O267" i="17"/>
  <c r="L268" i="17"/>
  <c r="O268" i="17" s="1"/>
  <c r="N268" i="17"/>
  <c r="L269" i="17"/>
  <c r="N269" i="17"/>
  <c r="O269" i="17" s="1"/>
  <c r="L270" i="17"/>
  <c r="N270" i="17"/>
  <c r="O270" i="17"/>
  <c r="L271" i="17"/>
  <c r="N271" i="17"/>
  <c r="O271" i="17" s="1"/>
  <c r="L272" i="17"/>
  <c r="N272" i="17"/>
  <c r="O272" i="17" s="1"/>
  <c r="L273" i="17"/>
  <c r="N273" i="17"/>
  <c r="O273" i="17" s="1"/>
  <c r="L274" i="17"/>
  <c r="N274" i="17"/>
  <c r="O274" i="17" s="1"/>
  <c r="L275" i="17"/>
  <c r="N275" i="17"/>
  <c r="O275" i="17"/>
  <c r="L276" i="17"/>
  <c r="N276" i="17"/>
  <c r="O276" i="17" s="1"/>
  <c r="L277" i="17"/>
  <c r="N277" i="17"/>
  <c r="O277" i="17" s="1"/>
  <c r="L278" i="17"/>
  <c r="N278" i="17"/>
  <c r="O278" i="17" s="1"/>
  <c r="L279" i="17"/>
  <c r="N279" i="17"/>
  <c r="O279" i="17" s="1"/>
  <c r="L280" i="17"/>
  <c r="O280" i="17" s="1"/>
  <c r="N280" i="17"/>
  <c r="L281" i="17"/>
  <c r="N281" i="17"/>
  <c r="O281" i="17" s="1"/>
  <c r="L282" i="17"/>
  <c r="N282" i="17"/>
  <c r="O282" i="17" s="1"/>
  <c r="L283" i="17"/>
  <c r="O283" i="17" s="1"/>
  <c r="N283" i="17"/>
  <c r="L284" i="17"/>
  <c r="N284" i="17"/>
  <c r="O284" i="17"/>
  <c r="Z9" i="16"/>
  <c r="AA26" i="16" s="1"/>
  <c r="Z10" i="16"/>
  <c r="Z11" i="16"/>
  <c r="Z12" i="16"/>
  <c r="Z13" i="16"/>
  <c r="Z14" i="16"/>
  <c r="Z15" i="16"/>
  <c r="Z16" i="16"/>
  <c r="Z17" i="16"/>
  <c r="Z18" i="16"/>
  <c r="Z19" i="16"/>
  <c r="Z20" i="16"/>
  <c r="Z21" i="16"/>
  <c r="Z22" i="16"/>
  <c r="Z23" i="16"/>
  <c r="Z24" i="16"/>
  <c r="Z25" i="16"/>
  <c r="Z43" i="16"/>
  <c r="Z44" i="16"/>
  <c r="Z45" i="16"/>
  <c r="Z46" i="16"/>
  <c r="Z47" i="16"/>
  <c r="Z48" i="16"/>
  <c r="Z49" i="16"/>
  <c r="Z50" i="16"/>
  <c r="AA51" i="16"/>
  <c r="F56" i="16" s="1"/>
  <c r="Z69" i="16"/>
  <c r="Z70" i="16"/>
  <c r="Z71" i="16"/>
  <c r="Z72" i="16"/>
  <c r="AA75" i="16" s="1"/>
  <c r="Z73" i="16"/>
  <c r="Z74" i="16"/>
  <c r="Z92" i="16"/>
  <c r="Z93" i="16"/>
  <c r="AA111" i="16" s="1"/>
  <c r="Z94" i="16"/>
  <c r="Z95" i="16"/>
  <c r="Z96" i="16"/>
  <c r="Z97" i="16"/>
  <c r="Z98" i="16"/>
  <c r="Z99" i="16"/>
  <c r="Z100" i="16"/>
  <c r="Z101" i="16"/>
  <c r="Z102" i="16"/>
  <c r="Z103" i="16"/>
  <c r="Z104" i="16"/>
  <c r="Z105" i="16"/>
  <c r="T118" i="16" s="1"/>
  <c r="Z106" i="16"/>
  <c r="Z107" i="16"/>
  <c r="Z108" i="16"/>
  <c r="Z109" i="16"/>
  <c r="Z110" i="16"/>
  <c r="H1" i="15"/>
  <c r="U32" i="15"/>
  <c r="L10" i="10"/>
  <c r="N10" i="10"/>
  <c r="L11" i="10"/>
  <c r="N11" i="10"/>
  <c r="L12" i="10"/>
  <c r="N12" i="10"/>
  <c r="L13" i="10"/>
  <c r="O13" i="10" s="1"/>
  <c r="N13" i="10"/>
  <c r="L14" i="10"/>
  <c r="N14" i="10"/>
  <c r="O14" i="10" s="1"/>
  <c r="L15" i="10"/>
  <c r="N15" i="10"/>
  <c r="O15" i="10" s="1"/>
  <c r="L16" i="10"/>
  <c r="N16" i="10"/>
  <c r="O16" i="10" s="1"/>
  <c r="L17" i="10"/>
  <c r="N17" i="10"/>
  <c r="O17" i="10" s="1"/>
  <c r="L18" i="10"/>
  <c r="O18" i="10" s="1"/>
  <c r="N18" i="10"/>
  <c r="L19" i="10"/>
  <c r="N19" i="10"/>
  <c r="O19" i="10" s="1"/>
  <c r="L20" i="10"/>
  <c r="N20" i="10"/>
  <c r="O20" i="10" s="1"/>
  <c r="L21" i="10"/>
  <c r="O21" i="10" s="1"/>
  <c r="N21" i="10"/>
  <c r="L22" i="10"/>
  <c r="N22" i="10"/>
  <c r="O22" i="10"/>
  <c r="L23" i="10"/>
  <c r="N23" i="10"/>
  <c r="O23" i="10" s="1"/>
  <c r="L24" i="10"/>
  <c r="N24" i="10"/>
  <c r="O24" i="10" s="1"/>
  <c r="L25" i="10"/>
  <c r="N25" i="10"/>
  <c r="O25" i="10" s="1"/>
  <c r="L26" i="10"/>
  <c r="N26" i="10"/>
  <c r="L27" i="10"/>
  <c r="O27" i="10" s="1"/>
  <c r="N27" i="10"/>
  <c r="L28" i="10"/>
  <c r="N28" i="10"/>
  <c r="O28" i="10" s="1"/>
  <c r="L29" i="10"/>
  <c r="N29" i="10"/>
  <c r="O29" i="10"/>
  <c r="L30" i="10"/>
  <c r="N30" i="10"/>
  <c r="L31" i="10"/>
  <c r="N31" i="10"/>
  <c r="O31" i="10" s="1"/>
  <c r="L32" i="10"/>
  <c r="N32" i="10"/>
  <c r="O32" i="10" s="1"/>
  <c r="L33" i="10"/>
  <c r="N33" i="10"/>
  <c r="O33" i="10"/>
  <c r="L34" i="10"/>
  <c r="N34" i="10"/>
  <c r="O34" i="10" s="1"/>
  <c r="L35" i="10"/>
  <c r="N35" i="10"/>
  <c r="L36" i="10"/>
  <c r="N36" i="10"/>
  <c r="L37" i="10"/>
  <c r="N37" i="10"/>
  <c r="O37" i="10" s="1"/>
  <c r="L38" i="10"/>
  <c r="N38" i="10"/>
  <c r="O38" i="10" s="1"/>
  <c r="L39" i="10"/>
  <c r="O39" i="10" s="1"/>
  <c r="N39" i="10"/>
  <c r="L40" i="10"/>
  <c r="N40" i="10"/>
  <c r="O40" i="10" s="1"/>
  <c r="L41" i="10"/>
  <c r="N41" i="10"/>
  <c r="O41" i="10"/>
  <c r="I42" i="10"/>
  <c r="L42" i="10" s="1"/>
  <c r="I43" i="10"/>
  <c r="I97" i="10" s="1"/>
  <c r="L44" i="10"/>
  <c r="O44" i="10" s="1"/>
  <c r="N44" i="10"/>
  <c r="L45" i="10"/>
  <c r="N45" i="10"/>
  <c r="O45" i="10"/>
  <c r="L46" i="10"/>
  <c r="N46" i="10"/>
  <c r="O46" i="10" s="1"/>
  <c r="L47" i="10"/>
  <c r="O47" i="10" s="1"/>
  <c r="N47" i="10"/>
  <c r="L48" i="10"/>
  <c r="N48" i="10"/>
  <c r="L49" i="10"/>
  <c r="N49" i="10"/>
  <c r="O49" i="10" s="1"/>
  <c r="L50" i="10"/>
  <c r="N50" i="10"/>
  <c r="O50" i="10" s="1"/>
  <c r="L51" i="10"/>
  <c r="N51" i="10"/>
  <c r="O51" i="10" s="1"/>
  <c r="L52" i="10"/>
  <c r="N52" i="10"/>
  <c r="O52" i="10" s="1"/>
  <c r="L53" i="10"/>
  <c r="N53" i="10"/>
  <c r="L54" i="10"/>
  <c r="N54" i="10"/>
  <c r="O54" i="10"/>
  <c r="L56" i="10"/>
  <c r="N56" i="10"/>
  <c r="O56" i="10"/>
  <c r="L57" i="10"/>
  <c r="N57" i="10"/>
  <c r="O57" i="10" s="1"/>
  <c r="I58" i="10"/>
  <c r="L58" i="10" s="1"/>
  <c r="L59" i="10"/>
  <c r="O59" i="10" s="1"/>
  <c r="N59" i="10"/>
  <c r="L60" i="10"/>
  <c r="N60" i="10"/>
  <c r="O60" i="10"/>
  <c r="L61" i="10"/>
  <c r="N61" i="10"/>
  <c r="O61" i="10" s="1"/>
  <c r="I62" i="10"/>
  <c r="I71" i="10" s="1"/>
  <c r="L63" i="10"/>
  <c r="N63" i="10"/>
  <c r="O63" i="10"/>
  <c r="L64" i="10"/>
  <c r="N64" i="10"/>
  <c r="O64" i="10"/>
  <c r="L65" i="10"/>
  <c r="N65" i="10"/>
  <c r="O65" i="10" s="1"/>
  <c r="L66" i="10"/>
  <c r="N66" i="10"/>
  <c r="O66" i="10" s="1"/>
  <c r="L67" i="10"/>
  <c r="O67" i="10" s="1"/>
  <c r="N67" i="10"/>
  <c r="L68" i="10"/>
  <c r="N68" i="10"/>
  <c r="O68" i="10" s="1"/>
  <c r="L69" i="10"/>
  <c r="N69" i="10"/>
  <c r="L70" i="10"/>
  <c r="N70" i="10"/>
  <c r="L72" i="10"/>
  <c r="N72" i="10"/>
  <c r="L73" i="10"/>
  <c r="N73" i="10"/>
  <c r="O73" i="10" s="1"/>
  <c r="L74" i="10"/>
  <c r="N74" i="10"/>
  <c r="O74" i="10"/>
  <c r="I75" i="10"/>
  <c r="N75" i="10" s="1"/>
  <c r="O75" i="10" s="1"/>
  <c r="L75" i="10"/>
  <c r="L76" i="10"/>
  <c r="N76" i="10"/>
  <c r="L77" i="10"/>
  <c r="N77" i="10"/>
  <c r="L78" i="10"/>
  <c r="N78" i="10"/>
  <c r="L79" i="10"/>
  <c r="N79" i="10"/>
  <c r="O79" i="10"/>
  <c r="L80" i="10"/>
  <c r="N80" i="10"/>
  <c r="O80" i="10" s="1"/>
  <c r="L81" i="10"/>
  <c r="N81" i="10"/>
  <c r="L82" i="10"/>
  <c r="N82" i="10"/>
  <c r="O82" i="10" s="1"/>
  <c r="L83" i="10"/>
  <c r="N83" i="10"/>
  <c r="L84" i="10"/>
  <c r="O84" i="10" s="1"/>
  <c r="N84" i="10"/>
  <c r="L85" i="10"/>
  <c r="N85" i="10"/>
  <c r="O85" i="10" s="1"/>
  <c r="L86" i="10"/>
  <c r="N86" i="10"/>
  <c r="O86" i="10" s="1"/>
  <c r="L88" i="10"/>
  <c r="N88" i="10"/>
  <c r="O88" i="10" s="1"/>
  <c r="L89" i="10"/>
  <c r="O89" i="10" s="1"/>
  <c r="N89" i="10"/>
  <c r="L90" i="10"/>
  <c r="N90" i="10"/>
  <c r="O90" i="10"/>
  <c r="I91" i="10"/>
  <c r="L91" i="10" s="1"/>
  <c r="I92" i="10"/>
  <c r="L92" i="10" s="1"/>
  <c r="L93" i="10"/>
  <c r="N93" i="10"/>
  <c r="O93" i="10" s="1"/>
  <c r="L94" i="10"/>
  <c r="N94" i="10"/>
  <c r="O94" i="10" s="1"/>
  <c r="L95" i="10"/>
  <c r="N95" i="10"/>
  <c r="O95" i="10"/>
  <c r="I96" i="10"/>
  <c r="L96" i="10" s="1"/>
  <c r="N96" i="10"/>
  <c r="I98" i="10"/>
  <c r="N98" i="10" s="1"/>
  <c r="O98" i="10" s="1"/>
  <c r="L98" i="10"/>
  <c r="I99" i="10"/>
  <c r="L99" i="10" s="1"/>
  <c r="I100" i="10"/>
  <c r="L100" i="10" s="1"/>
  <c r="L101" i="10"/>
  <c r="N101" i="10"/>
  <c r="O101" i="10"/>
  <c r="L102" i="10"/>
  <c r="O102" i="10" s="1"/>
  <c r="N102" i="10"/>
  <c r="L103" i="10"/>
  <c r="N103" i="10"/>
  <c r="O103" i="10" s="1"/>
  <c r="L104" i="10"/>
  <c r="N104" i="10"/>
  <c r="O104" i="10" s="1"/>
  <c r="L105" i="10"/>
  <c r="N105" i="10"/>
  <c r="L106" i="10"/>
  <c r="N106" i="10"/>
  <c r="L107" i="10"/>
  <c r="N107" i="10"/>
  <c r="L108" i="10"/>
  <c r="N108" i="10"/>
  <c r="L109" i="10"/>
  <c r="N109" i="10"/>
  <c r="O109" i="10" s="1"/>
  <c r="L110" i="10"/>
  <c r="N110" i="10"/>
  <c r="L111" i="10"/>
  <c r="O111" i="10" s="1"/>
  <c r="N111" i="10"/>
  <c r="K3" i="9"/>
  <c r="M3" i="9"/>
  <c r="N3" i="9" s="1"/>
  <c r="K4" i="9"/>
  <c r="M4" i="9"/>
  <c r="N4" i="9" s="1"/>
  <c r="K5" i="9"/>
  <c r="M5" i="9"/>
  <c r="N5" i="9" s="1"/>
  <c r="K6" i="9"/>
  <c r="M6" i="9"/>
  <c r="N6" i="9"/>
  <c r="K7" i="9"/>
  <c r="M7" i="9"/>
  <c r="N7" i="9" s="1"/>
  <c r="K8" i="9"/>
  <c r="M8" i="9"/>
  <c r="N8" i="9" s="1"/>
  <c r="K9" i="9"/>
  <c r="M9" i="9"/>
  <c r="N9" i="9"/>
  <c r="K10" i="9"/>
  <c r="M10" i="9"/>
  <c r="N10" i="9"/>
  <c r="K11" i="9"/>
  <c r="M11" i="9"/>
  <c r="N11" i="9"/>
  <c r="K12" i="9"/>
  <c r="M12" i="9"/>
  <c r="N12" i="9"/>
  <c r="H13" i="9"/>
  <c r="M13" i="9" s="1"/>
  <c r="K13" i="9"/>
  <c r="K14" i="9"/>
  <c r="M14" i="9"/>
  <c r="N14" i="9"/>
  <c r="K15" i="9"/>
  <c r="M15" i="9"/>
  <c r="N15" i="9"/>
  <c r="K16" i="9"/>
  <c r="M16" i="9"/>
  <c r="N16" i="9" s="1"/>
  <c r="H17" i="9"/>
  <c r="H20" i="9" s="1"/>
  <c r="K18" i="9"/>
  <c r="M18" i="9"/>
  <c r="N18" i="9"/>
  <c r="K19" i="9"/>
  <c r="M19" i="9"/>
  <c r="N19" i="9" s="1"/>
  <c r="K21" i="9"/>
  <c r="M21" i="9"/>
  <c r="N21" i="9"/>
  <c r="K23" i="9"/>
  <c r="M23" i="9"/>
  <c r="N23" i="9"/>
  <c r="K24" i="9"/>
  <c r="M24" i="9"/>
  <c r="N24" i="9"/>
  <c r="K25" i="9"/>
  <c r="M25" i="9"/>
  <c r="N25" i="9" s="1"/>
  <c r="K26" i="9"/>
  <c r="M26" i="9"/>
  <c r="N26" i="9"/>
  <c r="K27" i="9"/>
  <c r="N27" i="9" s="1"/>
  <c r="M27" i="9"/>
  <c r="K6" i="8"/>
  <c r="M6" i="8"/>
  <c r="H7" i="8"/>
  <c r="M7" i="8" s="1"/>
  <c r="H8" i="8"/>
  <c r="K8" i="8" s="1"/>
  <c r="H9" i="8"/>
  <c r="K9" i="8" s="1"/>
  <c r="K10" i="8"/>
  <c r="M10" i="8"/>
  <c r="K11" i="8"/>
  <c r="M11" i="8"/>
  <c r="K12" i="8"/>
  <c r="M12" i="8"/>
  <c r="N12" i="8" s="1"/>
  <c r="K13" i="8"/>
  <c r="M13" i="8"/>
  <c r="K14" i="8"/>
  <c r="M14" i="8"/>
  <c r="N14" i="8" s="1"/>
  <c r="K15" i="8"/>
  <c r="M15" i="8"/>
  <c r="K16" i="8"/>
  <c r="M16" i="8"/>
  <c r="K17" i="8"/>
  <c r="M17" i="8"/>
  <c r="H18" i="8"/>
  <c r="K18" i="8" s="1"/>
  <c r="K19" i="8"/>
  <c r="M19" i="8"/>
  <c r="N19" i="8" s="1"/>
  <c r="H20" i="8"/>
  <c r="H51" i="8" s="1"/>
  <c r="K21" i="8"/>
  <c r="M21" i="8"/>
  <c r="K22" i="8"/>
  <c r="M22" i="8"/>
  <c r="N22" i="8" s="1"/>
  <c r="H23" i="8"/>
  <c r="K23" i="8" s="1"/>
  <c r="H24" i="8"/>
  <c r="K24" i="8" s="1"/>
  <c r="H25" i="8"/>
  <c r="K25" i="8" s="1"/>
  <c r="K26" i="8"/>
  <c r="M26" i="8"/>
  <c r="N26" i="8" s="1"/>
  <c r="K27" i="8"/>
  <c r="M27" i="8"/>
  <c r="K28" i="8"/>
  <c r="M28" i="8"/>
  <c r="K29" i="8"/>
  <c r="M29" i="8"/>
  <c r="K30" i="8"/>
  <c r="M30" i="8"/>
  <c r="K32" i="8"/>
  <c r="M32" i="8"/>
  <c r="K33" i="8"/>
  <c r="M33" i="8"/>
  <c r="K34" i="8"/>
  <c r="M34" i="8"/>
  <c r="K35" i="8"/>
  <c r="M35" i="8"/>
  <c r="K36" i="8"/>
  <c r="M36" i="8"/>
  <c r="N36" i="8" s="1"/>
  <c r="K37" i="8"/>
  <c r="M37" i="8"/>
  <c r="N37" i="8" s="1"/>
  <c r="K38" i="8"/>
  <c r="M38" i="8"/>
  <c r="N38" i="8" s="1"/>
  <c r="K39" i="8"/>
  <c r="M39" i="8"/>
  <c r="K40" i="8"/>
  <c r="M40" i="8"/>
  <c r="K41" i="8"/>
  <c r="M41" i="8"/>
  <c r="K42" i="8"/>
  <c r="M42" i="8"/>
  <c r="K45" i="8"/>
  <c r="M45" i="8"/>
  <c r="N45" i="8" s="1"/>
  <c r="K46" i="8"/>
  <c r="N46" i="8" s="1"/>
  <c r="M46" i="8"/>
  <c r="K47" i="8"/>
  <c r="M47" i="8"/>
  <c r="H48" i="8"/>
  <c r="M48" i="8" s="1"/>
  <c r="K48" i="8"/>
  <c r="K49" i="8"/>
  <c r="M49" i="8"/>
  <c r="K50" i="8"/>
  <c r="M50" i="8"/>
  <c r="N50" i="8" s="1"/>
  <c r="K52" i="8"/>
  <c r="M52" i="8"/>
  <c r="K53" i="8"/>
  <c r="M53" i="8"/>
  <c r="K54" i="8"/>
  <c r="M54" i="8"/>
  <c r="N54" i="8" s="1"/>
  <c r="K55" i="8"/>
  <c r="M55" i="8"/>
  <c r="K61" i="8"/>
  <c r="M61" i="8"/>
  <c r="H62" i="8"/>
  <c r="H175" i="8" s="1"/>
  <c r="K63" i="8"/>
  <c r="M63" i="8"/>
  <c r="K64" i="8"/>
  <c r="M64" i="8"/>
  <c r="K65" i="8"/>
  <c r="M65" i="8"/>
  <c r="K66" i="8"/>
  <c r="M66" i="8"/>
  <c r="K67" i="8"/>
  <c r="M67" i="8"/>
  <c r="N67" i="8" s="1"/>
  <c r="K68" i="8"/>
  <c r="M68" i="8"/>
  <c r="K69" i="8"/>
  <c r="N69" i="8" s="1"/>
  <c r="M69" i="8"/>
  <c r="K70" i="8"/>
  <c r="M70" i="8"/>
  <c r="N70" i="8" s="1"/>
  <c r="K71" i="8"/>
  <c r="M71" i="8"/>
  <c r="N71" i="8" s="1"/>
  <c r="K72" i="8"/>
  <c r="M72" i="8"/>
  <c r="K73" i="8"/>
  <c r="M73" i="8"/>
  <c r="K74" i="8"/>
  <c r="M74" i="8"/>
  <c r="K75" i="8"/>
  <c r="M75" i="8"/>
  <c r="K76" i="8"/>
  <c r="M76" i="8"/>
  <c r="N76" i="8" s="1"/>
  <c r="K77" i="8"/>
  <c r="M77" i="8"/>
  <c r="K78" i="8"/>
  <c r="M78" i="8"/>
  <c r="K79" i="8"/>
  <c r="M79" i="8"/>
  <c r="K80" i="8"/>
  <c r="M80" i="8"/>
  <c r="K81" i="8"/>
  <c r="M81" i="8"/>
  <c r="K82" i="8"/>
  <c r="M82" i="8"/>
  <c r="K83" i="8"/>
  <c r="M83" i="8"/>
  <c r="K84" i="8"/>
  <c r="M84" i="8"/>
  <c r="K85" i="8"/>
  <c r="M85" i="8"/>
  <c r="N85" i="8" s="1"/>
  <c r="H86" i="8"/>
  <c r="M86" i="8" s="1"/>
  <c r="K87" i="8"/>
  <c r="M87" i="8"/>
  <c r="K88" i="8"/>
  <c r="M88" i="8"/>
  <c r="K89" i="8"/>
  <c r="M89" i="8"/>
  <c r="K90" i="8"/>
  <c r="M90" i="8"/>
  <c r="K91" i="8"/>
  <c r="M91" i="8"/>
  <c r="K92" i="8"/>
  <c r="M92" i="8"/>
  <c r="K93" i="8"/>
  <c r="M93" i="8"/>
  <c r="K94" i="8"/>
  <c r="M94" i="8"/>
  <c r="K95" i="8"/>
  <c r="M95" i="8"/>
  <c r="K96" i="8"/>
  <c r="M96" i="8"/>
  <c r="K97" i="8"/>
  <c r="M97" i="8"/>
  <c r="K98" i="8"/>
  <c r="M98" i="8"/>
  <c r="K99" i="8"/>
  <c r="M99" i="8"/>
  <c r="K100" i="8"/>
  <c r="M100" i="8"/>
  <c r="K101" i="8"/>
  <c r="N101" i="8" s="1"/>
  <c r="M101" i="8"/>
  <c r="K102" i="8"/>
  <c r="N102" i="8" s="1"/>
  <c r="M102" i="8"/>
  <c r="K103" i="8"/>
  <c r="M103" i="8"/>
  <c r="K104" i="8"/>
  <c r="M104" i="8"/>
  <c r="K105" i="8"/>
  <c r="M105" i="8"/>
  <c r="K106" i="8"/>
  <c r="M106" i="8"/>
  <c r="K107" i="8"/>
  <c r="M107" i="8"/>
  <c r="K108" i="8"/>
  <c r="M108" i="8"/>
  <c r="K109" i="8"/>
  <c r="M109" i="8"/>
  <c r="K110" i="8"/>
  <c r="M110" i="8"/>
  <c r="K111" i="8"/>
  <c r="M111" i="8"/>
  <c r="N111" i="8" s="1"/>
  <c r="K112" i="8"/>
  <c r="N112" i="8" s="1"/>
  <c r="M112" i="8"/>
  <c r="K113" i="8"/>
  <c r="M113" i="8"/>
  <c r="K114" i="8"/>
  <c r="M114" i="8"/>
  <c r="K115" i="8"/>
  <c r="M115" i="8"/>
  <c r="K116" i="8"/>
  <c r="M116" i="8"/>
  <c r="K117" i="8"/>
  <c r="M117" i="8"/>
  <c r="K118" i="8"/>
  <c r="M118" i="8"/>
  <c r="K119" i="8"/>
  <c r="M119" i="8"/>
  <c r="K120" i="8"/>
  <c r="M120" i="8"/>
  <c r="K121" i="8"/>
  <c r="M121" i="8"/>
  <c r="N121" i="8" s="1"/>
  <c r="K123" i="8"/>
  <c r="M123" i="8"/>
  <c r="K124" i="8"/>
  <c r="M124" i="8"/>
  <c r="K126" i="8"/>
  <c r="M126" i="8"/>
  <c r="K127" i="8"/>
  <c r="M127" i="8"/>
  <c r="N127" i="8"/>
  <c r="K128" i="8"/>
  <c r="M128" i="8"/>
  <c r="K129" i="8"/>
  <c r="M129" i="8"/>
  <c r="K130" i="8"/>
  <c r="M130" i="8"/>
  <c r="K131" i="8"/>
  <c r="M131" i="8"/>
  <c r="N131" i="8" s="1"/>
  <c r="H132" i="8"/>
  <c r="K132" i="8" s="1"/>
  <c r="H133" i="8"/>
  <c r="K133" i="8" s="1"/>
  <c r="H134" i="8"/>
  <c r="K134" i="8" s="1"/>
  <c r="H135" i="8"/>
  <c r="M135" i="8" s="1"/>
  <c r="H136" i="8"/>
  <c r="K136" i="8" s="1"/>
  <c r="H137" i="8"/>
  <c r="K137" i="8" s="1"/>
  <c r="K138" i="8"/>
  <c r="M138" i="8"/>
  <c r="N138" i="8" s="1"/>
  <c r="H139" i="8"/>
  <c r="K139" i="8" s="1"/>
  <c r="H140" i="8"/>
  <c r="K140" i="8" s="1"/>
  <c r="H141" i="8"/>
  <c r="K141" i="8" s="1"/>
  <c r="K142" i="8"/>
  <c r="M142" i="8"/>
  <c r="K143" i="8"/>
  <c r="M143" i="8"/>
  <c r="K144" i="8"/>
  <c r="M144" i="8"/>
  <c r="N144" i="8" s="1"/>
  <c r="K145" i="8"/>
  <c r="M145" i="8"/>
  <c r="N145" i="8" s="1"/>
  <c r="K146" i="8"/>
  <c r="M146" i="8"/>
  <c r="K147" i="8"/>
  <c r="M147" i="8"/>
  <c r="K148" i="8"/>
  <c r="M148" i="8"/>
  <c r="K149" i="8"/>
  <c r="M149" i="8"/>
  <c r="K150" i="8"/>
  <c r="M150" i="8"/>
  <c r="K151" i="8"/>
  <c r="M151" i="8"/>
  <c r="K152" i="8"/>
  <c r="M152" i="8"/>
  <c r="N152" i="8" s="1"/>
  <c r="K153" i="8"/>
  <c r="M153" i="8"/>
  <c r="K154" i="8"/>
  <c r="M154" i="8"/>
  <c r="N154" i="8" s="1"/>
  <c r="K155" i="8"/>
  <c r="M155" i="8"/>
  <c r="K156" i="8"/>
  <c r="M156" i="8"/>
  <c r="N156" i="8" s="1"/>
  <c r="K157" i="8"/>
  <c r="M157" i="8"/>
  <c r="N157" i="8"/>
  <c r="K158" i="8"/>
  <c r="M158" i="8"/>
  <c r="K159" i="8"/>
  <c r="M159" i="8"/>
  <c r="K160" i="8"/>
  <c r="M160" i="8"/>
  <c r="K161" i="8"/>
  <c r="M161" i="8"/>
  <c r="N161" i="8" s="1"/>
  <c r="K162" i="8"/>
  <c r="M162" i="8"/>
  <c r="K163" i="8"/>
  <c r="M163" i="8"/>
  <c r="K164" i="8"/>
  <c r="M164" i="8"/>
  <c r="K165" i="8"/>
  <c r="M165" i="8"/>
  <c r="H166" i="8"/>
  <c r="K166" i="8" s="1"/>
  <c r="K167" i="8"/>
  <c r="M167" i="8"/>
  <c r="K168" i="8"/>
  <c r="N168" i="8" s="1"/>
  <c r="M168" i="8"/>
  <c r="K169" i="8"/>
  <c r="M169" i="8"/>
  <c r="K171" i="8"/>
  <c r="M171" i="8"/>
  <c r="N171" i="8" s="1"/>
  <c r="K172" i="8"/>
  <c r="M172" i="8"/>
  <c r="K173" i="8"/>
  <c r="M173" i="8"/>
  <c r="K174" i="8"/>
  <c r="M174" i="8"/>
  <c r="K176" i="8"/>
  <c r="M176" i="8"/>
  <c r="K177" i="8"/>
  <c r="M177" i="8"/>
  <c r="K178" i="8"/>
  <c r="M178" i="8"/>
  <c r="K179" i="8"/>
  <c r="M179" i="8"/>
  <c r="K180" i="8"/>
  <c r="M180" i="8"/>
  <c r="K181" i="8"/>
  <c r="M181" i="8"/>
  <c r="K182" i="8"/>
  <c r="M182" i="8"/>
  <c r="K183" i="8"/>
  <c r="M183" i="8"/>
  <c r="K184" i="8"/>
  <c r="M184" i="8"/>
  <c r="K185" i="8"/>
  <c r="M185" i="8"/>
  <c r="K186" i="8"/>
  <c r="M186" i="8"/>
  <c r="N186" i="8" s="1"/>
  <c r="K187" i="8"/>
  <c r="M187" i="8"/>
  <c r="N187" i="8" s="1"/>
  <c r="K188" i="8"/>
  <c r="M188" i="8"/>
  <c r="K189" i="8"/>
  <c r="M189" i="8"/>
  <c r="K190" i="8"/>
  <c r="M190" i="8"/>
  <c r="K191" i="8"/>
  <c r="M191" i="8"/>
  <c r="K192" i="8"/>
  <c r="M192" i="8"/>
  <c r="K193" i="8"/>
  <c r="M193" i="8"/>
  <c r="K194" i="8"/>
  <c r="M194" i="8"/>
  <c r="K196" i="8"/>
  <c r="M196" i="8"/>
  <c r="K197" i="8"/>
  <c r="M197" i="8"/>
  <c r="N197" i="8" s="1"/>
  <c r="K198" i="8"/>
  <c r="M198" i="8"/>
  <c r="K199" i="8"/>
  <c r="M199" i="8"/>
  <c r="K200" i="8"/>
  <c r="M200" i="8"/>
  <c r="K201" i="8"/>
  <c r="M201" i="8"/>
  <c r="K202" i="8"/>
  <c r="M202" i="8"/>
  <c r="K203" i="8"/>
  <c r="M203" i="8"/>
  <c r="K204" i="8"/>
  <c r="M204" i="8"/>
  <c r="K205" i="8"/>
  <c r="M205" i="8"/>
  <c r="K206" i="8"/>
  <c r="M206" i="8"/>
  <c r="K207" i="8"/>
  <c r="M207" i="8"/>
  <c r="N207" i="8" s="1"/>
  <c r="K208" i="8"/>
  <c r="M208" i="8"/>
  <c r="K209" i="8"/>
  <c r="M209" i="8"/>
  <c r="H210" i="8"/>
  <c r="K210" i="8" s="1"/>
  <c r="K211" i="8"/>
  <c r="M211" i="8"/>
  <c r="K212" i="8"/>
  <c r="M212" i="8"/>
  <c r="K213" i="8"/>
  <c r="M213" i="8"/>
  <c r="K214" i="8"/>
  <c r="M214" i="8"/>
  <c r="K215" i="8"/>
  <c r="M215" i="8"/>
  <c r="N215" i="8" s="1"/>
  <c r="K216" i="8"/>
  <c r="M216" i="8"/>
  <c r="K217" i="8"/>
  <c r="M217" i="8"/>
  <c r="N217" i="8" s="1"/>
  <c r="K218" i="8"/>
  <c r="M218" i="8"/>
  <c r="N218" i="8" s="1"/>
  <c r="K219" i="8"/>
  <c r="M219" i="8"/>
  <c r="N219" i="8" s="1"/>
  <c r="K220" i="8"/>
  <c r="M220" i="8"/>
  <c r="K221" i="8"/>
  <c r="M221" i="8"/>
  <c r="K222" i="8"/>
  <c r="M222" i="8"/>
  <c r="K223" i="8"/>
  <c r="M223" i="8"/>
  <c r="K224" i="8"/>
  <c r="M224" i="8"/>
  <c r="K225" i="8"/>
  <c r="M225" i="8"/>
  <c r="K226" i="8"/>
  <c r="M226" i="8"/>
  <c r="K227" i="8"/>
  <c r="M227" i="8"/>
  <c r="K228" i="8"/>
  <c r="M228" i="8"/>
  <c r="K229" i="8"/>
  <c r="M229" i="8"/>
  <c r="N229" i="8" s="1"/>
  <c r="K230" i="8"/>
  <c r="N230" i="8" s="1"/>
  <c r="M230" i="8"/>
  <c r="K231" i="8"/>
  <c r="M231" i="8"/>
  <c r="K232" i="8"/>
  <c r="M232" i="8"/>
  <c r="N232" i="8" s="1"/>
  <c r="K233" i="8"/>
  <c r="M233" i="8"/>
  <c r="K234" i="8"/>
  <c r="M234" i="8"/>
  <c r="K235" i="8"/>
  <c r="M235" i="8"/>
  <c r="K236" i="8"/>
  <c r="M236" i="8"/>
  <c r="K237" i="8"/>
  <c r="M237" i="8"/>
  <c r="N237" i="8" s="1"/>
  <c r="K238" i="8"/>
  <c r="M238" i="8"/>
  <c r="H239" i="8"/>
  <c r="K239" i="8" s="1"/>
  <c r="K240" i="8"/>
  <c r="M240" i="8"/>
  <c r="K241" i="8"/>
  <c r="M241" i="8"/>
  <c r="K242" i="8"/>
  <c r="M242" i="8"/>
  <c r="N242" i="8" s="1"/>
  <c r="K243" i="8"/>
  <c r="N243" i="8" s="1"/>
  <c r="M243" i="8"/>
  <c r="K244" i="8"/>
  <c r="M244" i="8"/>
  <c r="K246" i="8"/>
  <c r="M246" i="8"/>
  <c r="K247" i="8"/>
  <c r="M247" i="8"/>
  <c r="K249" i="8"/>
  <c r="M249" i="8"/>
  <c r="K251" i="8"/>
  <c r="M251" i="8"/>
  <c r="K252" i="8"/>
  <c r="M252" i="8"/>
  <c r="K253" i="8"/>
  <c r="M253" i="8"/>
  <c r="N253" i="8" s="1"/>
  <c r="K254" i="8"/>
  <c r="M254" i="8"/>
  <c r="K255" i="8"/>
  <c r="M255" i="8"/>
  <c r="K256" i="8"/>
  <c r="M256" i="8"/>
  <c r="K257" i="8"/>
  <c r="M257" i="8"/>
  <c r="K258" i="8"/>
  <c r="M258" i="8"/>
  <c r="K259" i="8"/>
  <c r="M259" i="8"/>
  <c r="K260" i="8"/>
  <c r="M260" i="8"/>
  <c r="K261" i="8"/>
  <c r="M261" i="8"/>
  <c r="K262" i="8"/>
  <c r="M262" i="8"/>
  <c r="K263" i="8"/>
  <c r="M263" i="8"/>
  <c r="K264" i="8"/>
  <c r="M264" i="8"/>
  <c r="K265" i="8"/>
  <c r="M265" i="8"/>
  <c r="K266" i="8"/>
  <c r="M266" i="8"/>
  <c r="N266" i="8"/>
  <c r="K268" i="8"/>
  <c r="M268" i="8"/>
  <c r="K269" i="8"/>
  <c r="M269" i="8"/>
  <c r="N269" i="8" s="1"/>
  <c r="H270" i="8"/>
  <c r="K270" i="8" s="1"/>
  <c r="K271" i="8"/>
  <c r="M271" i="8"/>
  <c r="K272" i="8"/>
  <c r="M272" i="8"/>
  <c r="K274" i="8"/>
  <c r="M274" i="8"/>
  <c r="K275" i="8"/>
  <c r="N275" i="8" s="1"/>
  <c r="M275" i="8"/>
  <c r="K276" i="8"/>
  <c r="M276" i="8"/>
  <c r="K277" i="8"/>
  <c r="M277" i="8"/>
  <c r="N277" i="8"/>
  <c r="K278" i="8"/>
  <c r="M278" i="8"/>
  <c r="K279" i="8"/>
  <c r="M279" i="8"/>
  <c r="K280" i="8"/>
  <c r="M280" i="8"/>
  <c r="K281" i="8"/>
  <c r="M281" i="8"/>
  <c r="K282" i="8"/>
  <c r="M282" i="8"/>
  <c r="K283" i="8"/>
  <c r="M283" i="8"/>
  <c r="K284" i="8"/>
  <c r="M284" i="8"/>
  <c r="K285" i="8"/>
  <c r="M285" i="8"/>
  <c r="N285" i="8" s="1"/>
  <c r="K286" i="8"/>
  <c r="M286" i="8"/>
  <c r="K287" i="8"/>
  <c r="M287" i="8"/>
  <c r="K288" i="8"/>
  <c r="M288" i="8"/>
  <c r="K289" i="8"/>
  <c r="M289" i="8"/>
  <c r="N289" i="8" s="1"/>
  <c r="K290" i="8"/>
  <c r="M290" i="8"/>
  <c r="K291" i="8"/>
  <c r="M291" i="8"/>
  <c r="K292" i="8"/>
  <c r="M292" i="8"/>
  <c r="K293" i="8"/>
  <c r="M293" i="8"/>
  <c r="K294" i="8"/>
  <c r="M294" i="8"/>
  <c r="K295" i="8"/>
  <c r="M295" i="8"/>
  <c r="K296" i="8"/>
  <c r="M296" i="8"/>
  <c r="K297" i="8"/>
  <c r="M297" i="8"/>
  <c r="N297" i="8" s="1"/>
  <c r="H298" i="8"/>
  <c r="H301" i="8" s="1"/>
  <c r="K299" i="8"/>
  <c r="M299" i="8"/>
  <c r="K300" i="8"/>
  <c r="N300" i="8" s="1"/>
  <c r="M300" i="8"/>
  <c r="K302" i="8"/>
  <c r="M302" i="8"/>
  <c r="K303" i="8"/>
  <c r="M303" i="8"/>
  <c r="N303" i="8" s="1"/>
  <c r="K305" i="8"/>
  <c r="M305" i="8"/>
  <c r="K307" i="8"/>
  <c r="M307" i="8"/>
  <c r="K308" i="8"/>
  <c r="M308" i="8"/>
  <c r="N308" i="8"/>
  <c r="K309" i="8"/>
  <c r="M309" i="8"/>
  <c r="K310" i="8"/>
  <c r="M310" i="8"/>
  <c r="K311" i="8"/>
  <c r="M311" i="8"/>
  <c r="K312" i="8"/>
  <c r="M312" i="8"/>
  <c r="K313" i="8"/>
  <c r="M313" i="8"/>
  <c r="K314" i="8"/>
  <c r="M314" i="8"/>
  <c r="K315" i="8"/>
  <c r="M315" i="8"/>
  <c r="K316" i="8"/>
  <c r="M316" i="8"/>
  <c r="K317" i="8"/>
  <c r="M317" i="8"/>
  <c r="K318" i="8"/>
  <c r="M318" i="8"/>
  <c r="N318" i="8" s="1"/>
  <c r="K319" i="8"/>
  <c r="M319" i="8"/>
  <c r="H320" i="8"/>
  <c r="M320" i="8" s="1"/>
  <c r="K321" i="8"/>
  <c r="M321" i="8"/>
  <c r="K322" i="8"/>
  <c r="M322" i="8"/>
  <c r="K323" i="8"/>
  <c r="M323" i="8"/>
  <c r="K324" i="8"/>
  <c r="M324" i="8"/>
  <c r="K325" i="8"/>
  <c r="M325" i="8"/>
  <c r="K326" i="8"/>
  <c r="M326" i="8"/>
  <c r="K327" i="8"/>
  <c r="M327" i="8"/>
  <c r="K328" i="8"/>
  <c r="M328" i="8"/>
  <c r="K329" i="8"/>
  <c r="M329" i="8"/>
  <c r="K331" i="8"/>
  <c r="M331" i="8"/>
  <c r="N331" i="8" s="1"/>
  <c r="K332" i="8"/>
  <c r="M332" i="8"/>
  <c r="K334" i="8"/>
  <c r="M334" i="8"/>
  <c r="K336" i="8"/>
  <c r="M336" i="8"/>
  <c r="N336" i="8" s="1"/>
  <c r="K337" i="8"/>
  <c r="M337" i="8"/>
  <c r="L22" i="7"/>
  <c r="O22" i="7" s="1"/>
  <c r="N22" i="7"/>
  <c r="L23" i="7"/>
  <c r="N23" i="7"/>
  <c r="O23" i="7"/>
  <c r="L24" i="7"/>
  <c r="N24" i="7"/>
  <c r="O24" i="7"/>
  <c r="L25" i="7"/>
  <c r="N25" i="7"/>
  <c r="O25" i="7" s="1"/>
  <c r="L26" i="7"/>
  <c r="N26" i="7"/>
  <c r="O26" i="7" s="1"/>
  <c r="L27" i="7"/>
  <c r="O27" i="7" s="1"/>
  <c r="N27" i="7"/>
  <c r="L28" i="7"/>
  <c r="N28" i="7"/>
  <c r="O28" i="7"/>
  <c r="L29" i="7"/>
  <c r="N29" i="7"/>
  <c r="O29" i="7" s="1"/>
  <c r="L30" i="7"/>
  <c r="N30" i="7"/>
  <c r="O30" i="7" s="1"/>
  <c r="L31" i="7"/>
  <c r="N31" i="7"/>
  <c r="O31" i="7"/>
  <c r="L32" i="7"/>
  <c r="N32" i="7"/>
  <c r="O32" i="7"/>
  <c r="L33" i="7"/>
  <c r="N33" i="7"/>
  <c r="O33" i="7"/>
  <c r="L34" i="7"/>
  <c r="N34" i="7"/>
  <c r="O34" i="7"/>
  <c r="L35" i="7"/>
  <c r="N35" i="7"/>
  <c r="O35" i="7" s="1"/>
  <c r="L36" i="7"/>
  <c r="N36" i="7"/>
  <c r="O36" i="7"/>
  <c r="L37" i="7"/>
  <c r="O37" i="7" s="1"/>
  <c r="N37" i="7"/>
  <c r="L38" i="7"/>
  <c r="N38" i="7"/>
  <c r="O38" i="7" s="1"/>
  <c r="L39" i="7"/>
  <c r="N39" i="7"/>
  <c r="O39" i="7" s="1"/>
  <c r="L40" i="7"/>
  <c r="N40" i="7"/>
  <c r="O40" i="7" s="1"/>
  <c r="L41" i="7"/>
  <c r="N41" i="7"/>
  <c r="O41" i="7"/>
  <c r="L42" i="7"/>
  <c r="O42" i="7" s="1"/>
  <c r="N42" i="7"/>
  <c r="L43" i="7"/>
  <c r="N43" i="7"/>
  <c r="O43" i="7"/>
  <c r="L44" i="7"/>
  <c r="N44" i="7"/>
  <c r="O44" i="7"/>
  <c r="L45" i="7"/>
  <c r="N45" i="7"/>
  <c r="O45" i="7" s="1"/>
  <c r="L46" i="7"/>
  <c r="N46" i="7"/>
  <c r="O46" i="7" s="1"/>
  <c r="L47" i="7"/>
  <c r="O47" i="7" s="1"/>
  <c r="N47" i="7"/>
  <c r="L48" i="7"/>
  <c r="N48" i="7"/>
  <c r="O48" i="7"/>
  <c r="L49" i="7"/>
  <c r="N49" i="7"/>
  <c r="O49" i="7" s="1"/>
  <c r="L50" i="7"/>
  <c r="N50" i="7"/>
  <c r="O50" i="7" s="1"/>
  <c r="L51" i="7"/>
  <c r="N51" i="7"/>
  <c r="O51" i="7"/>
  <c r="L52" i="7"/>
  <c r="N52" i="7"/>
  <c r="O52" i="7"/>
  <c r="L53" i="7"/>
  <c r="N53" i="7"/>
  <c r="O53" i="7"/>
  <c r="L54" i="7"/>
  <c r="N54" i="7"/>
  <c r="O54" i="7"/>
  <c r="L55" i="7"/>
  <c r="N55" i="7"/>
  <c r="O55" i="7" s="1"/>
  <c r="L56" i="7"/>
  <c r="N56" i="7"/>
  <c r="O56" i="7"/>
  <c r="L57" i="7"/>
  <c r="O57" i="7" s="1"/>
  <c r="N57" i="7"/>
  <c r="L58" i="7"/>
  <c r="N58" i="7"/>
  <c r="O58" i="7" s="1"/>
  <c r="L59" i="7"/>
  <c r="N59" i="7"/>
  <c r="O59" i="7" s="1"/>
  <c r="L60" i="7"/>
  <c r="N60" i="7"/>
  <c r="O60" i="7" s="1"/>
  <c r="L61" i="7"/>
  <c r="N61" i="7"/>
  <c r="O61" i="7"/>
  <c r="L62" i="7"/>
  <c r="O62" i="7" s="1"/>
  <c r="N62" i="7"/>
  <c r="L63" i="7"/>
  <c r="N63" i="7"/>
  <c r="O63" i="7"/>
  <c r="L64" i="7"/>
  <c r="N64" i="7"/>
  <c r="O64" i="7"/>
  <c r="L65" i="7"/>
  <c r="N65" i="7"/>
  <c r="O65" i="7" s="1"/>
  <c r="L66" i="7"/>
  <c r="N66" i="7"/>
  <c r="O66" i="7" s="1"/>
  <c r="L67" i="7"/>
  <c r="O67" i="7" s="1"/>
  <c r="N67" i="7"/>
  <c r="L68" i="7"/>
  <c r="N68" i="7"/>
  <c r="O68" i="7"/>
  <c r="L69" i="7"/>
  <c r="N69" i="7"/>
  <c r="O69" i="7" s="1"/>
  <c r="L70" i="7"/>
  <c r="N70" i="7"/>
  <c r="O70" i="7" s="1"/>
  <c r="L71" i="7"/>
  <c r="N71" i="7"/>
  <c r="O71" i="7"/>
  <c r="L72" i="7"/>
  <c r="N72" i="7"/>
  <c r="O72" i="7"/>
  <c r="L73" i="7"/>
  <c r="N73" i="7"/>
  <c r="O73" i="7"/>
  <c r="L74" i="7"/>
  <c r="N74" i="7"/>
  <c r="O74" i="7"/>
  <c r="L75" i="7"/>
  <c r="N75" i="7"/>
  <c r="O75" i="7" s="1"/>
  <c r="L76" i="7"/>
  <c r="N76" i="7"/>
  <c r="O76" i="7"/>
  <c r="L77" i="7"/>
  <c r="O77" i="7" s="1"/>
  <c r="N77" i="7"/>
  <c r="N78" i="7"/>
  <c r="G8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8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G9" i="6"/>
  <c r="G10" i="6"/>
  <c r="E11" i="6"/>
  <c r="E24" i="6" s="1"/>
  <c r="G24" i="6" s="1"/>
  <c r="G11" i="6"/>
  <c r="E12" i="6"/>
  <c r="G12" i="6" s="1"/>
  <c r="G13" i="6"/>
  <c r="G14" i="6"/>
  <c r="G15" i="6"/>
  <c r="E16" i="6"/>
  <c r="G16" i="6"/>
  <c r="G17" i="6"/>
  <c r="G18" i="6"/>
  <c r="E19" i="6"/>
  <c r="E25" i="6" s="1"/>
  <c r="G25" i="6" s="1"/>
  <c r="G19" i="6"/>
  <c r="G20" i="6"/>
  <c r="E21" i="6"/>
  <c r="G21" i="6"/>
  <c r="G22" i="6"/>
  <c r="E23" i="6"/>
  <c r="G23" i="6"/>
  <c r="G26" i="6"/>
  <c r="G28" i="6"/>
  <c r="G27" i="6" s="1"/>
  <c r="E30" i="6"/>
  <c r="G30" i="6"/>
  <c r="G29" i="6" s="1"/>
  <c r="G31" i="6"/>
  <c r="G32" i="6"/>
  <c r="G33" i="6"/>
  <c r="G34" i="6"/>
  <c r="E35" i="6"/>
  <c r="G35" i="6"/>
  <c r="G36" i="6"/>
  <c r="G37" i="6"/>
  <c r="G38" i="6"/>
  <c r="G39" i="6"/>
  <c r="G40" i="6"/>
  <c r="G41" i="6"/>
  <c r="G43" i="6"/>
  <c r="G44" i="6"/>
  <c r="G42" i="6" s="1"/>
  <c r="G45" i="6"/>
  <c r="G46" i="6"/>
  <c r="G47" i="6"/>
  <c r="G48" i="6"/>
  <c r="G49" i="6"/>
  <c r="G50" i="6"/>
  <c r="G51" i="6"/>
  <c r="E52" i="6"/>
  <c r="G52" i="6"/>
  <c r="E53" i="6"/>
  <c r="G53" i="6"/>
  <c r="A54" i="6"/>
  <c r="G54" i="6"/>
  <c r="A55" i="6"/>
  <c r="A56" i="6" s="1"/>
  <c r="A58" i="6" s="1"/>
  <c r="A59" i="6" s="1"/>
  <c r="A61" i="6" s="1"/>
  <c r="A62" i="6" s="1"/>
  <c r="A63" i="6" s="1"/>
  <c r="A64" i="6" s="1"/>
  <c r="A65" i="6" s="1"/>
  <c r="A66" i="6" s="1"/>
  <c r="G55" i="6"/>
  <c r="G56" i="6"/>
  <c r="G57" i="6"/>
  <c r="G58" i="6"/>
  <c r="G59" i="6"/>
  <c r="G62" i="6"/>
  <c r="E63" i="6"/>
  <c r="G63" i="6" s="1"/>
  <c r="G60" i="6" s="1"/>
  <c r="G64" i="6"/>
  <c r="G65" i="6"/>
  <c r="E66" i="6"/>
  <c r="G66" i="6"/>
  <c r="U23" i="15" l="1"/>
  <c r="N68" i="8"/>
  <c r="N52" i="8"/>
  <c r="N312" i="8"/>
  <c r="N244" i="8"/>
  <c r="N214" i="8"/>
  <c r="N193" i="8"/>
  <c r="N183" i="8"/>
  <c r="N321" i="8"/>
  <c r="K320" i="8"/>
  <c r="N233" i="8"/>
  <c r="N213" i="8"/>
  <c r="N212" i="8"/>
  <c r="N309" i="8"/>
  <c r="N94" i="8"/>
  <c r="N276" i="8"/>
  <c r="N254" i="8"/>
  <c r="N221" i="8"/>
  <c r="M136" i="8"/>
  <c r="N136" i="8" s="1"/>
  <c r="N113" i="8"/>
  <c r="N73" i="8"/>
  <c r="N64" i="8"/>
  <c r="N35" i="8"/>
  <c r="N147" i="8"/>
  <c r="N82" i="8"/>
  <c r="N294" i="8"/>
  <c r="N209" i="8"/>
  <c r="N293" i="8"/>
  <c r="N262" i="8"/>
  <c r="N238" i="8"/>
  <c r="N165" i="8"/>
  <c r="M132" i="8"/>
  <c r="N132" i="8" s="1"/>
  <c r="N90" i="8"/>
  <c r="N325" i="8"/>
  <c r="N314" i="8"/>
  <c r="N281" i="8"/>
  <c r="N176" i="8"/>
  <c r="N163" i="8"/>
  <c r="N259" i="8"/>
  <c r="N216" i="8"/>
  <c r="N118" i="8"/>
  <c r="N78" i="8"/>
  <c r="N40" i="8"/>
  <c r="N53" i="8"/>
  <c r="N315" i="8"/>
  <c r="N305" i="8"/>
  <c r="N189" i="8"/>
  <c r="N167" i="8"/>
  <c r="N103" i="8"/>
  <c r="N251" i="8"/>
  <c r="N249" i="8"/>
  <c r="N198" i="8"/>
  <c r="N72" i="8"/>
  <c r="N146" i="8"/>
  <c r="N48" i="8"/>
  <c r="N322" i="8"/>
  <c r="N258" i="8"/>
  <c r="N246" i="8"/>
  <c r="N236" i="8"/>
  <c r="N226" i="8"/>
  <c r="N120" i="8"/>
  <c r="N81" i="8"/>
  <c r="M24" i="8"/>
  <c r="N332" i="8"/>
  <c r="N299" i="8"/>
  <c r="N257" i="8"/>
  <c r="H245" i="8"/>
  <c r="H248" i="8" s="1"/>
  <c r="N235" i="8"/>
  <c r="N205" i="8"/>
  <c r="N174" i="8"/>
  <c r="N119" i="8"/>
  <c r="N109" i="8"/>
  <c r="N184" i="8"/>
  <c r="N234" i="8"/>
  <c r="N204" i="8"/>
  <c r="N79" i="8"/>
  <c r="N10" i="8"/>
  <c r="N319" i="8"/>
  <c r="N129" i="8"/>
  <c r="N296" i="8"/>
  <c r="N192" i="8"/>
  <c r="N128" i="8"/>
  <c r="N77" i="8"/>
  <c r="N42" i="8"/>
  <c r="N32" i="8"/>
  <c r="N317" i="8"/>
  <c r="N201" i="8"/>
  <c r="N115" i="8"/>
  <c r="N105" i="8"/>
  <c r="N29" i="8"/>
  <c r="N326" i="8"/>
  <c r="N316" i="8"/>
  <c r="N274" i="8"/>
  <c r="N252" i="8"/>
  <c r="N126" i="8"/>
  <c r="N114" i="8"/>
  <c r="N65" i="8"/>
  <c r="N17" i="8"/>
  <c r="N328" i="8"/>
  <c r="N287" i="8"/>
  <c r="N278" i="8"/>
  <c r="N228" i="8"/>
  <c r="N149" i="8"/>
  <c r="M140" i="8"/>
  <c r="N98" i="8"/>
  <c r="N15" i="8"/>
  <c r="N107" i="8"/>
  <c r="N47" i="8"/>
  <c r="N188" i="8"/>
  <c r="N97" i="8"/>
  <c r="N106" i="8"/>
  <c r="N96" i="8"/>
  <c r="N265" i="8"/>
  <c r="N255" i="8"/>
  <c r="N206" i="8"/>
  <c r="N284" i="8"/>
  <c r="N104" i="8"/>
  <c r="N21" i="8"/>
  <c r="N324" i="8"/>
  <c r="N263" i="8"/>
  <c r="N196" i="8"/>
  <c r="N185" i="8"/>
  <c r="N164" i="8"/>
  <c r="N11" i="8"/>
  <c r="N84" i="8"/>
  <c r="M20" i="8"/>
  <c r="N286" i="8"/>
  <c r="N313" i="8"/>
  <c r="N302" i="8"/>
  <c r="N272" i="8"/>
  <c r="N222" i="8"/>
  <c r="N194" i="8"/>
  <c r="N173" i="8"/>
  <c r="N93" i="8"/>
  <c r="N83" i="8"/>
  <c r="N30" i="8"/>
  <c r="K20" i="8"/>
  <c r="M9" i="8"/>
  <c r="N9" i="8" s="1"/>
  <c r="N117" i="8"/>
  <c r="N261" i="8"/>
  <c r="N240" i="8"/>
  <c r="N172" i="8"/>
  <c r="N92" i="8"/>
  <c r="N63" i="8"/>
  <c r="M270" i="8"/>
  <c r="M239" i="8"/>
  <c r="N220" i="8"/>
  <c r="N181" i="8"/>
  <c r="N151" i="8"/>
  <c r="N142" i="8"/>
  <c r="N130" i="8"/>
  <c r="N100" i="8"/>
  <c r="K62" i="8"/>
  <c r="H170" i="8"/>
  <c r="K170" i="8" s="1"/>
  <c r="N329" i="8"/>
  <c r="N190" i="8"/>
  <c r="N180" i="8"/>
  <c r="N169" i="8"/>
  <c r="N159" i="8"/>
  <c r="M141" i="8"/>
  <c r="N141" i="8" s="1"/>
  <c r="N99" i="8"/>
  <c r="N80" i="8"/>
  <c r="N27" i="8"/>
  <c r="N307" i="8"/>
  <c r="N280" i="8"/>
  <c r="N224" i="8"/>
  <c r="N200" i="8"/>
  <c r="N182" i="8"/>
  <c r="N148" i="8"/>
  <c r="N123" i="8"/>
  <c r="N88" i="8"/>
  <c r="N279" i="8"/>
  <c r="N199" i="8"/>
  <c r="N260" i="8"/>
  <c r="N241" i="8"/>
  <c r="N13" i="8"/>
  <c r="N223" i="8"/>
  <c r="N87" i="8"/>
  <c r="N49" i="8"/>
  <c r="N295" i="8"/>
  <c r="N268" i="8"/>
  <c r="N231" i="8"/>
  <c r="N95" i="8"/>
  <c r="K86" i="8"/>
  <c r="N61" i="8"/>
  <c r="N39" i="8"/>
  <c r="N86" i="8"/>
  <c r="N155" i="8"/>
  <c r="N28" i="8"/>
  <c r="N320" i="8"/>
  <c r="N247" i="8"/>
  <c r="N270" i="8"/>
  <c r="N179" i="8"/>
  <c r="N162" i="8"/>
  <c r="M137" i="8"/>
  <c r="N137" i="8" s="1"/>
  <c r="N110" i="8"/>
  <c r="N55" i="8"/>
  <c r="N327" i="8"/>
  <c r="N311" i="8"/>
  <c r="N292" i="8"/>
  <c r="N256" i="8"/>
  <c r="N178" i="8"/>
  <c r="N153" i="8"/>
  <c r="N75" i="8"/>
  <c r="M18" i="8"/>
  <c r="N18" i="8" s="1"/>
  <c r="N310" i="8"/>
  <c r="N291" i="8"/>
  <c r="N264" i="8"/>
  <c r="N177" i="8"/>
  <c r="N283" i="8"/>
  <c r="N211" i="8"/>
  <c r="N203" i="8"/>
  <c r="K135" i="8"/>
  <c r="N135" i="8" s="1"/>
  <c r="N108" i="8"/>
  <c r="N74" i="8"/>
  <c r="N66" i="8"/>
  <c r="M8" i="8"/>
  <c r="N8" i="8" s="1"/>
  <c r="N24" i="8"/>
  <c r="N337" i="8"/>
  <c r="N290" i="8"/>
  <c r="N282" i="8"/>
  <c r="N227" i="8"/>
  <c r="N202" i="8"/>
  <c r="N160" i="8"/>
  <c r="N143" i="8"/>
  <c r="M134" i="8"/>
  <c r="N116" i="8"/>
  <c r="N91" i="8"/>
  <c r="N16" i="8"/>
  <c r="K7" i="8"/>
  <c r="N150" i="8"/>
  <c r="N34" i="8"/>
  <c r="M23" i="8"/>
  <c r="N23" i="8" s="1"/>
  <c r="N6" i="8"/>
  <c r="N271" i="8"/>
  <c r="N191" i="8"/>
  <c r="N158" i="8"/>
  <c r="M133" i="8"/>
  <c r="N133" i="8" s="1"/>
  <c r="N33" i="8"/>
  <c r="N334" i="8"/>
  <c r="N323" i="8"/>
  <c r="N288" i="8"/>
  <c r="N225" i="8"/>
  <c r="N208" i="8"/>
  <c r="M166" i="8"/>
  <c r="N166" i="8" s="1"/>
  <c r="N124" i="8"/>
  <c r="N89" i="8"/>
  <c r="N41" i="8"/>
  <c r="N91" i="10"/>
  <c r="O106" i="10"/>
  <c r="O69" i="10"/>
  <c r="O105" i="10"/>
  <c r="O78" i="10"/>
  <c r="O77" i="10"/>
  <c r="O76" i="10"/>
  <c r="N58" i="10"/>
  <c r="O58" i="10" s="1"/>
  <c r="O48" i="10"/>
  <c r="O83" i="10"/>
  <c r="O30" i="10"/>
  <c r="O12" i="10"/>
  <c r="O110" i="10"/>
  <c r="O81" i="10"/>
  <c r="O108" i="10"/>
  <c r="O72" i="10"/>
  <c r="O36" i="10"/>
  <c r="O107" i="10"/>
  <c r="O70" i="10"/>
  <c r="O53" i="10"/>
  <c r="O35" i="10"/>
  <c r="O26" i="10"/>
  <c r="L71" i="10"/>
  <c r="N71" i="10"/>
  <c r="O71" i="10" s="1"/>
  <c r="N239" i="8"/>
  <c r="K51" i="8"/>
  <c r="M51" i="8"/>
  <c r="L97" i="10"/>
  <c r="N97" i="10"/>
  <c r="O97" i="10" s="1"/>
  <c r="F79" i="16"/>
  <c r="J82" i="16"/>
  <c r="J85" i="16"/>
  <c r="U25" i="15"/>
  <c r="O96" i="10"/>
  <c r="N13" i="9"/>
  <c r="G7" i="6"/>
  <c r="G5" i="6" s="1"/>
  <c r="I211" i="3" s="1"/>
  <c r="K248" i="8"/>
  <c r="M248" i="8"/>
  <c r="H250" i="8"/>
  <c r="O78" i="7"/>
  <c r="I823" i="2" s="1"/>
  <c r="L285" i="17"/>
  <c r="N134" i="8"/>
  <c r="N7" i="8"/>
  <c r="F31" i="16"/>
  <c r="J34" i="16"/>
  <c r="J37" i="16"/>
  <c r="U21" i="15"/>
  <c r="K301" i="8"/>
  <c r="M301" i="8"/>
  <c r="H304" i="8"/>
  <c r="O91" i="10"/>
  <c r="K20" i="9"/>
  <c r="M20" i="9"/>
  <c r="N20" i="9" s="1"/>
  <c r="H22" i="9"/>
  <c r="N140" i="8"/>
  <c r="K175" i="8"/>
  <c r="M175" i="8"/>
  <c r="N175" i="8" s="1"/>
  <c r="F115" i="16"/>
  <c r="J122" i="16"/>
  <c r="J125" i="16" s="1"/>
  <c r="U26" i="15"/>
  <c r="O78" i="17"/>
  <c r="M245" i="8"/>
  <c r="M17" i="9"/>
  <c r="O11" i="10"/>
  <c r="K245" i="8"/>
  <c r="K17" i="9"/>
  <c r="N79" i="17"/>
  <c r="O79" i="17" s="1"/>
  <c r="O285" i="17" s="1"/>
  <c r="I832" i="2" s="1"/>
  <c r="M298" i="8"/>
  <c r="M139" i="8"/>
  <c r="N139" i="8" s="1"/>
  <c r="N100" i="10"/>
  <c r="O100" i="10" s="1"/>
  <c r="N62" i="10"/>
  <c r="N43" i="10"/>
  <c r="O43" i="10" s="1"/>
  <c r="O10" i="10"/>
  <c r="J62" i="16"/>
  <c r="H330" i="8"/>
  <c r="K298" i="8"/>
  <c r="H122" i="8"/>
  <c r="M62" i="8"/>
  <c r="L62" i="10"/>
  <c r="L43" i="10"/>
  <c r="J59" i="16"/>
  <c r="L78" i="7"/>
  <c r="M210" i="8"/>
  <c r="N210" i="8" s="1"/>
  <c r="N99" i="10"/>
  <c r="O99" i="10" s="1"/>
  <c r="N42" i="10"/>
  <c r="O42" i="10" s="1"/>
  <c r="I55" i="10"/>
  <c r="N92" i="10"/>
  <c r="O92" i="10" s="1"/>
  <c r="M25" i="8"/>
  <c r="N25" i="8" s="1"/>
  <c r="N285" i="17"/>
  <c r="M170" i="8" l="1"/>
  <c r="N170" i="8" s="1"/>
  <c r="N20" i="8"/>
  <c r="N62" i="8"/>
  <c r="N298" i="8"/>
  <c r="N51" i="8"/>
  <c r="O62" i="10"/>
  <c r="K29" i="9"/>
  <c r="N29" i="9"/>
  <c r="H125" i="8"/>
  <c r="K122" i="8"/>
  <c r="M122" i="8"/>
  <c r="H333" i="8"/>
  <c r="K330" i="8"/>
  <c r="M330" i="8"/>
  <c r="N330" i="8" s="1"/>
  <c r="H306" i="8"/>
  <c r="K304" i="8"/>
  <c r="M304" i="8"/>
  <c r="K250" i="8"/>
  <c r="M250" i="8"/>
  <c r="N301" i="8"/>
  <c r="N248" i="8"/>
  <c r="U28" i="15"/>
  <c r="V34" i="15" s="1"/>
  <c r="K22" i="9"/>
  <c r="M22" i="9"/>
  <c r="N22" i="9" s="1"/>
  <c r="L55" i="10"/>
  <c r="L112" i="10" s="1"/>
  <c r="N55" i="10"/>
  <c r="N17" i="9"/>
  <c r="N245" i="8"/>
  <c r="N112" i="10"/>
  <c r="N304" i="8" l="1"/>
  <c r="N122" i="8"/>
  <c r="O112" i="10"/>
  <c r="I827" i="2" s="1"/>
  <c r="O55" i="10"/>
  <c r="N250" i="8"/>
  <c r="K333" i="8"/>
  <c r="M333" i="8"/>
  <c r="H335" i="8"/>
  <c r="J37" i="15"/>
  <c r="K306" i="8"/>
  <c r="M306" i="8"/>
  <c r="M29" i="9"/>
  <c r="K125" i="8"/>
  <c r="M125" i="8"/>
  <c r="J40" i="15" l="1"/>
  <c r="I240" i="3"/>
  <c r="N306" i="8"/>
  <c r="N125" i="8"/>
  <c r="N333" i="8"/>
  <c r="M341" i="8"/>
  <c r="K335" i="8"/>
  <c r="K341" i="8" s="1"/>
  <c r="M335" i="8"/>
  <c r="N335" i="8" s="1"/>
  <c r="N341" i="8" l="1"/>
  <c r="I825" i="2" s="1"/>
  <c r="D7" i="5" l="1"/>
  <c r="J37" i="4"/>
  <c r="J36" i="4"/>
  <c r="AY97" i="1" s="1"/>
  <c r="J35" i="4"/>
  <c r="AX97" i="1"/>
  <c r="BI196" i="4"/>
  <c r="BH196" i="4"/>
  <c r="BG196" i="4"/>
  <c r="BE196" i="4"/>
  <c r="T196" i="4"/>
  <c r="T195" i="4" s="1"/>
  <c r="T194" i="4" s="1"/>
  <c r="R196" i="4"/>
  <c r="R195" i="4"/>
  <c r="R194" i="4"/>
  <c r="P196" i="4"/>
  <c r="P195" i="4" s="1"/>
  <c r="P194" i="4" s="1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T155" i="4"/>
  <c r="R156" i="4"/>
  <c r="R155" i="4" s="1"/>
  <c r="P156" i="4"/>
  <c r="P155" i="4"/>
  <c r="BI154" i="4"/>
  <c r="BH154" i="4"/>
  <c r="BG154" i="4"/>
  <c r="BE154" i="4"/>
  <c r="T154" i="4"/>
  <c r="T153" i="4" s="1"/>
  <c r="R154" i="4"/>
  <c r="R153" i="4" s="1"/>
  <c r="P154" i="4"/>
  <c r="P153" i="4"/>
  <c r="BI149" i="4"/>
  <c r="BH149" i="4"/>
  <c r="BG149" i="4"/>
  <c r="BE149" i="4"/>
  <c r="T149" i="4"/>
  <c r="T148" i="4"/>
  <c r="R149" i="4"/>
  <c r="R148" i="4"/>
  <c r="P149" i="4"/>
  <c r="P148" i="4"/>
  <c r="BI146" i="4"/>
  <c r="BH146" i="4"/>
  <c r="BG146" i="4"/>
  <c r="BE146" i="4"/>
  <c r="T146" i="4"/>
  <c r="T145" i="4" s="1"/>
  <c r="R146" i="4"/>
  <c r="R145" i="4" s="1"/>
  <c r="P146" i="4"/>
  <c r="P145" i="4"/>
  <c r="BI144" i="4"/>
  <c r="BH144" i="4"/>
  <c r="BG144" i="4"/>
  <c r="BE144" i="4"/>
  <c r="T144" i="4"/>
  <c r="T143" i="4"/>
  <c r="R144" i="4"/>
  <c r="R143" i="4"/>
  <c r="P144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5" i="4"/>
  <c r="BH135" i="4"/>
  <c r="BG135" i="4"/>
  <c r="BE135" i="4"/>
  <c r="T135" i="4"/>
  <c r="R135" i="4"/>
  <c r="P135" i="4"/>
  <c r="BI132" i="4"/>
  <c r="BH132" i="4"/>
  <c r="BG132" i="4"/>
  <c r="BE132" i="4"/>
  <c r="T132" i="4"/>
  <c r="R132" i="4"/>
  <c r="P132" i="4"/>
  <c r="J126" i="4"/>
  <c r="J125" i="4"/>
  <c r="F125" i="4"/>
  <c r="F123" i="4"/>
  <c r="E121" i="4"/>
  <c r="J92" i="4"/>
  <c r="J91" i="4"/>
  <c r="F91" i="4"/>
  <c r="F89" i="4"/>
  <c r="E87" i="4"/>
  <c r="J18" i="4"/>
  <c r="E18" i="4"/>
  <c r="F126" i="4" s="1"/>
  <c r="J17" i="4"/>
  <c r="J12" i="4"/>
  <c r="J89" i="4"/>
  <c r="E7" i="4"/>
  <c r="E119" i="4"/>
  <c r="J37" i="3"/>
  <c r="J36" i="3"/>
  <c r="AY96" i="1"/>
  <c r="J35" i="3"/>
  <c r="AX96" i="1" s="1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T239" i="3"/>
  <c r="R240" i="3"/>
  <c r="R239" i="3" s="1"/>
  <c r="P240" i="3"/>
  <c r="P239" i="3" s="1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T235" i="3"/>
  <c r="R236" i="3"/>
  <c r="R235" i="3"/>
  <c r="P236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T210" i="3"/>
  <c r="R211" i="3"/>
  <c r="R210" i="3" s="1"/>
  <c r="P211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2" i="3"/>
  <c r="J91" i="3"/>
  <c r="F91" i="3"/>
  <c r="F89" i="3"/>
  <c r="E87" i="3"/>
  <c r="J18" i="3"/>
  <c r="E18" i="3"/>
  <c r="F127" i="3"/>
  <c r="J17" i="3"/>
  <c r="J12" i="3"/>
  <c r="J124" i="3"/>
  <c r="E7" i="3"/>
  <c r="E120" i="3" s="1"/>
  <c r="J37" i="2"/>
  <c r="J36" i="2"/>
  <c r="AY95" i="1"/>
  <c r="J35" i="2"/>
  <c r="AX95" i="1" s="1"/>
  <c r="BI1445" i="2"/>
  <c r="BH1445" i="2"/>
  <c r="BG1445" i="2"/>
  <c r="BE1445" i="2"/>
  <c r="T1445" i="2"/>
  <c r="T1444" i="2"/>
  <c r="R1445" i="2"/>
  <c r="R1444" i="2"/>
  <c r="P1445" i="2"/>
  <c r="P1444" i="2"/>
  <c r="BI1443" i="2"/>
  <c r="BH1443" i="2"/>
  <c r="BG1443" i="2"/>
  <c r="BE1443" i="2"/>
  <c r="T1443" i="2"/>
  <c r="T1442" i="2"/>
  <c r="R1443" i="2"/>
  <c r="R1442" i="2"/>
  <c r="P1443" i="2"/>
  <c r="P1442" i="2" s="1"/>
  <c r="BI1441" i="2"/>
  <c r="BH1441" i="2"/>
  <c r="BG1441" i="2"/>
  <c r="BE1441" i="2"/>
  <c r="T1441" i="2"/>
  <c r="T1440" i="2"/>
  <c r="R1441" i="2"/>
  <c r="R1440" i="2"/>
  <c r="P1441" i="2"/>
  <c r="P1440" i="2"/>
  <c r="BI1439" i="2"/>
  <c r="BH1439" i="2"/>
  <c r="BG1439" i="2"/>
  <c r="BE1439" i="2"/>
  <c r="T1439" i="2"/>
  <c r="T1438" i="2"/>
  <c r="R1439" i="2"/>
  <c r="R1438" i="2"/>
  <c r="P1439" i="2"/>
  <c r="P1438" i="2" s="1"/>
  <c r="BI1437" i="2"/>
  <c r="BH1437" i="2"/>
  <c r="BG1437" i="2"/>
  <c r="BE1437" i="2"/>
  <c r="T1437" i="2"/>
  <c r="R1437" i="2"/>
  <c r="P1437" i="2"/>
  <c r="BI1436" i="2"/>
  <c r="BH1436" i="2"/>
  <c r="BG1436" i="2"/>
  <c r="BE1436" i="2"/>
  <c r="T1436" i="2"/>
  <c r="R1436" i="2"/>
  <c r="P1436" i="2"/>
  <c r="BI1435" i="2"/>
  <c r="BH1435" i="2"/>
  <c r="BG1435" i="2"/>
  <c r="BE1435" i="2"/>
  <c r="T1435" i="2"/>
  <c r="R1435" i="2"/>
  <c r="P1435" i="2"/>
  <c r="BI1432" i="2"/>
  <c r="BH1432" i="2"/>
  <c r="BG1432" i="2"/>
  <c r="BE1432" i="2"/>
  <c r="T1432" i="2"/>
  <c r="R1432" i="2"/>
  <c r="P1432" i="2"/>
  <c r="BI1431" i="2"/>
  <c r="BH1431" i="2"/>
  <c r="BG1431" i="2"/>
  <c r="BE1431" i="2"/>
  <c r="T1431" i="2"/>
  <c r="R1431" i="2"/>
  <c r="P1431" i="2"/>
  <c r="BI1430" i="2"/>
  <c r="BH1430" i="2"/>
  <c r="BG1430" i="2"/>
  <c r="BE1430" i="2"/>
  <c r="T1430" i="2"/>
  <c r="R1430" i="2"/>
  <c r="P1430" i="2"/>
  <c r="BI1429" i="2"/>
  <c r="BH1429" i="2"/>
  <c r="BG1429" i="2"/>
  <c r="BE1429" i="2"/>
  <c r="T1429" i="2"/>
  <c r="R1429" i="2"/>
  <c r="P1429" i="2"/>
  <c r="BI1428" i="2"/>
  <c r="BH1428" i="2"/>
  <c r="BG1428" i="2"/>
  <c r="BE1428" i="2"/>
  <c r="T1428" i="2"/>
  <c r="R1428" i="2"/>
  <c r="P1428" i="2"/>
  <c r="BI1425" i="2"/>
  <c r="BH1425" i="2"/>
  <c r="BG1425" i="2"/>
  <c r="BE1425" i="2"/>
  <c r="T1425" i="2"/>
  <c r="R1425" i="2"/>
  <c r="P1425" i="2"/>
  <c r="BI1423" i="2"/>
  <c r="BH1423" i="2"/>
  <c r="BG1423" i="2"/>
  <c r="BE1423" i="2"/>
  <c r="T1423" i="2"/>
  <c r="R1423" i="2"/>
  <c r="P1423" i="2"/>
  <c r="BI1415" i="2"/>
  <c r="BH1415" i="2"/>
  <c r="BG1415" i="2"/>
  <c r="BE1415" i="2"/>
  <c r="T1415" i="2"/>
  <c r="R1415" i="2"/>
  <c r="P1415" i="2"/>
  <c r="BI1408" i="2"/>
  <c r="BH1408" i="2"/>
  <c r="BG1408" i="2"/>
  <c r="BE1408" i="2"/>
  <c r="T1408" i="2"/>
  <c r="R1408" i="2"/>
  <c r="P1408" i="2"/>
  <c r="BI1400" i="2"/>
  <c r="BH1400" i="2"/>
  <c r="BG1400" i="2"/>
  <c r="BE1400" i="2"/>
  <c r="T1400" i="2"/>
  <c r="R1400" i="2"/>
  <c r="P1400" i="2"/>
  <c r="BI1398" i="2"/>
  <c r="BH1398" i="2"/>
  <c r="BG1398" i="2"/>
  <c r="BE1398" i="2"/>
  <c r="T1398" i="2"/>
  <c r="R1398" i="2"/>
  <c r="P1398" i="2"/>
  <c r="BI1395" i="2"/>
  <c r="BH1395" i="2"/>
  <c r="BG1395" i="2"/>
  <c r="BE1395" i="2"/>
  <c r="T1395" i="2"/>
  <c r="T1394" i="2" s="1"/>
  <c r="R1395" i="2"/>
  <c r="R1394" i="2" s="1"/>
  <c r="P1395" i="2"/>
  <c r="P1394" i="2" s="1"/>
  <c r="BI1393" i="2"/>
  <c r="BH1393" i="2"/>
  <c r="BG1393" i="2"/>
  <c r="BE1393" i="2"/>
  <c r="T1393" i="2"/>
  <c r="R1393" i="2"/>
  <c r="P1393" i="2"/>
  <c r="BI1390" i="2"/>
  <c r="BH1390" i="2"/>
  <c r="BG1390" i="2"/>
  <c r="BE1390" i="2"/>
  <c r="T1390" i="2"/>
  <c r="R1390" i="2"/>
  <c r="P1390" i="2"/>
  <c r="BI1389" i="2"/>
  <c r="BH1389" i="2"/>
  <c r="BG1389" i="2"/>
  <c r="BE1389" i="2"/>
  <c r="T1389" i="2"/>
  <c r="R1389" i="2"/>
  <c r="P1389" i="2"/>
  <c r="BI1374" i="2"/>
  <c r="BH1374" i="2"/>
  <c r="BG1374" i="2"/>
  <c r="BE1374" i="2"/>
  <c r="T1374" i="2"/>
  <c r="R1374" i="2"/>
  <c r="P1374" i="2"/>
  <c r="BI1348" i="2"/>
  <c r="BH1348" i="2"/>
  <c r="BG1348" i="2"/>
  <c r="BE1348" i="2"/>
  <c r="T1348" i="2"/>
  <c r="R1348" i="2"/>
  <c r="P1348" i="2"/>
  <c r="BI1322" i="2"/>
  <c r="BH1322" i="2"/>
  <c r="BG1322" i="2"/>
  <c r="BE1322" i="2"/>
  <c r="T1322" i="2"/>
  <c r="R1322" i="2"/>
  <c r="P1322" i="2"/>
  <c r="BI1262" i="2"/>
  <c r="BH1262" i="2"/>
  <c r="BG1262" i="2"/>
  <c r="BE1262" i="2"/>
  <c r="T1262" i="2"/>
  <c r="R1262" i="2"/>
  <c r="P1262" i="2"/>
  <c r="BI1260" i="2"/>
  <c r="BH1260" i="2"/>
  <c r="BG1260" i="2"/>
  <c r="BE1260" i="2"/>
  <c r="T1260" i="2"/>
  <c r="R1260" i="2"/>
  <c r="P1260" i="2"/>
  <c r="BI1257" i="2"/>
  <c r="BH1257" i="2"/>
  <c r="BG1257" i="2"/>
  <c r="BE1257" i="2"/>
  <c r="T1257" i="2"/>
  <c r="R1257" i="2"/>
  <c r="P1257" i="2"/>
  <c r="BI1254" i="2"/>
  <c r="BH1254" i="2"/>
  <c r="BG1254" i="2"/>
  <c r="BE1254" i="2"/>
  <c r="T1254" i="2"/>
  <c r="R1254" i="2"/>
  <c r="P1254" i="2"/>
  <c r="BI1252" i="2"/>
  <c r="BH1252" i="2"/>
  <c r="BG1252" i="2"/>
  <c r="BE1252" i="2"/>
  <c r="T1252" i="2"/>
  <c r="R1252" i="2"/>
  <c r="P1252" i="2"/>
  <c r="BI1250" i="2"/>
  <c r="BH1250" i="2"/>
  <c r="BG1250" i="2"/>
  <c r="BE1250" i="2"/>
  <c r="T1250" i="2"/>
  <c r="R1250" i="2"/>
  <c r="P1250" i="2"/>
  <c r="BI1248" i="2"/>
  <c r="BH1248" i="2"/>
  <c r="BG1248" i="2"/>
  <c r="BE1248" i="2"/>
  <c r="T1248" i="2"/>
  <c r="R1248" i="2"/>
  <c r="P1248" i="2"/>
  <c r="BI1246" i="2"/>
  <c r="BH1246" i="2"/>
  <c r="BG1246" i="2"/>
  <c r="BE1246" i="2"/>
  <c r="T1246" i="2"/>
  <c r="R1246" i="2"/>
  <c r="P1246" i="2"/>
  <c r="BI1244" i="2"/>
  <c r="BH1244" i="2"/>
  <c r="BG1244" i="2"/>
  <c r="BE1244" i="2"/>
  <c r="T1244" i="2"/>
  <c r="R1244" i="2"/>
  <c r="P1244" i="2"/>
  <c r="BI1242" i="2"/>
  <c r="BH1242" i="2"/>
  <c r="BG1242" i="2"/>
  <c r="BE1242" i="2"/>
  <c r="T1242" i="2"/>
  <c r="R1242" i="2"/>
  <c r="P1242" i="2"/>
  <c r="BI1239" i="2"/>
  <c r="BH1239" i="2"/>
  <c r="BG1239" i="2"/>
  <c r="BE1239" i="2"/>
  <c r="T1239" i="2"/>
  <c r="R1239" i="2"/>
  <c r="P1239" i="2"/>
  <c r="BI1236" i="2"/>
  <c r="BH1236" i="2"/>
  <c r="BG1236" i="2"/>
  <c r="BE1236" i="2"/>
  <c r="T1236" i="2"/>
  <c r="R1236" i="2"/>
  <c r="P1236" i="2"/>
  <c r="BI1233" i="2"/>
  <c r="BH1233" i="2"/>
  <c r="BG1233" i="2"/>
  <c r="BE1233" i="2"/>
  <c r="T1233" i="2"/>
  <c r="R1233" i="2"/>
  <c r="P1233" i="2"/>
  <c r="BI1224" i="2"/>
  <c r="BH1224" i="2"/>
  <c r="BG1224" i="2"/>
  <c r="BE1224" i="2"/>
  <c r="T1224" i="2"/>
  <c r="R1224" i="2"/>
  <c r="P1224" i="2"/>
  <c r="BI1221" i="2"/>
  <c r="BH1221" i="2"/>
  <c r="BG1221" i="2"/>
  <c r="BE1221" i="2"/>
  <c r="T1221" i="2"/>
  <c r="R1221" i="2"/>
  <c r="P1221" i="2"/>
  <c r="BI1218" i="2"/>
  <c r="BH1218" i="2"/>
  <c r="BG1218" i="2"/>
  <c r="BE1218" i="2"/>
  <c r="T1218" i="2"/>
  <c r="R1218" i="2"/>
  <c r="P1218" i="2"/>
  <c r="BI1215" i="2"/>
  <c r="BH1215" i="2"/>
  <c r="BG1215" i="2"/>
  <c r="BE1215" i="2"/>
  <c r="T1215" i="2"/>
  <c r="R1215" i="2"/>
  <c r="P1215" i="2"/>
  <c r="BI1212" i="2"/>
  <c r="BH1212" i="2"/>
  <c r="BG1212" i="2"/>
  <c r="BE1212" i="2"/>
  <c r="T1212" i="2"/>
  <c r="R1212" i="2"/>
  <c r="P1212" i="2"/>
  <c r="BI1209" i="2"/>
  <c r="BH1209" i="2"/>
  <c r="BG1209" i="2"/>
  <c r="BE1209" i="2"/>
  <c r="T1209" i="2"/>
  <c r="R1209" i="2"/>
  <c r="P1209" i="2"/>
  <c r="BI1206" i="2"/>
  <c r="BH1206" i="2"/>
  <c r="BG1206" i="2"/>
  <c r="BE1206" i="2"/>
  <c r="T1206" i="2"/>
  <c r="R1206" i="2"/>
  <c r="P1206" i="2"/>
  <c r="BI1203" i="2"/>
  <c r="BH1203" i="2"/>
  <c r="BG1203" i="2"/>
  <c r="BE1203" i="2"/>
  <c r="T1203" i="2"/>
  <c r="R1203" i="2"/>
  <c r="P1203" i="2"/>
  <c r="BI1186" i="2"/>
  <c r="BH1186" i="2"/>
  <c r="BG1186" i="2"/>
  <c r="BE1186" i="2"/>
  <c r="T1186" i="2"/>
  <c r="R1186" i="2"/>
  <c r="P1186" i="2"/>
  <c r="BI1183" i="2"/>
  <c r="BH1183" i="2"/>
  <c r="BG1183" i="2"/>
  <c r="BE1183" i="2"/>
  <c r="T1183" i="2"/>
  <c r="R1183" i="2"/>
  <c r="P1183" i="2"/>
  <c r="BI1179" i="2"/>
  <c r="BH1179" i="2"/>
  <c r="BG1179" i="2"/>
  <c r="BE1179" i="2"/>
  <c r="T1179" i="2"/>
  <c r="R1179" i="2"/>
  <c r="P1179" i="2"/>
  <c r="BI1177" i="2"/>
  <c r="BH1177" i="2"/>
  <c r="BG1177" i="2"/>
  <c r="BE1177" i="2"/>
  <c r="T1177" i="2"/>
  <c r="R1177" i="2"/>
  <c r="P1177" i="2"/>
  <c r="BI1175" i="2"/>
  <c r="BH1175" i="2"/>
  <c r="BG1175" i="2"/>
  <c r="BE1175" i="2"/>
  <c r="T1175" i="2"/>
  <c r="R1175" i="2"/>
  <c r="P1175" i="2"/>
  <c r="BI1171" i="2"/>
  <c r="BH1171" i="2"/>
  <c r="BG1171" i="2"/>
  <c r="BE1171" i="2"/>
  <c r="T1171" i="2"/>
  <c r="R1171" i="2"/>
  <c r="P1171" i="2"/>
  <c r="BI1169" i="2"/>
  <c r="BH1169" i="2"/>
  <c r="BG1169" i="2"/>
  <c r="BE1169" i="2"/>
  <c r="T1169" i="2"/>
  <c r="R1169" i="2"/>
  <c r="P1169" i="2"/>
  <c r="BI1167" i="2"/>
  <c r="BH1167" i="2"/>
  <c r="BG1167" i="2"/>
  <c r="BE1167" i="2"/>
  <c r="T1167" i="2"/>
  <c r="R1167" i="2"/>
  <c r="P1167" i="2"/>
  <c r="BI1164" i="2"/>
  <c r="BH1164" i="2"/>
  <c r="BG1164" i="2"/>
  <c r="BE1164" i="2"/>
  <c r="T1164" i="2"/>
  <c r="R1164" i="2"/>
  <c r="P1164" i="2"/>
  <c r="BI1162" i="2"/>
  <c r="BH1162" i="2"/>
  <c r="BG1162" i="2"/>
  <c r="BE1162" i="2"/>
  <c r="T1162" i="2"/>
  <c r="R1162" i="2"/>
  <c r="P1162" i="2"/>
  <c r="BI1161" i="2"/>
  <c r="BH1161" i="2"/>
  <c r="BG1161" i="2"/>
  <c r="BE1161" i="2"/>
  <c r="T1161" i="2"/>
  <c r="R1161" i="2"/>
  <c r="P1161" i="2"/>
  <c r="BI1160" i="2"/>
  <c r="BH1160" i="2"/>
  <c r="BG1160" i="2"/>
  <c r="BE1160" i="2"/>
  <c r="T1160" i="2"/>
  <c r="R1160" i="2"/>
  <c r="P1160" i="2"/>
  <c r="BI1159" i="2"/>
  <c r="BH1159" i="2"/>
  <c r="BG1159" i="2"/>
  <c r="BE1159" i="2"/>
  <c r="T1159" i="2"/>
  <c r="R1159" i="2"/>
  <c r="P1159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5" i="2"/>
  <c r="BH1155" i="2"/>
  <c r="BG1155" i="2"/>
  <c r="BE1155" i="2"/>
  <c r="T1155" i="2"/>
  <c r="R1155" i="2"/>
  <c r="P1155" i="2"/>
  <c r="BI1153" i="2"/>
  <c r="BH1153" i="2"/>
  <c r="BG1153" i="2"/>
  <c r="BE1153" i="2"/>
  <c r="T1153" i="2"/>
  <c r="R1153" i="2"/>
  <c r="P1153" i="2"/>
  <c r="BI1152" i="2"/>
  <c r="BH1152" i="2"/>
  <c r="BG1152" i="2"/>
  <c r="BE1152" i="2"/>
  <c r="T1152" i="2"/>
  <c r="R1152" i="2"/>
  <c r="P1152" i="2"/>
  <c r="BI1150" i="2"/>
  <c r="BH1150" i="2"/>
  <c r="BG1150" i="2"/>
  <c r="BE1150" i="2"/>
  <c r="T1150" i="2"/>
  <c r="R1150" i="2"/>
  <c r="P1150" i="2"/>
  <c r="BI1149" i="2"/>
  <c r="BH1149" i="2"/>
  <c r="BG1149" i="2"/>
  <c r="BE1149" i="2"/>
  <c r="T1149" i="2"/>
  <c r="R1149" i="2"/>
  <c r="P1149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46" i="2"/>
  <c r="BH1146" i="2"/>
  <c r="BG1146" i="2"/>
  <c r="BE1146" i="2"/>
  <c r="T1146" i="2"/>
  <c r="R1146" i="2"/>
  <c r="P1146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43" i="2"/>
  <c r="BH1143" i="2"/>
  <c r="BG1143" i="2"/>
  <c r="BE1143" i="2"/>
  <c r="T1143" i="2"/>
  <c r="R1143" i="2"/>
  <c r="P1143" i="2"/>
  <c r="BI1142" i="2"/>
  <c r="BH1142" i="2"/>
  <c r="BG1142" i="2"/>
  <c r="BE1142" i="2"/>
  <c r="T1142" i="2"/>
  <c r="R1142" i="2"/>
  <c r="P1142" i="2"/>
  <c r="BI1141" i="2"/>
  <c r="BH1141" i="2"/>
  <c r="BG1141" i="2"/>
  <c r="BE1141" i="2"/>
  <c r="T1141" i="2"/>
  <c r="R1141" i="2"/>
  <c r="P1141" i="2"/>
  <c r="BI1140" i="2"/>
  <c r="BH1140" i="2"/>
  <c r="BG1140" i="2"/>
  <c r="BE1140" i="2"/>
  <c r="T1140" i="2"/>
  <c r="R1140" i="2"/>
  <c r="P1140" i="2"/>
  <c r="BI1139" i="2"/>
  <c r="BH1139" i="2"/>
  <c r="BG1139" i="2"/>
  <c r="BE1139" i="2"/>
  <c r="T1139" i="2"/>
  <c r="R1139" i="2"/>
  <c r="P1139" i="2"/>
  <c r="BI1138" i="2"/>
  <c r="BH1138" i="2"/>
  <c r="BG1138" i="2"/>
  <c r="BE1138" i="2"/>
  <c r="T1138" i="2"/>
  <c r="R1138" i="2"/>
  <c r="P1138" i="2"/>
  <c r="BI1137" i="2"/>
  <c r="BH1137" i="2"/>
  <c r="BG1137" i="2"/>
  <c r="BE1137" i="2"/>
  <c r="T1137" i="2"/>
  <c r="R1137" i="2"/>
  <c r="P1137" i="2"/>
  <c r="BI1136" i="2"/>
  <c r="BH1136" i="2"/>
  <c r="BG1136" i="2"/>
  <c r="BE1136" i="2"/>
  <c r="T1136" i="2"/>
  <c r="R1136" i="2"/>
  <c r="P1136" i="2"/>
  <c r="BI1135" i="2"/>
  <c r="BH1135" i="2"/>
  <c r="BG1135" i="2"/>
  <c r="BE1135" i="2"/>
  <c r="T1135" i="2"/>
  <c r="R1135" i="2"/>
  <c r="P1135" i="2"/>
  <c r="BI1134" i="2"/>
  <c r="BH1134" i="2"/>
  <c r="BG1134" i="2"/>
  <c r="BE1134" i="2"/>
  <c r="T1134" i="2"/>
  <c r="R1134" i="2"/>
  <c r="P1134" i="2"/>
  <c r="BI1133" i="2"/>
  <c r="BH1133" i="2"/>
  <c r="BG1133" i="2"/>
  <c r="BE1133" i="2"/>
  <c r="T1133" i="2"/>
  <c r="R1133" i="2"/>
  <c r="P1133" i="2"/>
  <c r="BI1132" i="2"/>
  <c r="BH1132" i="2"/>
  <c r="BG1132" i="2"/>
  <c r="BE1132" i="2"/>
  <c r="T1132" i="2"/>
  <c r="R1132" i="2"/>
  <c r="P1132" i="2"/>
  <c r="BI1131" i="2"/>
  <c r="BH1131" i="2"/>
  <c r="BG1131" i="2"/>
  <c r="BE1131" i="2"/>
  <c r="T1131" i="2"/>
  <c r="R1131" i="2"/>
  <c r="P1131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7" i="2"/>
  <c r="BH1127" i="2"/>
  <c r="BG1127" i="2"/>
  <c r="BE1127" i="2"/>
  <c r="T1127" i="2"/>
  <c r="R1127" i="2"/>
  <c r="P1127" i="2"/>
  <c r="BI1126" i="2"/>
  <c r="BH1126" i="2"/>
  <c r="BG1126" i="2"/>
  <c r="BE1126" i="2"/>
  <c r="T1126" i="2"/>
  <c r="R1126" i="2"/>
  <c r="P1126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23" i="2"/>
  <c r="BH1123" i="2"/>
  <c r="BG1123" i="2"/>
  <c r="BE1123" i="2"/>
  <c r="T1123" i="2"/>
  <c r="R1123" i="2"/>
  <c r="P1123" i="2"/>
  <c r="BI1122" i="2"/>
  <c r="BH1122" i="2"/>
  <c r="BG1122" i="2"/>
  <c r="BE1122" i="2"/>
  <c r="T1122" i="2"/>
  <c r="R1122" i="2"/>
  <c r="P1122" i="2"/>
  <c r="BI1121" i="2"/>
  <c r="BH1121" i="2"/>
  <c r="BG1121" i="2"/>
  <c r="BE1121" i="2"/>
  <c r="T1121" i="2"/>
  <c r="R1121" i="2"/>
  <c r="P1121" i="2"/>
  <c r="BI1120" i="2"/>
  <c r="BH1120" i="2"/>
  <c r="BG1120" i="2"/>
  <c r="BE1120" i="2"/>
  <c r="T1120" i="2"/>
  <c r="R1120" i="2"/>
  <c r="P1120" i="2"/>
  <c r="BI1119" i="2"/>
  <c r="BH1119" i="2"/>
  <c r="BG1119" i="2"/>
  <c r="BE1119" i="2"/>
  <c r="T1119" i="2"/>
  <c r="R1119" i="2"/>
  <c r="P1119" i="2"/>
  <c r="BI1118" i="2"/>
  <c r="BH1118" i="2"/>
  <c r="BG1118" i="2"/>
  <c r="BE1118" i="2"/>
  <c r="T1118" i="2"/>
  <c r="R1118" i="2"/>
  <c r="P1118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5" i="2"/>
  <c r="BH1115" i="2"/>
  <c r="BG1115" i="2"/>
  <c r="BE1115" i="2"/>
  <c r="T1115" i="2"/>
  <c r="R1115" i="2"/>
  <c r="P1115" i="2"/>
  <c r="BI1114" i="2"/>
  <c r="BH1114" i="2"/>
  <c r="BG1114" i="2"/>
  <c r="BE1114" i="2"/>
  <c r="T1114" i="2"/>
  <c r="R1114" i="2"/>
  <c r="P1114" i="2"/>
  <c r="BI1113" i="2"/>
  <c r="BH1113" i="2"/>
  <c r="BG1113" i="2"/>
  <c r="BE1113" i="2"/>
  <c r="T1113" i="2"/>
  <c r="R1113" i="2"/>
  <c r="P1113" i="2"/>
  <c r="BI1112" i="2"/>
  <c r="BH1112" i="2"/>
  <c r="BG1112" i="2"/>
  <c r="BE1112" i="2"/>
  <c r="T1112" i="2"/>
  <c r="R1112" i="2"/>
  <c r="P1112" i="2"/>
  <c r="BI1111" i="2"/>
  <c r="BH1111" i="2"/>
  <c r="BG1111" i="2"/>
  <c r="BE1111" i="2"/>
  <c r="T1111" i="2"/>
  <c r="R1111" i="2"/>
  <c r="P1111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8" i="2"/>
  <c r="BH1108" i="2"/>
  <c r="BG1108" i="2"/>
  <c r="BE1108" i="2"/>
  <c r="T1108" i="2"/>
  <c r="R1108" i="2"/>
  <c r="P1108" i="2"/>
  <c r="BI1107" i="2"/>
  <c r="BH1107" i="2"/>
  <c r="BG1107" i="2"/>
  <c r="BE1107" i="2"/>
  <c r="T1107" i="2"/>
  <c r="R1107" i="2"/>
  <c r="P1107" i="2"/>
  <c r="BI1106" i="2"/>
  <c r="BH1106" i="2"/>
  <c r="BG1106" i="2"/>
  <c r="BE1106" i="2"/>
  <c r="T1106" i="2"/>
  <c r="R1106" i="2"/>
  <c r="P1106" i="2"/>
  <c r="BI1105" i="2"/>
  <c r="BH1105" i="2"/>
  <c r="BG1105" i="2"/>
  <c r="BE1105" i="2"/>
  <c r="T1105" i="2"/>
  <c r="R1105" i="2"/>
  <c r="P1105" i="2"/>
  <c r="BI1104" i="2"/>
  <c r="BH1104" i="2"/>
  <c r="BG1104" i="2"/>
  <c r="BE1104" i="2"/>
  <c r="T1104" i="2"/>
  <c r="R1104" i="2"/>
  <c r="P1104" i="2"/>
  <c r="BI1103" i="2"/>
  <c r="BH1103" i="2"/>
  <c r="BG1103" i="2"/>
  <c r="BE1103" i="2"/>
  <c r="T1103" i="2"/>
  <c r="R1103" i="2"/>
  <c r="P1103" i="2"/>
  <c r="BI1102" i="2"/>
  <c r="BH1102" i="2"/>
  <c r="BG1102" i="2"/>
  <c r="BE1102" i="2"/>
  <c r="T1102" i="2"/>
  <c r="R1102" i="2"/>
  <c r="P1102" i="2"/>
  <c r="BI1101" i="2"/>
  <c r="BH1101" i="2"/>
  <c r="BG1101" i="2"/>
  <c r="BE1101" i="2"/>
  <c r="T1101" i="2"/>
  <c r="R1101" i="2"/>
  <c r="P1101" i="2"/>
  <c r="BI1100" i="2"/>
  <c r="BH1100" i="2"/>
  <c r="BG1100" i="2"/>
  <c r="BE1100" i="2"/>
  <c r="T1100" i="2"/>
  <c r="R1100" i="2"/>
  <c r="P1100" i="2"/>
  <c r="BI1099" i="2"/>
  <c r="BH1099" i="2"/>
  <c r="BG1099" i="2"/>
  <c r="BE1099" i="2"/>
  <c r="T1099" i="2"/>
  <c r="R1099" i="2"/>
  <c r="P1099" i="2"/>
  <c r="BI1098" i="2"/>
  <c r="BH1098" i="2"/>
  <c r="BG1098" i="2"/>
  <c r="BE1098" i="2"/>
  <c r="T1098" i="2"/>
  <c r="R1098" i="2"/>
  <c r="P1098" i="2"/>
  <c r="BI1097" i="2"/>
  <c r="BH1097" i="2"/>
  <c r="BG1097" i="2"/>
  <c r="BE1097" i="2"/>
  <c r="T1097" i="2"/>
  <c r="R1097" i="2"/>
  <c r="P1097" i="2"/>
  <c r="BI1096" i="2"/>
  <c r="BH1096" i="2"/>
  <c r="BG1096" i="2"/>
  <c r="BE1096" i="2"/>
  <c r="T1096" i="2"/>
  <c r="R1096" i="2"/>
  <c r="P1096" i="2"/>
  <c r="BI1095" i="2"/>
  <c r="BH1095" i="2"/>
  <c r="BG1095" i="2"/>
  <c r="BE1095" i="2"/>
  <c r="T1095" i="2"/>
  <c r="R1095" i="2"/>
  <c r="P1095" i="2"/>
  <c r="BI1094" i="2"/>
  <c r="BH1094" i="2"/>
  <c r="BG1094" i="2"/>
  <c r="BE1094" i="2"/>
  <c r="T1094" i="2"/>
  <c r="R1094" i="2"/>
  <c r="P1094" i="2"/>
  <c r="BI1093" i="2"/>
  <c r="BH1093" i="2"/>
  <c r="BG1093" i="2"/>
  <c r="BE1093" i="2"/>
  <c r="T1093" i="2"/>
  <c r="R1093" i="2"/>
  <c r="P1093" i="2"/>
  <c r="BI1092" i="2"/>
  <c r="BH1092" i="2"/>
  <c r="BG1092" i="2"/>
  <c r="BE1092" i="2"/>
  <c r="T1092" i="2"/>
  <c r="R1092" i="2"/>
  <c r="P1092" i="2"/>
  <c r="BI1091" i="2"/>
  <c r="BH1091" i="2"/>
  <c r="BG1091" i="2"/>
  <c r="BE1091" i="2"/>
  <c r="T1091" i="2"/>
  <c r="R1091" i="2"/>
  <c r="P1091" i="2"/>
  <c r="BI1090" i="2"/>
  <c r="BH1090" i="2"/>
  <c r="BG1090" i="2"/>
  <c r="BE1090" i="2"/>
  <c r="T1090" i="2"/>
  <c r="R1090" i="2"/>
  <c r="P1090" i="2"/>
  <c r="BI1089" i="2"/>
  <c r="BH1089" i="2"/>
  <c r="BG1089" i="2"/>
  <c r="BE1089" i="2"/>
  <c r="T1089" i="2"/>
  <c r="R1089" i="2"/>
  <c r="P1089" i="2"/>
  <c r="BI1088" i="2"/>
  <c r="BH1088" i="2"/>
  <c r="BG1088" i="2"/>
  <c r="BE1088" i="2"/>
  <c r="T1088" i="2"/>
  <c r="R1088" i="2"/>
  <c r="P1088" i="2"/>
  <c r="BI1087" i="2"/>
  <c r="BH1087" i="2"/>
  <c r="BG1087" i="2"/>
  <c r="BE1087" i="2"/>
  <c r="T1087" i="2"/>
  <c r="R1087" i="2"/>
  <c r="P1087" i="2"/>
  <c r="BI1086" i="2"/>
  <c r="BH1086" i="2"/>
  <c r="BG1086" i="2"/>
  <c r="BE1086" i="2"/>
  <c r="T1086" i="2"/>
  <c r="R1086" i="2"/>
  <c r="P1086" i="2"/>
  <c r="BI1085" i="2"/>
  <c r="BH1085" i="2"/>
  <c r="BG1085" i="2"/>
  <c r="BE1085" i="2"/>
  <c r="T1085" i="2"/>
  <c r="R1085" i="2"/>
  <c r="P1085" i="2"/>
  <c r="BI1084" i="2"/>
  <c r="BH1084" i="2"/>
  <c r="BG1084" i="2"/>
  <c r="BE1084" i="2"/>
  <c r="T1084" i="2"/>
  <c r="R1084" i="2"/>
  <c r="P1084" i="2"/>
  <c r="BI1083" i="2"/>
  <c r="BH1083" i="2"/>
  <c r="BG1083" i="2"/>
  <c r="BE1083" i="2"/>
  <c r="T1083" i="2"/>
  <c r="R1083" i="2"/>
  <c r="P1083" i="2"/>
  <c r="BI1082" i="2"/>
  <c r="BH1082" i="2"/>
  <c r="BG1082" i="2"/>
  <c r="BE1082" i="2"/>
  <c r="T1082" i="2"/>
  <c r="R1082" i="2"/>
  <c r="P1082" i="2"/>
  <c r="BI1081" i="2"/>
  <c r="BH1081" i="2"/>
  <c r="BG1081" i="2"/>
  <c r="BE1081" i="2"/>
  <c r="T1081" i="2"/>
  <c r="R1081" i="2"/>
  <c r="P1081" i="2"/>
  <c r="BI1080" i="2"/>
  <c r="BH1080" i="2"/>
  <c r="BG1080" i="2"/>
  <c r="BE1080" i="2"/>
  <c r="T1080" i="2"/>
  <c r="R1080" i="2"/>
  <c r="P1080" i="2"/>
  <c r="BI1079" i="2"/>
  <c r="BH1079" i="2"/>
  <c r="BG1079" i="2"/>
  <c r="BE1079" i="2"/>
  <c r="T1079" i="2"/>
  <c r="R1079" i="2"/>
  <c r="P1079" i="2"/>
  <c r="BI1078" i="2"/>
  <c r="BH1078" i="2"/>
  <c r="BG1078" i="2"/>
  <c r="BE1078" i="2"/>
  <c r="T1078" i="2"/>
  <c r="R1078" i="2"/>
  <c r="P1078" i="2"/>
  <c r="BI1077" i="2"/>
  <c r="BH1077" i="2"/>
  <c r="BG1077" i="2"/>
  <c r="BE1077" i="2"/>
  <c r="T1077" i="2"/>
  <c r="R1077" i="2"/>
  <c r="P1077" i="2"/>
  <c r="BI1076" i="2"/>
  <c r="BH1076" i="2"/>
  <c r="BG1076" i="2"/>
  <c r="BE1076" i="2"/>
  <c r="T1076" i="2"/>
  <c r="R1076" i="2"/>
  <c r="P1076" i="2"/>
  <c r="BI1075" i="2"/>
  <c r="BH1075" i="2"/>
  <c r="BG1075" i="2"/>
  <c r="BE1075" i="2"/>
  <c r="T1075" i="2"/>
  <c r="R1075" i="2"/>
  <c r="P1075" i="2"/>
  <c r="BI1074" i="2"/>
  <c r="BH1074" i="2"/>
  <c r="BG1074" i="2"/>
  <c r="BE1074" i="2"/>
  <c r="T1074" i="2"/>
  <c r="R1074" i="2"/>
  <c r="P1074" i="2"/>
  <c r="BI1073" i="2"/>
  <c r="BH1073" i="2"/>
  <c r="BG1073" i="2"/>
  <c r="BE1073" i="2"/>
  <c r="T1073" i="2"/>
  <c r="R1073" i="2"/>
  <c r="P1073" i="2"/>
  <c r="BI1072" i="2"/>
  <c r="BH1072" i="2"/>
  <c r="BG1072" i="2"/>
  <c r="BE1072" i="2"/>
  <c r="T1072" i="2"/>
  <c r="R1072" i="2"/>
  <c r="P1072" i="2"/>
  <c r="BI1071" i="2"/>
  <c r="BH1071" i="2"/>
  <c r="BG1071" i="2"/>
  <c r="BE1071" i="2"/>
  <c r="T1071" i="2"/>
  <c r="R1071" i="2"/>
  <c r="P1071" i="2"/>
  <c r="BI1070" i="2"/>
  <c r="BH1070" i="2"/>
  <c r="BG1070" i="2"/>
  <c r="BE1070" i="2"/>
  <c r="T1070" i="2"/>
  <c r="R1070" i="2"/>
  <c r="P1070" i="2"/>
  <c r="BI1069" i="2"/>
  <c r="BH1069" i="2"/>
  <c r="BG1069" i="2"/>
  <c r="BE1069" i="2"/>
  <c r="T1069" i="2"/>
  <c r="R1069" i="2"/>
  <c r="P1069" i="2"/>
  <c r="BI1068" i="2"/>
  <c r="BH1068" i="2"/>
  <c r="BG1068" i="2"/>
  <c r="BE1068" i="2"/>
  <c r="T1068" i="2"/>
  <c r="R1068" i="2"/>
  <c r="P1068" i="2"/>
  <c r="BI1067" i="2"/>
  <c r="BH1067" i="2"/>
  <c r="BG1067" i="2"/>
  <c r="BE1067" i="2"/>
  <c r="T1067" i="2"/>
  <c r="R1067" i="2"/>
  <c r="P1067" i="2"/>
  <c r="BI1066" i="2"/>
  <c r="BH1066" i="2"/>
  <c r="BG1066" i="2"/>
  <c r="BE1066" i="2"/>
  <c r="T1066" i="2"/>
  <c r="R1066" i="2"/>
  <c r="P1066" i="2"/>
  <c r="BI1065" i="2"/>
  <c r="BH1065" i="2"/>
  <c r="BG1065" i="2"/>
  <c r="BE1065" i="2"/>
  <c r="T1065" i="2"/>
  <c r="R1065" i="2"/>
  <c r="P1065" i="2"/>
  <c r="BI1064" i="2"/>
  <c r="BH1064" i="2"/>
  <c r="BG1064" i="2"/>
  <c r="BE1064" i="2"/>
  <c r="T1064" i="2"/>
  <c r="R1064" i="2"/>
  <c r="P1064" i="2"/>
  <c r="BI1063" i="2"/>
  <c r="BH1063" i="2"/>
  <c r="BG1063" i="2"/>
  <c r="BE1063" i="2"/>
  <c r="T1063" i="2"/>
  <c r="R1063" i="2"/>
  <c r="P1063" i="2"/>
  <c r="BI1062" i="2"/>
  <c r="BH1062" i="2"/>
  <c r="BG1062" i="2"/>
  <c r="BE1062" i="2"/>
  <c r="T1062" i="2"/>
  <c r="R1062" i="2"/>
  <c r="P1062" i="2"/>
  <c r="BI1061" i="2"/>
  <c r="BH1061" i="2"/>
  <c r="BG1061" i="2"/>
  <c r="BE1061" i="2"/>
  <c r="T1061" i="2"/>
  <c r="R1061" i="2"/>
  <c r="P1061" i="2"/>
  <c r="BI1060" i="2"/>
  <c r="BH1060" i="2"/>
  <c r="BG1060" i="2"/>
  <c r="BE1060" i="2"/>
  <c r="T1060" i="2"/>
  <c r="R1060" i="2"/>
  <c r="P1060" i="2"/>
  <c r="BI1059" i="2"/>
  <c r="BH1059" i="2"/>
  <c r="BG1059" i="2"/>
  <c r="BE1059" i="2"/>
  <c r="T1059" i="2"/>
  <c r="R1059" i="2"/>
  <c r="P1059" i="2"/>
  <c r="BI1057" i="2"/>
  <c r="BH1057" i="2"/>
  <c r="BG1057" i="2"/>
  <c r="BE1057" i="2"/>
  <c r="T1057" i="2"/>
  <c r="R1057" i="2"/>
  <c r="P1057" i="2"/>
  <c r="BI1056" i="2"/>
  <c r="BH1056" i="2"/>
  <c r="BG1056" i="2"/>
  <c r="BE1056" i="2"/>
  <c r="T1056" i="2"/>
  <c r="R1056" i="2"/>
  <c r="P1056" i="2"/>
  <c r="BI1055" i="2"/>
  <c r="BH1055" i="2"/>
  <c r="BG1055" i="2"/>
  <c r="BE1055" i="2"/>
  <c r="T1055" i="2"/>
  <c r="R1055" i="2"/>
  <c r="P1055" i="2"/>
  <c r="BI1054" i="2"/>
  <c r="BH1054" i="2"/>
  <c r="BG1054" i="2"/>
  <c r="BE1054" i="2"/>
  <c r="T1054" i="2"/>
  <c r="R1054" i="2"/>
  <c r="P1054" i="2"/>
  <c r="BI1053" i="2"/>
  <c r="BH1053" i="2"/>
  <c r="BG1053" i="2"/>
  <c r="BE1053" i="2"/>
  <c r="T1053" i="2"/>
  <c r="R1053" i="2"/>
  <c r="P1053" i="2"/>
  <c r="BI1051" i="2"/>
  <c r="BH1051" i="2"/>
  <c r="BG1051" i="2"/>
  <c r="BE1051" i="2"/>
  <c r="T1051" i="2"/>
  <c r="R1051" i="2"/>
  <c r="P1051" i="2"/>
  <c r="BI1050" i="2"/>
  <c r="BH1050" i="2"/>
  <c r="BG1050" i="2"/>
  <c r="BE1050" i="2"/>
  <c r="T1050" i="2"/>
  <c r="R1050" i="2"/>
  <c r="P1050" i="2"/>
  <c r="BI1049" i="2"/>
  <c r="BH1049" i="2"/>
  <c r="BG1049" i="2"/>
  <c r="BE1049" i="2"/>
  <c r="T1049" i="2"/>
  <c r="R1049" i="2"/>
  <c r="P1049" i="2"/>
  <c r="BI1048" i="2"/>
  <c r="BH1048" i="2"/>
  <c r="BG1048" i="2"/>
  <c r="BE1048" i="2"/>
  <c r="T1048" i="2"/>
  <c r="R1048" i="2"/>
  <c r="P1048" i="2"/>
  <c r="BI1047" i="2"/>
  <c r="BH1047" i="2"/>
  <c r="BG1047" i="2"/>
  <c r="BE1047" i="2"/>
  <c r="T1047" i="2"/>
  <c r="R1047" i="2"/>
  <c r="P1047" i="2"/>
  <c r="BI1046" i="2"/>
  <c r="BH1046" i="2"/>
  <c r="BG1046" i="2"/>
  <c r="BE1046" i="2"/>
  <c r="T1046" i="2"/>
  <c r="R1046" i="2"/>
  <c r="P1046" i="2"/>
  <c r="BI1045" i="2"/>
  <c r="BH1045" i="2"/>
  <c r="BG1045" i="2"/>
  <c r="BE1045" i="2"/>
  <c r="T1045" i="2"/>
  <c r="R1045" i="2"/>
  <c r="P1045" i="2"/>
  <c r="BI1044" i="2"/>
  <c r="BH1044" i="2"/>
  <c r="BG1044" i="2"/>
  <c r="BE1044" i="2"/>
  <c r="T1044" i="2"/>
  <c r="R1044" i="2"/>
  <c r="P1044" i="2"/>
  <c r="BI1043" i="2"/>
  <c r="BH1043" i="2"/>
  <c r="BG1043" i="2"/>
  <c r="BE1043" i="2"/>
  <c r="T1043" i="2"/>
  <c r="R1043" i="2"/>
  <c r="P1043" i="2"/>
  <c r="BI1042" i="2"/>
  <c r="BH1042" i="2"/>
  <c r="BG1042" i="2"/>
  <c r="BE1042" i="2"/>
  <c r="T1042" i="2"/>
  <c r="R1042" i="2"/>
  <c r="P1042" i="2"/>
  <c r="BI1041" i="2"/>
  <c r="BH1041" i="2"/>
  <c r="BG1041" i="2"/>
  <c r="BE1041" i="2"/>
  <c r="T1041" i="2"/>
  <c r="R1041" i="2"/>
  <c r="P1041" i="2"/>
  <c r="BI1040" i="2"/>
  <c r="BH1040" i="2"/>
  <c r="BG1040" i="2"/>
  <c r="BE1040" i="2"/>
  <c r="T1040" i="2"/>
  <c r="R1040" i="2"/>
  <c r="P1040" i="2"/>
  <c r="BI1039" i="2"/>
  <c r="BH1039" i="2"/>
  <c r="BG1039" i="2"/>
  <c r="BE1039" i="2"/>
  <c r="T1039" i="2"/>
  <c r="R1039" i="2"/>
  <c r="P1039" i="2"/>
  <c r="BI1038" i="2"/>
  <c r="BH1038" i="2"/>
  <c r="BG1038" i="2"/>
  <c r="BE1038" i="2"/>
  <c r="T1038" i="2"/>
  <c r="R1038" i="2"/>
  <c r="P1038" i="2"/>
  <c r="BI1037" i="2"/>
  <c r="BH1037" i="2"/>
  <c r="BG1037" i="2"/>
  <c r="BE1037" i="2"/>
  <c r="T1037" i="2"/>
  <c r="R1037" i="2"/>
  <c r="P1037" i="2"/>
  <c r="BI1036" i="2"/>
  <c r="BH1036" i="2"/>
  <c r="BG1036" i="2"/>
  <c r="BE1036" i="2"/>
  <c r="T1036" i="2"/>
  <c r="R1036" i="2"/>
  <c r="P1036" i="2"/>
  <c r="BI1035" i="2"/>
  <c r="BH1035" i="2"/>
  <c r="BG1035" i="2"/>
  <c r="BE1035" i="2"/>
  <c r="T1035" i="2"/>
  <c r="R1035" i="2"/>
  <c r="P1035" i="2"/>
  <c r="BI1034" i="2"/>
  <c r="BH1034" i="2"/>
  <c r="BG1034" i="2"/>
  <c r="BE1034" i="2"/>
  <c r="T1034" i="2"/>
  <c r="R1034" i="2"/>
  <c r="P1034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31" i="2"/>
  <c r="BH1031" i="2"/>
  <c r="BG1031" i="2"/>
  <c r="BE1031" i="2"/>
  <c r="T1031" i="2"/>
  <c r="R1031" i="2"/>
  <c r="P1031" i="2"/>
  <c r="BI1030" i="2"/>
  <c r="BH1030" i="2"/>
  <c r="BG1030" i="2"/>
  <c r="BE1030" i="2"/>
  <c r="T1030" i="2"/>
  <c r="R1030" i="2"/>
  <c r="P1030" i="2"/>
  <c r="BI1029" i="2"/>
  <c r="BH1029" i="2"/>
  <c r="BG1029" i="2"/>
  <c r="BE1029" i="2"/>
  <c r="T1029" i="2"/>
  <c r="R1029" i="2"/>
  <c r="P1029" i="2"/>
  <c r="BI1028" i="2"/>
  <c r="BH1028" i="2"/>
  <c r="BG1028" i="2"/>
  <c r="BE1028" i="2"/>
  <c r="T1028" i="2"/>
  <c r="R1028" i="2"/>
  <c r="P1028" i="2"/>
  <c r="BI1027" i="2"/>
  <c r="BH1027" i="2"/>
  <c r="BG1027" i="2"/>
  <c r="BE1027" i="2"/>
  <c r="T1027" i="2"/>
  <c r="R1027" i="2"/>
  <c r="P1027" i="2"/>
  <c r="BI1026" i="2"/>
  <c r="BH1026" i="2"/>
  <c r="BG1026" i="2"/>
  <c r="BE1026" i="2"/>
  <c r="T1026" i="2"/>
  <c r="R1026" i="2"/>
  <c r="P1026" i="2"/>
  <c r="BI1025" i="2"/>
  <c r="BH1025" i="2"/>
  <c r="BG1025" i="2"/>
  <c r="BE1025" i="2"/>
  <c r="T1025" i="2"/>
  <c r="R1025" i="2"/>
  <c r="P1025" i="2"/>
  <c r="BI1024" i="2"/>
  <c r="BH1024" i="2"/>
  <c r="BG1024" i="2"/>
  <c r="BE1024" i="2"/>
  <c r="T1024" i="2"/>
  <c r="R1024" i="2"/>
  <c r="P1024" i="2"/>
  <c r="BI1023" i="2"/>
  <c r="BH1023" i="2"/>
  <c r="BG1023" i="2"/>
  <c r="BE1023" i="2"/>
  <c r="T1023" i="2"/>
  <c r="R1023" i="2"/>
  <c r="P1023" i="2"/>
  <c r="BI1022" i="2"/>
  <c r="BH1022" i="2"/>
  <c r="BG1022" i="2"/>
  <c r="BE1022" i="2"/>
  <c r="T1022" i="2"/>
  <c r="R1022" i="2"/>
  <c r="P1022" i="2"/>
  <c r="BI1021" i="2"/>
  <c r="BH1021" i="2"/>
  <c r="BG1021" i="2"/>
  <c r="BE1021" i="2"/>
  <c r="T1021" i="2"/>
  <c r="R1021" i="2"/>
  <c r="P1021" i="2"/>
  <c r="BI1020" i="2"/>
  <c r="BH1020" i="2"/>
  <c r="BG1020" i="2"/>
  <c r="BE1020" i="2"/>
  <c r="T1020" i="2"/>
  <c r="R1020" i="2"/>
  <c r="P1020" i="2"/>
  <c r="BI1019" i="2"/>
  <c r="BH1019" i="2"/>
  <c r="BG1019" i="2"/>
  <c r="BE1019" i="2"/>
  <c r="T1019" i="2"/>
  <c r="R1019" i="2"/>
  <c r="P1019" i="2"/>
  <c r="BI1018" i="2"/>
  <c r="BH1018" i="2"/>
  <c r="BG1018" i="2"/>
  <c r="BE1018" i="2"/>
  <c r="T1018" i="2"/>
  <c r="R1018" i="2"/>
  <c r="P1018" i="2"/>
  <c r="BI1017" i="2"/>
  <c r="BH1017" i="2"/>
  <c r="BG1017" i="2"/>
  <c r="BE1017" i="2"/>
  <c r="T1017" i="2"/>
  <c r="R1017" i="2"/>
  <c r="P1017" i="2"/>
  <c r="BI1016" i="2"/>
  <c r="BH1016" i="2"/>
  <c r="BG1016" i="2"/>
  <c r="BE1016" i="2"/>
  <c r="T1016" i="2"/>
  <c r="R1016" i="2"/>
  <c r="P1016" i="2"/>
  <c r="BI1015" i="2"/>
  <c r="BH1015" i="2"/>
  <c r="BG1015" i="2"/>
  <c r="BE1015" i="2"/>
  <c r="T1015" i="2"/>
  <c r="R1015" i="2"/>
  <c r="P1015" i="2"/>
  <c r="BI1014" i="2"/>
  <c r="BH1014" i="2"/>
  <c r="BG1014" i="2"/>
  <c r="BE1014" i="2"/>
  <c r="T1014" i="2"/>
  <c r="R1014" i="2"/>
  <c r="P1014" i="2"/>
  <c r="BI1013" i="2"/>
  <c r="BH1013" i="2"/>
  <c r="BG1013" i="2"/>
  <c r="BE1013" i="2"/>
  <c r="T1013" i="2"/>
  <c r="R1013" i="2"/>
  <c r="P1013" i="2"/>
  <c r="BI1012" i="2"/>
  <c r="BH1012" i="2"/>
  <c r="BG1012" i="2"/>
  <c r="BE1012" i="2"/>
  <c r="T1012" i="2"/>
  <c r="R1012" i="2"/>
  <c r="P1012" i="2"/>
  <c r="BI1011" i="2"/>
  <c r="BH1011" i="2"/>
  <c r="BG1011" i="2"/>
  <c r="BE1011" i="2"/>
  <c r="T1011" i="2"/>
  <c r="R1011" i="2"/>
  <c r="P1011" i="2"/>
  <c r="BI1010" i="2"/>
  <c r="BH1010" i="2"/>
  <c r="BG1010" i="2"/>
  <c r="BE1010" i="2"/>
  <c r="T1010" i="2"/>
  <c r="R1010" i="2"/>
  <c r="P1010" i="2"/>
  <c r="BI1009" i="2"/>
  <c r="BH1009" i="2"/>
  <c r="BG1009" i="2"/>
  <c r="BE1009" i="2"/>
  <c r="T1009" i="2"/>
  <c r="R1009" i="2"/>
  <c r="P1009" i="2"/>
  <c r="BI1008" i="2"/>
  <c r="BH1008" i="2"/>
  <c r="BG1008" i="2"/>
  <c r="BE1008" i="2"/>
  <c r="T1008" i="2"/>
  <c r="R1008" i="2"/>
  <c r="P1008" i="2"/>
  <c r="BI1007" i="2"/>
  <c r="BH1007" i="2"/>
  <c r="BG1007" i="2"/>
  <c r="BE1007" i="2"/>
  <c r="T1007" i="2"/>
  <c r="R1007" i="2"/>
  <c r="P1007" i="2"/>
  <c r="BI1006" i="2"/>
  <c r="BH1006" i="2"/>
  <c r="BG1006" i="2"/>
  <c r="BE1006" i="2"/>
  <c r="T1006" i="2"/>
  <c r="R1006" i="2"/>
  <c r="P1006" i="2"/>
  <c r="BI1005" i="2"/>
  <c r="BH1005" i="2"/>
  <c r="BG1005" i="2"/>
  <c r="BE1005" i="2"/>
  <c r="T1005" i="2"/>
  <c r="R1005" i="2"/>
  <c r="P1005" i="2"/>
  <c r="BI1004" i="2"/>
  <c r="BH1004" i="2"/>
  <c r="BG1004" i="2"/>
  <c r="BE1004" i="2"/>
  <c r="T1004" i="2"/>
  <c r="R1004" i="2"/>
  <c r="P1004" i="2"/>
  <c r="BI1003" i="2"/>
  <c r="BH1003" i="2"/>
  <c r="BG1003" i="2"/>
  <c r="BE1003" i="2"/>
  <c r="T1003" i="2"/>
  <c r="R1003" i="2"/>
  <c r="P1003" i="2"/>
  <c r="BI1002" i="2"/>
  <c r="BH1002" i="2"/>
  <c r="BG1002" i="2"/>
  <c r="BE1002" i="2"/>
  <c r="T1002" i="2"/>
  <c r="R1002" i="2"/>
  <c r="P1002" i="2"/>
  <c r="BI1001" i="2"/>
  <c r="BH1001" i="2"/>
  <c r="BG1001" i="2"/>
  <c r="BE1001" i="2"/>
  <c r="T1001" i="2"/>
  <c r="R1001" i="2"/>
  <c r="P1001" i="2"/>
  <c r="BI1000" i="2"/>
  <c r="BH1000" i="2"/>
  <c r="BG1000" i="2"/>
  <c r="BE1000" i="2"/>
  <c r="T1000" i="2"/>
  <c r="R1000" i="2"/>
  <c r="P1000" i="2"/>
  <c r="BI999" i="2"/>
  <c r="BH999" i="2"/>
  <c r="BG999" i="2"/>
  <c r="BE999" i="2"/>
  <c r="T999" i="2"/>
  <c r="R999" i="2"/>
  <c r="P999" i="2"/>
  <c r="BI997" i="2"/>
  <c r="BH997" i="2"/>
  <c r="BG997" i="2"/>
  <c r="BE997" i="2"/>
  <c r="T997" i="2"/>
  <c r="T996" i="2"/>
  <c r="R997" i="2"/>
  <c r="R996" i="2"/>
  <c r="P997" i="2"/>
  <c r="P996" i="2"/>
  <c r="BI995" i="2"/>
  <c r="BH995" i="2"/>
  <c r="BG995" i="2"/>
  <c r="BE995" i="2"/>
  <c r="T995" i="2"/>
  <c r="R995" i="2"/>
  <c r="P995" i="2"/>
  <c r="BI994" i="2"/>
  <c r="BH994" i="2"/>
  <c r="BG994" i="2"/>
  <c r="BE994" i="2"/>
  <c r="T994" i="2"/>
  <c r="R994" i="2"/>
  <c r="P994" i="2"/>
  <c r="BI993" i="2"/>
  <c r="BH993" i="2"/>
  <c r="BG993" i="2"/>
  <c r="BE993" i="2"/>
  <c r="T993" i="2"/>
  <c r="R993" i="2"/>
  <c r="P993" i="2"/>
  <c r="BI992" i="2"/>
  <c r="BH992" i="2"/>
  <c r="BG992" i="2"/>
  <c r="BE992" i="2"/>
  <c r="T992" i="2"/>
  <c r="R992" i="2"/>
  <c r="P992" i="2"/>
  <c r="BI991" i="2"/>
  <c r="BH991" i="2"/>
  <c r="BG991" i="2"/>
  <c r="BE991" i="2"/>
  <c r="T991" i="2"/>
  <c r="R991" i="2"/>
  <c r="P991" i="2"/>
  <c r="BI990" i="2"/>
  <c r="BH990" i="2"/>
  <c r="BG990" i="2"/>
  <c r="BE990" i="2"/>
  <c r="T990" i="2"/>
  <c r="R990" i="2"/>
  <c r="P990" i="2"/>
  <c r="BI989" i="2"/>
  <c r="BH989" i="2"/>
  <c r="BG989" i="2"/>
  <c r="BE989" i="2"/>
  <c r="T989" i="2"/>
  <c r="R989" i="2"/>
  <c r="P989" i="2"/>
  <c r="BI988" i="2"/>
  <c r="BH988" i="2"/>
  <c r="BG988" i="2"/>
  <c r="BE988" i="2"/>
  <c r="T988" i="2"/>
  <c r="R988" i="2"/>
  <c r="P988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5" i="2"/>
  <c r="BH965" i="2"/>
  <c r="BG965" i="2"/>
  <c r="BE965" i="2"/>
  <c r="T965" i="2"/>
  <c r="R965" i="2"/>
  <c r="P965" i="2"/>
  <c r="BI964" i="2"/>
  <c r="BH964" i="2"/>
  <c r="BG964" i="2"/>
  <c r="BE964" i="2"/>
  <c r="T964" i="2"/>
  <c r="R964" i="2"/>
  <c r="P964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8" i="2"/>
  <c r="BH958" i="2"/>
  <c r="BG958" i="2"/>
  <c r="BE958" i="2"/>
  <c r="T958" i="2"/>
  <c r="R958" i="2"/>
  <c r="P958" i="2"/>
  <c r="BI957" i="2"/>
  <c r="BH957" i="2"/>
  <c r="BG957" i="2"/>
  <c r="BE957" i="2"/>
  <c r="T957" i="2"/>
  <c r="R957" i="2"/>
  <c r="P957" i="2"/>
  <c r="BI956" i="2"/>
  <c r="BH956" i="2"/>
  <c r="BG956" i="2"/>
  <c r="BE956" i="2"/>
  <c r="T956" i="2"/>
  <c r="R956" i="2"/>
  <c r="P956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2" i="2"/>
  <c r="BH952" i="2"/>
  <c r="BG952" i="2"/>
  <c r="BE952" i="2"/>
  <c r="T952" i="2"/>
  <c r="R952" i="2"/>
  <c r="P952" i="2"/>
  <c r="BI951" i="2"/>
  <c r="BH951" i="2"/>
  <c r="BG951" i="2"/>
  <c r="BE951" i="2"/>
  <c r="T951" i="2"/>
  <c r="R951" i="2"/>
  <c r="P951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5" i="2"/>
  <c r="BH945" i="2"/>
  <c r="BG945" i="2"/>
  <c r="BE945" i="2"/>
  <c r="T945" i="2"/>
  <c r="R945" i="2"/>
  <c r="P945" i="2"/>
  <c r="BI943" i="2"/>
  <c r="BH943" i="2"/>
  <c r="BG943" i="2"/>
  <c r="BE943" i="2"/>
  <c r="T943" i="2"/>
  <c r="R943" i="2"/>
  <c r="P943" i="2"/>
  <c r="BI941" i="2"/>
  <c r="BH941" i="2"/>
  <c r="BG941" i="2"/>
  <c r="BE941" i="2"/>
  <c r="T941" i="2"/>
  <c r="R941" i="2"/>
  <c r="P941" i="2"/>
  <c r="BI934" i="2"/>
  <c r="BH934" i="2"/>
  <c r="BG934" i="2"/>
  <c r="BE934" i="2"/>
  <c r="T934" i="2"/>
  <c r="R934" i="2"/>
  <c r="P934" i="2"/>
  <c r="BI927" i="2"/>
  <c r="BH927" i="2"/>
  <c r="BG927" i="2"/>
  <c r="BE927" i="2"/>
  <c r="T927" i="2"/>
  <c r="R927" i="2"/>
  <c r="P927" i="2"/>
  <c r="BI920" i="2"/>
  <c r="BH920" i="2"/>
  <c r="BG920" i="2"/>
  <c r="BE920" i="2"/>
  <c r="T920" i="2"/>
  <c r="R920" i="2"/>
  <c r="P920" i="2"/>
  <c r="BI903" i="2"/>
  <c r="BH903" i="2"/>
  <c r="BG903" i="2"/>
  <c r="BE903" i="2"/>
  <c r="T903" i="2"/>
  <c r="R903" i="2"/>
  <c r="P903" i="2"/>
  <c r="BI897" i="2"/>
  <c r="BH897" i="2"/>
  <c r="BG897" i="2"/>
  <c r="BE897" i="2"/>
  <c r="T897" i="2"/>
  <c r="R897" i="2"/>
  <c r="P897" i="2"/>
  <c r="BI890" i="2"/>
  <c r="BH890" i="2"/>
  <c r="BG890" i="2"/>
  <c r="BE890" i="2"/>
  <c r="T890" i="2"/>
  <c r="R890" i="2"/>
  <c r="P890" i="2"/>
  <c r="BI882" i="2"/>
  <c r="BH882" i="2"/>
  <c r="BG882" i="2"/>
  <c r="BE882" i="2"/>
  <c r="T882" i="2"/>
  <c r="R882" i="2"/>
  <c r="P882" i="2"/>
  <c r="BI874" i="2"/>
  <c r="BH874" i="2"/>
  <c r="BG874" i="2"/>
  <c r="BE874" i="2"/>
  <c r="T874" i="2"/>
  <c r="R874" i="2"/>
  <c r="P874" i="2"/>
  <c r="BI871" i="2"/>
  <c r="BH871" i="2"/>
  <c r="BG871" i="2"/>
  <c r="BE871" i="2"/>
  <c r="T871" i="2"/>
  <c r="R871" i="2"/>
  <c r="P871" i="2"/>
  <c r="BI869" i="2"/>
  <c r="BH869" i="2"/>
  <c r="BG869" i="2"/>
  <c r="BE869" i="2"/>
  <c r="T869" i="2"/>
  <c r="R869" i="2"/>
  <c r="P869" i="2"/>
  <c r="BI866" i="2"/>
  <c r="BH866" i="2"/>
  <c r="BG866" i="2"/>
  <c r="BE866" i="2"/>
  <c r="T866" i="2"/>
  <c r="R866" i="2"/>
  <c r="P866" i="2"/>
  <c r="BI861" i="2"/>
  <c r="BH861" i="2"/>
  <c r="BG861" i="2"/>
  <c r="BE861" i="2"/>
  <c r="T861" i="2"/>
  <c r="R861" i="2"/>
  <c r="P861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3" i="2"/>
  <c r="BH853" i="2"/>
  <c r="BG853" i="2"/>
  <c r="BE853" i="2"/>
  <c r="T853" i="2"/>
  <c r="R853" i="2"/>
  <c r="P853" i="2"/>
  <c r="BI852" i="2"/>
  <c r="BH852" i="2"/>
  <c r="BG852" i="2"/>
  <c r="BE852" i="2"/>
  <c r="T852" i="2"/>
  <c r="R852" i="2"/>
  <c r="P852" i="2"/>
  <c r="BI850" i="2"/>
  <c r="BH850" i="2"/>
  <c r="BG850" i="2"/>
  <c r="BE850" i="2"/>
  <c r="T850" i="2"/>
  <c r="R850" i="2"/>
  <c r="P850" i="2"/>
  <c r="BI847" i="2"/>
  <c r="BH847" i="2"/>
  <c r="BG847" i="2"/>
  <c r="BE847" i="2"/>
  <c r="T847" i="2"/>
  <c r="R847" i="2"/>
  <c r="P847" i="2"/>
  <c r="BI845" i="2"/>
  <c r="BH845" i="2"/>
  <c r="BG845" i="2"/>
  <c r="BE845" i="2"/>
  <c r="T845" i="2"/>
  <c r="R845" i="2"/>
  <c r="P845" i="2"/>
  <c r="BI837" i="2"/>
  <c r="BH837" i="2"/>
  <c r="BG837" i="2"/>
  <c r="BE837" i="2"/>
  <c r="T837" i="2"/>
  <c r="R837" i="2"/>
  <c r="P837" i="2"/>
  <c r="BI835" i="2"/>
  <c r="BH835" i="2"/>
  <c r="BG835" i="2"/>
  <c r="BE835" i="2"/>
  <c r="T835" i="2"/>
  <c r="R835" i="2"/>
  <c r="P835" i="2"/>
  <c r="BI834" i="2"/>
  <c r="BH834" i="2"/>
  <c r="BG834" i="2"/>
  <c r="BE834" i="2"/>
  <c r="T834" i="2"/>
  <c r="R834" i="2"/>
  <c r="P834" i="2"/>
  <c r="BI832" i="2"/>
  <c r="BH832" i="2"/>
  <c r="BG832" i="2"/>
  <c r="BE832" i="2"/>
  <c r="T832" i="2"/>
  <c r="T831" i="2"/>
  <c r="R832" i="2"/>
  <c r="R831" i="2" s="1"/>
  <c r="P832" i="2"/>
  <c r="P831" i="2" s="1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7" i="2"/>
  <c r="BH827" i="2"/>
  <c r="BG827" i="2"/>
  <c r="BE827" i="2"/>
  <c r="T827" i="2"/>
  <c r="T826" i="2" s="1"/>
  <c r="R827" i="2"/>
  <c r="R826" i="2"/>
  <c r="P827" i="2"/>
  <c r="P826" i="2" s="1"/>
  <c r="BI825" i="2"/>
  <c r="BH825" i="2"/>
  <c r="BG825" i="2"/>
  <c r="BE825" i="2"/>
  <c r="T825" i="2"/>
  <c r="T824" i="2" s="1"/>
  <c r="R825" i="2"/>
  <c r="R824" i="2" s="1"/>
  <c r="P825" i="2"/>
  <c r="P824" i="2" s="1"/>
  <c r="BI823" i="2"/>
  <c r="BH823" i="2"/>
  <c r="BG823" i="2"/>
  <c r="BE823" i="2"/>
  <c r="T823" i="2"/>
  <c r="T822" i="2" s="1"/>
  <c r="R823" i="2"/>
  <c r="R822" i="2"/>
  <c r="P823" i="2"/>
  <c r="P822" i="2" s="1"/>
  <c r="BI821" i="2"/>
  <c r="BH821" i="2"/>
  <c r="BG821" i="2"/>
  <c r="BE821" i="2"/>
  <c r="T821" i="2"/>
  <c r="R821" i="2"/>
  <c r="P821" i="2"/>
  <c r="BI819" i="2"/>
  <c r="BH819" i="2"/>
  <c r="BG819" i="2"/>
  <c r="BE819" i="2"/>
  <c r="T819" i="2"/>
  <c r="R819" i="2"/>
  <c r="P819" i="2"/>
  <c r="BI817" i="2"/>
  <c r="BH817" i="2"/>
  <c r="BG817" i="2"/>
  <c r="BE817" i="2"/>
  <c r="T817" i="2"/>
  <c r="R817" i="2"/>
  <c r="P817" i="2"/>
  <c r="BI813" i="2"/>
  <c r="BH813" i="2"/>
  <c r="BG813" i="2"/>
  <c r="BE813" i="2"/>
  <c r="T813" i="2"/>
  <c r="R813" i="2"/>
  <c r="P813" i="2"/>
  <c r="BI811" i="2"/>
  <c r="BH811" i="2"/>
  <c r="BG811" i="2"/>
  <c r="BE811" i="2"/>
  <c r="T811" i="2"/>
  <c r="R811" i="2"/>
  <c r="P811" i="2"/>
  <c r="BI809" i="2"/>
  <c r="BH809" i="2"/>
  <c r="BG809" i="2"/>
  <c r="BE809" i="2"/>
  <c r="T809" i="2"/>
  <c r="R809" i="2"/>
  <c r="P809" i="2"/>
  <c r="BI807" i="2"/>
  <c r="BH807" i="2"/>
  <c r="BG807" i="2"/>
  <c r="BE807" i="2"/>
  <c r="T807" i="2"/>
  <c r="R807" i="2"/>
  <c r="P807" i="2"/>
  <c r="BI805" i="2"/>
  <c r="BH805" i="2"/>
  <c r="BG805" i="2"/>
  <c r="BE805" i="2"/>
  <c r="T805" i="2"/>
  <c r="R805" i="2"/>
  <c r="P805" i="2"/>
  <c r="BI802" i="2"/>
  <c r="BH802" i="2"/>
  <c r="BG802" i="2"/>
  <c r="BE802" i="2"/>
  <c r="T802" i="2"/>
  <c r="R802" i="2"/>
  <c r="P802" i="2"/>
  <c r="BI800" i="2"/>
  <c r="BH800" i="2"/>
  <c r="BG800" i="2"/>
  <c r="BE800" i="2"/>
  <c r="T800" i="2"/>
  <c r="R800" i="2"/>
  <c r="P800" i="2"/>
  <c r="BI797" i="2"/>
  <c r="BH797" i="2"/>
  <c r="BG797" i="2"/>
  <c r="BE797" i="2"/>
  <c r="T797" i="2"/>
  <c r="R797" i="2"/>
  <c r="P797" i="2"/>
  <c r="BI795" i="2"/>
  <c r="BH795" i="2"/>
  <c r="BG795" i="2"/>
  <c r="BE795" i="2"/>
  <c r="T795" i="2"/>
  <c r="R795" i="2"/>
  <c r="P795" i="2"/>
  <c r="BI792" i="2"/>
  <c r="BH792" i="2"/>
  <c r="BG792" i="2"/>
  <c r="BE792" i="2"/>
  <c r="T792" i="2"/>
  <c r="R792" i="2"/>
  <c r="P792" i="2"/>
  <c r="BI778" i="2"/>
  <c r="BH778" i="2"/>
  <c r="BG778" i="2"/>
  <c r="BE778" i="2"/>
  <c r="T778" i="2"/>
  <c r="R778" i="2"/>
  <c r="P778" i="2"/>
  <c r="BI775" i="2"/>
  <c r="BH775" i="2"/>
  <c r="BG775" i="2"/>
  <c r="BE775" i="2"/>
  <c r="T775" i="2"/>
  <c r="R775" i="2"/>
  <c r="P775" i="2"/>
  <c r="BI772" i="2"/>
  <c r="BH772" i="2"/>
  <c r="BG772" i="2"/>
  <c r="BE772" i="2"/>
  <c r="T772" i="2"/>
  <c r="R772" i="2"/>
  <c r="P772" i="2"/>
  <c r="BI769" i="2"/>
  <c r="BH769" i="2"/>
  <c r="BG769" i="2"/>
  <c r="BE769" i="2"/>
  <c r="T769" i="2"/>
  <c r="R769" i="2"/>
  <c r="P769" i="2"/>
  <c r="BI766" i="2"/>
  <c r="BH766" i="2"/>
  <c r="BG766" i="2"/>
  <c r="BE766" i="2"/>
  <c r="T766" i="2"/>
  <c r="R766" i="2"/>
  <c r="P766" i="2"/>
  <c r="BI763" i="2"/>
  <c r="BH763" i="2"/>
  <c r="BG763" i="2"/>
  <c r="BE763" i="2"/>
  <c r="T763" i="2"/>
  <c r="R763" i="2"/>
  <c r="P763" i="2"/>
  <c r="BI760" i="2"/>
  <c r="BH760" i="2"/>
  <c r="BG760" i="2"/>
  <c r="BE760" i="2"/>
  <c r="T760" i="2"/>
  <c r="R760" i="2"/>
  <c r="P760" i="2"/>
  <c r="BI746" i="2"/>
  <c r="BH746" i="2"/>
  <c r="BG746" i="2"/>
  <c r="BE746" i="2"/>
  <c r="T746" i="2"/>
  <c r="R746" i="2"/>
  <c r="P746" i="2"/>
  <c r="BI744" i="2"/>
  <c r="BH744" i="2"/>
  <c r="BG744" i="2"/>
  <c r="BE744" i="2"/>
  <c r="T744" i="2"/>
  <c r="R744" i="2"/>
  <c r="P744" i="2"/>
  <c r="BI742" i="2"/>
  <c r="BH742" i="2"/>
  <c r="BG742" i="2"/>
  <c r="BE742" i="2"/>
  <c r="T742" i="2"/>
  <c r="R742" i="2"/>
  <c r="P742" i="2"/>
  <c r="BI740" i="2"/>
  <c r="BH740" i="2"/>
  <c r="BG740" i="2"/>
  <c r="BE740" i="2"/>
  <c r="T740" i="2"/>
  <c r="R740" i="2"/>
  <c r="P740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4" i="2"/>
  <c r="BH734" i="2"/>
  <c r="BG734" i="2"/>
  <c r="BE734" i="2"/>
  <c r="T734" i="2"/>
  <c r="R734" i="2"/>
  <c r="P734" i="2"/>
  <c r="BI732" i="2"/>
  <c r="BH732" i="2"/>
  <c r="BG732" i="2"/>
  <c r="BE732" i="2"/>
  <c r="T732" i="2"/>
  <c r="R732" i="2"/>
  <c r="P732" i="2"/>
  <c r="BI730" i="2"/>
  <c r="BH730" i="2"/>
  <c r="BG730" i="2"/>
  <c r="BE730" i="2"/>
  <c r="T730" i="2"/>
  <c r="R730" i="2"/>
  <c r="P730" i="2"/>
  <c r="BI728" i="2"/>
  <c r="BH728" i="2"/>
  <c r="BG728" i="2"/>
  <c r="BE728" i="2"/>
  <c r="T728" i="2"/>
  <c r="R728" i="2"/>
  <c r="P728" i="2"/>
  <c r="BI721" i="2"/>
  <c r="BH721" i="2"/>
  <c r="BG721" i="2"/>
  <c r="BE721" i="2"/>
  <c r="T721" i="2"/>
  <c r="R721" i="2"/>
  <c r="P721" i="2"/>
  <c r="BI719" i="2"/>
  <c r="BH719" i="2"/>
  <c r="BG719" i="2"/>
  <c r="BE719" i="2"/>
  <c r="T719" i="2"/>
  <c r="R719" i="2"/>
  <c r="P719" i="2"/>
  <c r="BI717" i="2"/>
  <c r="BH717" i="2"/>
  <c r="BG717" i="2"/>
  <c r="BE717" i="2"/>
  <c r="T717" i="2"/>
  <c r="R717" i="2"/>
  <c r="P717" i="2"/>
  <c r="BI715" i="2"/>
  <c r="BH715" i="2"/>
  <c r="BG715" i="2"/>
  <c r="BE715" i="2"/>
  <c r="T715" i="2"/>
  <c r="R715" i="2"/>
  <c r="P715" i="2"/>
  <c r="BI705" i="2"/>
  <c r="BH705" i="2"/>
  <c r="BG705" i="2"/>
  <c r="BE705" i="2"/>
  <c r="T705" i="2"/>
  <c r="R705" i="2"/>
  <c r="P705" i="2"/>
  <c r="BI703" i="2"/>
  <c r="BH703" i="2"/>
  <c r="BG703" i="2"/>
  <c r="BE703" i="2"/>
  <c r="T703" i="2"/>
  <c r="R703" i="2"/>
  <c r="P703" i="2"/>
  <c r="BI700" i="2"/>
  <c r="BH700" i="2"/>
  <c r="BG700" i="2"/>
  <c r="BE700" i="2"/>
  <c r="T700" i="2"/>
  <c r="R700" i="2"/>
  <c r="P700" i="2"/>
  <c r="BI698" i="2"/>
  <c r="BH698" i="2"/>
  <c r="BG698" i="2"/>
  <c r="BE698" i="2"/>
  <c r="T698" i="2"/>
  <c r="R698" i="2"/>
  <c r="P698" i="2"/>
  <c r="BI696" i="2"/>
  <c r="BH696" i="2"/>
  <c r="BG696" i="2"/>
  <c r="BE696" i="2"/>
  <c r="T696" i="2"/>
  <c r="R696" i="2"/>
  <c r="P696" i="2"/>
  <c r="BI694" i="2"/>
  <c r="BH694" i="2"/>
  <c r="BG694" i="2"/>
  <c r="BE694" i="2"/>
  <c r="T694" i="2"/>
  <c r="R694" i="2"/>
  <c r="P694" i="2"/>
  <c r="BI691" i="2"/>
  <c r="BH691" i="2"/>
  <c r="BG691" i="2"/>
  <c r="BE691" i="2"/>
  <c r="T691" i="2"/>
  <c r="R691" i="2"/>
  <c r="P691" i="2"/>
  <c r="BI689" i="2"/>
  <c r="BH689" i="2"/>
  <c r="BG689" i="2"/>
  <c r="BE689" i="2"/>
  <c r="T689" i="2"/>
  <c r="R689" i="2"/>
  <c r="P689" i="2"/>
  <c r="BI687" i="2"/>
  <c r="BH687" i="2"/>
  <c r="BG687" i="2"/>
  <c r="BE687" i="2"/>
  <c r="T687" i="2"/>
  <c r="R687" i="2"/>
  <c r="P687" i="2"/>
  <c r="BI685" i="2"/>
  <c r="BH685" i="2"/>
  <c r="BG685" i="2"/>
  <c r="BE685" i="2"/>
  <c r="T685" i="2"/>
  <c r="R685" i="2"/>
  <c r="P685" i="2"/>
  <c r="BI683" i="2"/>
  <c r="BH683" i="2"/>
  <c r="BG683" i="2"/>
  <c r="BE683" i="2"/>
  <c r="T683" i="2"/>
  <c r="R683" i="2"/>
  <c r="P683" i="2"/>
  <c r="BI680" i="2"/>
  <c r="BH680" i="2"/>
  <c r="BG680" i="2"/>
  <c r="BE680" i="2"/>
  <c r="T680" i="2"/>
  <c r="T679" i="2"/>
  <c r="R680" i="2"/>
  <c r="R679" i="2"/>
  <c r="P680" i="2"/>
  <c r="P679" i="2" s="1"/>
  <c r="BI678" i="2"/>
  <c r="BH678" i="2"/>
  <c r="BG678" i="2"/>
  <c r="BE678" i="2"/>
  <c r="T678" i="2"/>
  <c r="R678" i="2"/>
  <c r="P678" i="2"/>
  <c r="BI677" i="2"/>
  <c r="BH677" i="2"/>
  <c r="BG677" i="2"/>
  <c r="BE677" i="2"/>
  <c r="T677" i="2"/>
  <c r="R677" i="2"/>
  <c r="P677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70" i="2"/>
  <c r="BH670" i="2"/>
  <c r="BG670" i="2"/>
  <c r="BE670" i="2"/>
  <c r="T670" i="2"/>
  <c r="R670" i="2"/>
  <c r="P670" i="2"/>
  <c r="BI668" i="2"/>
  <c r="BH668" i="2"/>
  <c r="BG668" i="2"/>
  <c r="BE668" i="2"/>
  <c r="T668" i="2"/>
  <c r="R668" i="2"/>
  <c r="P668" i="2"/>
  <c r="BI666" i="2"/>
  <c r="BH666" i="2"/>
  <c r="BG666" i="2"/>
  <c r="BE666" i="2"/>
  <c r="T666" i="2"/>
  <c r="R666" i="2"/>
  <c r="P666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62" i="2"/>
  <c r="BH662" i="2"/>
  <c r="BG662" i="2"/>
  <c r="BE662" i="2"/>
  <c r="T662" i="2"/>
  <c r="R662" i="2"/>
  <c r="P662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6" i="2"/>
  <c r="BH646" i="2"/>
  <c r="BG646" i="2"/>
  <c r="BE646" i="2"/>
  <c r="T646" i="2"/>
  <c r="R646" i="2"/>
  <c r="P646" i="2"/>
  <c r="BI643" i="2"/>
  <c r="BH643" i="2"/>
  <c r="BG643" i="2"/>
  <c r="BE643" i="2"/>
  <c r="T643" i="2"/>
  <c r="R643" i="2"/>
  <c r="P643" i="2"/>
  <c r="BI638" i="2"/>
  <c r="BH638" i="2"/>
  <c r="BG638" i="2"/>
  <c r="BE638" i="2"/>
  <c r="T638" i="2"/>
  <c r="R638" i="2"/>
  <c r="P638" i="2"/>
  <c r="BI635" i="2"/>
  <c r="BH635" i="2"/>
  <c r="BG635" i="2"/>
  <c r="BE635" i="2"/>
  <c r="T635" i="2"/>
  <c r="R635" i="2"/>
  <c r="P635" i="2"/>
  <c r="BI632" i="2"/>
  <c r="BH632" i="2"/>
  <c r="BG632" i="2"/>
  <c r="BE632" i="2"/>
  <c r="T632" i="2"/>
  <c r="R632" i="2"/>
  <c r="P632" i="2"/>
  <c r="BI630" i="2"/>
  <c r="BH630" i="2"/>
  <c r="BG630" i="2"/>
  <c r="BE630" i="2"/>
  <c r="T630" i="2"/>
  <c r="R630" i="2"/>
  <c r="P630" i="2"/>
  <c r="BI627" i="2"/>
  <c r="BH627" i="2"/>
  <c r="BG627" i="2"/>
  <c r="BE627" i="2"/>
  <c r="T627" i="2"/>
  <c r="R627" i="2"/>
  <c r="P627" i="2"/>
  <c r="BI624" i="2"/>
  <c r="BH624" i="2"/>
  <c r="BG624" i="2"/>
  <c r="BE624" i="2"/>
  <c r="T624" i="2"/>
  <c r="R624" i="2"/>
  <c r="P624" i="2"/>
  <c r="BI622" i="2"/>
  <c r="BH622" i="2"/>
  <c r="BG622" i="2"/>
  <c r="BE622" i="2"/>
  <c r="T622" i="2"/>
  <c r="R622" i="2"/>
  <c r="P622" i="2"/>
  <c r="BI620" i="2"/>
  <c r="BH620" i="2"/>
  <c r="BG620" i="2"/>
  <c r="BE620" i="2"/>
  <c r="T620" i="2"/>
  <c r="R620" i="2"/>
  <c r="P620" i="2"/>
  <c r="BI617" i="2"/>
  <c r="BH617" i="2"/>
  <c r="BG617" i="2"/>
  <c r="BE617" i="2"/>
  <c r="T617" i="2"/>
  <c r="R617" i="2"/>
  <c r="P617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8" i="2"/>
  <c r="BH608" i="2"/>
  <c r="BG608" i="2"/>
  <c r="BE608" i="2"/>
  <c r="T608" i="2"/>
  <c r="R608" i="2"/>
  <c r="P608" i="2"/>
  <c r="BI605" i="2"/>
  <c r="BH605" i="2"/>
  <c r="BG605" i="2"/>
  <c r="BE605" i="2"/>
  <c r="T605" i="2"/>
  <c r="R605" i="2"/>
  <c r="P605" i="2"/>
  <c r="BI598" i="2"/>
  <c r="BH598" i="2"/>
  <c r="BG598" i="2"/>
  <c r="BE598" i="2"/>
  <c r="T598" i="2"/>
  <c r="R598" i="2"/>
  <c r="P598" i="2"/>
  <c r="BI596" i="2"/>
  <c r="BH596" i="2"/>
  <c r="BG596" i="2"/>
  <c r="BE596" i="2"/>
  <c r="T596" i="2"/>
  <c r="R596" i="2"/>
  <c r="P596" i="2"/>
  <c r="BI594" i="2"/>
  <c r="BH594" i="2"/>
  <c r="BG594" i="2"/>
  <c r="BE594" i="2"/>
  <c r="T594" i="2"/>
  <c r="R594" i="2"/>
  <c r="P594" i="2"/>
  <c r="BI588" i="2"/>
  <c r="BH588" i="2"/>
  <c r="BG588" i="2"/>
  <c r="BE588" i="2"/>
  <c r="T588" i="2"/>
  <c r="R588" i="2"/>
  <c r="P588" i="2"/>
  <c r="BI586" i="2"/>
  <c r="BH586" i="2"/>
  <c r="BG586" i="2"/>
  <c r="BE586" i="2"/>
  <c r="T586" i="2"/>
  <c r="R586" i="2"/>
  <c r="P586" i="2"/>
  <c r="BI584" i="2"/>
  <c r="BH584" i="2"/>
  <c r="BG584" i="2"/>
  <c r="BE584" i="2"/>
  <c r="T584" i="2"/>
  <c r="R584" i="2"/>
  <c r="P584" i="2"/>
  <c r="BI576" i="2"/>
  <c r="BH576" i="2"/>
  <c r="BG576" i="2"/>
  <c r="BE576" i="2"/>
  <c r="T576" i="2"/>
  <c r="R576" i="2"/>
  <c r="P576" i="2"/>
  <c r="BI573" i="2"/>
  <c r="BH573" i="2"/>
  <c r="BG573" i="2"/>
  <c r="BE573" i="2"/>
  <c r="T573" i="2"/>
  <c r="R573" i="2"/>
  <c r="P573" i="2"/>
  <c r="BI566" i="2"/>
  <c r="BH566" i="2"/>
  <c r="BG566" i="2"/>
  <c r="BE566" i="2"/>
  <c r="T566" i="2"/>
  <c r="R566" i="2"/>
  <c r="P566" i="2"/>
  <c r="BI564" i="2"/>
  <c r="BH564" i="2"/>
  <c r="BG564" i="2"/>
  <c r="BE564" i="2"/>
  <c r="T564" i="2"/>
  <c r="R564" i="2"/>
  <c r="P564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44" i="2"/>
  <c r="BH544" i="2"/>
  <c r="BG544" i="2"/>
  <c r="BE544" i="2"/>
  <c r="T544" i="2"/>
  <c r="R544" i="2"/>
  <c r="P544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4" i="2"/>
  <c r="BH534" i="2"/>
  <c r="BG534" i="2"/>
  <c r="BE534" i="2"/>
  <c r="T534" i="2"/>
  <c r="R534" i="2"/>
  <c r="P534" i="2"/>
  <c r="BI525" i="2"/>
  <c r="BH525" i="2"/>
  <c r="BG525" i="2"/>
  <c r="BE525" i="2"/>
  <c r="T525" i="2"/>
  <c r="R525" i="2"/>
  <c r="P525" i="2"/>
  <c r="BI523" i="2"/>
  <c r="BH523" i="2"/>
  <c r="BG523" i="2"/>
  <c r="BE523" i="2"/>
  <c r="T523" i="2"/>
  <c r="R523" i="2"/>
  <c r="P523" i="2"/>
  <c r="BI521" i="2"/>
  <c r="BH521" i="2"/>
  <c r="BG521" i="2"/>
  <c r="BE521" i="2"/>
  <c r="T521" i="2"/>
  <c r="R521" i="2"/>
  <c r="P521" i="2"/>
  <c r="BI519" i="2"/>
  <c r="BH519" i="2"/>
  <c r="BG519" i="2"/>
  <c r="BE519" i="2"/>
  <c r="T519" i="2"/>
  <c r="R519" i="2"/>
  <c r="P519" i="2"/>
  <c r="BI516" i="2"/>
  <c r="BH516" i="2"/>
  <c r="BG516" i="2"/>
  <c r="BE516" i="2"/>
  <c r="T516" i="2"/>
  <c r="R516" i="2"/>
  <c r="P516" i="2"/>
  <c r="BI513" i="2"/>
  <c r="BH513" i="2"/>
  <c r="BG513" i="2"/>
  <c r="BE513" i="2"/>
  <c r="T513" i="2"/>
  <c r="R513" i="2"/>
  <c r="P513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3" i="2"/>
  <c r="BH473" i="2"/>
  <c r="BG473" i="2"/>
  <c r="BE473" i="2"/>
  <c r="T473" i="2"/>
  <c r="R473" i="2"/>
  <c r="P473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4" i="2"/>
  <c r="BH444" i="2"/>
  <c r="BG444" i="2"/>
  <c r="BE444" i="2"/>
  <c r="T444" i="2"/>
  <c r="R444" i="2"/>
  <c r="P444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15" i="2"/>
  <c r="BH415" i="2"/>
  <c r="BG415" i="2"/>
  <c r="BE415" i="2"/>
  <c r="T415" i="2"/>
  <c r="R415" i="2"/>
  <c r="P41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50" i="2"/>
  <c r="BH350" i="2"/>
  <c r="BG350" i="2"/>
  <c r="BE350" i="2"/>
  <c r="T350" i="2"/>
  <c r="R350" i="2"/>
  <c r="P350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89" i="2"/>
  <c r="BH289" i="2"/>
  <c r="BG289" i="2"/>
  <c r="BE289" i="2"/>
  <c r="T289" i="2"/>
  <c r="R289" i="2"/>
  <c r="P289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0" i="2"/>
  <c r="BH250" i="2"/>
  <c r="BG250" i="2"/>
  <c r="BE250" i="2"/>
  <c r="T250" i="2"/>
  <c r="R250" i="2"/>
  <c r="P250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23" i="2"/>
  <c r="BH223" i="2"/>
  <c r="BG223" i="2"/>
  <c r="BE223" i="2"/>
  <c r="T223" i="2"/>
  <c r="R223" i="2"/>
  <c r="P223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5" i="2"/>
  <c r="BH205" i="2"/>
  <c r="BG205" i="2"/>
  <c r="BE205" i="2"/>
  <c r="T205" i="2"/>
  <c r="R205" i="2"/>
  <c r="P205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J148" i="2"/>
  <c r="J147" i="2"/>
  <c r="F147" i="2"/>
  <c r="F145" i="2"/>
  <c r="E143" i="2"/>
  <c r="J92" i="2"/>
  <c r="J91" i="2"/>
  <c r="F91" i="2"/>
  <c r="F89" i="2"/>
  <c r="E87" i="2"/>
  <c r="J18" i="2"/>
  <c r="E18" i="2"/>
  <c r="F148" i="2" s="1"/>
  <c r="J17" i="2"/>
  <c r="J12" i="2"/>
  <c r="J145" i="2"/>
  <c r="E7" i="2"/>
  <c r="E85" i="2" s="1"/>
  <c r="L90" i="1"/>
  <c r="AM90" i="1"/>
  <c r="AM89" i="1"/>
  <c r="L89" i="1"/>
  <c r="AM87" i="1"/>
  <c r="L87" i="1"/>
  <c r="L85" i="1"/>
  <c r="L84" i="1"/>
  <c r="BK1443" i="2"/>
  <c r="BK1431" i="2"/>
  <c r="BK1398" i="2"/>
  <c r="BK1257" i="2"/>
  <c r="J1244" i="2"/>
  <c r="J1206" i="2"/>
  <c r="BK1117" i="2"/>
  <c r="BK1085" i="2"/>
  <c r="BK1068" i="2"/>
  <c r="J1021" i="2"/>
  <c r="BK982" i="2"/>
  <c r="BK920" i="2"/>
  <c r="BK792" i="2"/>
  <c r="BK760" i="2"/>
  <c r="BK689" i="2"/>
  <c r="BK610" i="2"/>
  <c r="J511" i="2"/>
  <c r="BK178" i="2"/>
  <c r="J1430" i="2"/>
  <c r="BK1425" i="2"/>
  <c r="BK1348" i="2"/>
  <c r="J1257" i="2"/>
  <c r="BK1242" i="2"/>
  <c r="J1080" i="2"/>
  <c r="BK1071" i="2"/>
  <c r="J1060" i="2"/>
  <c r="BK1050" i="2"/>
  <c r="J1027" i="2"/>
  <c r="BK1010" i="2"/>
  <c r="J993" i="2"/>
  <c r="BK238" i="2"/>
  <c r="J1104" i="2"/>
  <c r="J1010" i="2"/>
  <c r="J964" i="2"/>
  <c r="J857" i="2"/>
  <c r="J627" i="2"/>
  <c r="BK566" i="2"/>
  <c r="BK536" i="2"/>
  <c r="BK447" i="2"/>
  <c r="J1156" i="2"/>
  <c r="J1147" i="2"/>
  <c r="J1129" i="2"/>
  <c r="J1122" i="2"/>
  <c r="BK1114" i="2"/>
  <c r="J1109" i="2"/>
  <c r="J1100" i="2"/>
  <c r="BK1055" i="2"/>
  <c r="BK954" i="2"/>
  <c r="BK772" i="2"/>
  <c r="J705" i="2"/>
  <c r="BK635" i="2"/>
  <c r="J1082" i="2"/>
  <c r="BK1018" i="2"/>
  <c r="J979" i="2"/>
  <c r="J974" i="2"/>
  <c r="J960" i="2"/>
  <c r="J954" i="2"/>
  <c r="BK830" i="2"/>
  <c r="BK821" i="2"/>
  <c r="J772" i="2"/>
  <c r="J673" i="2"/>
  <c r="BK605" i="2"/>
  <c r="J289" i="2"/>
  <c r="J265" i="2"/>
  <c r="BK183" i="2"/>
  <c r="J1110" i="2"/>
  <c r="BK1104" i="2"/>
  <c r="BK1095" i="2"/>
  <c r="J1088" i="2"/>
  <c r="J1071" i="2"/>
  <c r="BK1063" i="2"/>
  <c r="J1042" i="2"/>
  <c r="J1033" i="2"/>
  <c r="BK995" i="2"/>
  <c r="BK974" i="2"/>
  <c r="J955" i="2"/>
  <c r="BK834" i="2"/>
  <c r="BK802" i="2"/>
  <c r="J738" i="2"/>
  <c r="J668" i="2"/>
  <c r="J278" i="2"/>
  <c r="BK1171" i="2"/>
  <c r="BK1118" i="2"/>
  <c r="J276" i="2"/>
  <c r="BK181" i="2"/>
  <c r="J1390" i="2"/>
  <c r="BK1155" i="2"/>
  <c r="BK1116" i="2"/>
  <c r="BK1043" i="2"/>
  <c r="J994" i="2"/>
  <c r="BK850" i="2"/>
  <c r="BK717" i="2"/>
  <c r="J509" i="2"/>
  <c r="J1203" i="2"/>
  <c r="J1148" i="2"/>
  <c r="J1113" i="2"/>
  <c r="J1074" i="2"/>
  <c r="BK967" i="2"/>
  <c r="J775" i="2"/>
  <c r="BK617" i="2"/>
  <c r="J525" i="2"/>
  <c r="BK197" i="2"/>
  <c r="BK1159" i="2"/>
  <c r="BK1147" i="2"/>
  <c r="BK1141" i="2"/>
  <c r="J1133" i="2"/>
  <c r="BK1124" i="2"/>
  <c r="BK1044" i="2"/>
  <c r="BK1025" i="2"/>
  <c r="J1016" i="2"/>
  <c r="BK1006" i="2"/>
  <c r="J989" i="2"/>
  <c r="BK871" i="2"/>
  <c r="BK687" i="2"/>
  <c r="J663" i="2"/>
  <c r="J632" i="2"/>
  <c r="BK586" i="2"/>
  <c r="BK525" i="2"/>
  <c r="J441" i="2"/>
  <c r="J319" i="2"/>
  <c r="BK259" i="2"/>
  <c r="BK208" i="2"/>
  <c r="BK1130" i="2"/>
  <c r="BK1027" i="2"/>
  <c r="BK970" i="2"/>
  <c r="BK795" i="2"/>
  <c r="BK673" i="2"/>
  <c r="J315" i="2"/>
  <c r="BK265" i="2"/>
  <c r="BK269" i="3"/>
  <c r="J257" i="3"/>
  <c r="J240" i="3"/>
  <c r="BK221" i="3"/>
  <c r="J196" i="3"/>
  <c r="J187" i="3"/>
  <c r="BK166" i="3"/>
  <c r="J142" i="3"/>
  <c r="J135" i="3"/>
  <c r="BK187" i="3"/>
  <c r="J274" i="3"/>
  <c r="BK266" i="3"/>
  <c r="BK257" i="3"/>
  <c r="BK238" i="3"/>
  <c r="J208" i="3"/>
  <c r="J193" i="3"/>
  <c r="J186" i="3"/>
  <c r="J171" i="3"/>
  <c r="J146" i="3"/>
  <c r="BK135" i="3"/>
  <c r="J197" i="3"/>
  <c r="J194" i="3"/>
  <c r="BK136" i="3"/>
  <c r="BK150" i="3"/>
  <c r="BK139" i="3"/>
  <c r="BK161" i="4"/>
  <c r="BK142" i="4"/>
  <c r="BK196" i="4"/>
  <c r="BK162" i="4"/>
  <c r="J164" i="4"/>
  <c r="J140" i="4"/>
  <c r="BK1389" i="2"/>
  <c r="BK1212" i="2"/>
  <c r="J1146" i="2"/>
  <c r="J1095" i="2"/>
  <c r="J1031" i="2"/>
  <c r="BK953" i="2"/>
  <c r="BK837" i="2"/>
  <c r="J721" i="2"/>
  <c r="BK598" i="2"/>
  <c r="BK382" i="2"/>
  <c r="J1415" i="2"/>
  <c r="BK1244" i="2"/>
  <c r="BK1077" i="2"/>
  <c r="BK1062" i="2"/>
  <c r="BK1035" i="2"/>
  <c r="BK1015" i="2"/>
  <c r="J988" i="2"/>
  <c r="BK965" i="2"/>
  <c r="BK874" i="2"/>
  <c r="BK827" i="2"/>
  <c r="J734" i="2"/>
  <c r="BK594" i="2"/>
  <c r="J382" i="2"/>
  <c r="BK274" i="2"/>
  <c r="J197" i="2"/>
  <c r="BK1013" i="2"/>
  <c r="J956" i="2"/>
  <c r="BK624" i="2"/>
  <c r="BK509" i="2"/>
  <c r="BK1157" i="2"/>
  <c r="J1141" i="2"/>
  <c r="BK1127" i="2"/>
  <c r="BK1112" i="2"/>
  <c r="BK1097" i="2"/>
  <c r="BK987" i="2"/>
  <c r="J703" i="2"/>
  <c r="J199" i="2"/>
  <c r="BK1073" i="2"/>
  <c r="BK981" i="2"/>
  <c r="BK972" i="2"/>
  <c r="J951" i="2"/>
  <c r="J834" i="2"/>
  <c r="J802" i="2"/>
  <c r="J680" i="2"/>
  <c r="BK584" i="2"/>
  <c r="BK279" i="2"/>
  <c r="J184" i="2"/>
  <c r="BK1108" i="2"/>
  <c r="BK1092" i="2"/>
  <c r="BK1066" i="2"/>
  <c r="BK1057" i="2"/>
  <c r="J1002" i="2"/>
  <c r="J970" i="2"/>
  <c r="J837" i="2"/>
  <c r="BK800" i="2"/>
  <c r="BK730" i="2"/>
  <c r="J538" i="2"/>
  <c r="BK1183" i="2"/>
  <c r="J1051" i="2"/>
  <c r="BK1435" i="2"/>
  <c r="J1186" i="2"/>
  <c r="J1145" i="2"/>
  <c r="J596" i="2"/>
  <c r="J187" i="2"/>
  <c r="BK160" i="2"/>
  <c r="J1084" i="2"/>
  <c r="J869" i="2"/>
  <c r="J544" i="2"/>
  <c r="BK1218" i="2"/>
  <c r="J1115" i="2"/>
  <c r="BK1016" i="2"/>
  <c r="BK703" i="2"/>
  <c r="BK534" i="2"/>
  <c r="BK184" i="2"/>
  <c r="J1159" i="2"/>
  <c r="BK1143" i="2"/>
  <c r="J1134" i="2"/>
  <c r="BK1048" i="2"/>
  <c r="BK1029" i="2"/>
  <c r="BK1008" i="2"/>
  <c r="BK941" i="2"/>
  <c r="J646" i="2"/>
  <c r="BK544" i="2"/>
  <c r="BK473" i="2"/>
  <c r="J305" i="2"/>
  <c r="BK247" i="2"/>
  <c r="BK1131" i="2"/>
  <c r="J987" i="2"/>
  <c r="J763" i="2"/>
  <c r="BK305" i="2"/>
  <c r="J268" i="3"/>
  <c r="BK242" i="3"/>
  <c r="BK213" i="3"/>
  <c r="BK194" i="3"/>
  <c r="J163" i="3"/>
  <c r="J136" i="3"/>
  <c r="BK278" i="3"/>
  <c r="J265" i="3"/>
  <c r="J248" i="3"/>
  <c r="BK220" i="3"/>
  <c r="BK142" i="3"/>
  <c r="J173" i="3"/>
  <c r="BK193" i="4"/>
  <c r="BK149" i="4"/>
  <c r="BK144" i="4"/>
  <c r="J165" i="4"/>
  <c r="J132" i="4"/>
  <c r="BK1445" i="2"/>
  <c r="J1437" i="2"/>
  <c r="BK1415" i="2"/>
  <c r="BK1390" i="2"/>
  <c r="BK1254" i="2"/>
  <c r="BK1239" i="2"/>
  <c r="J1157" i="2"/>
  <c r="J1097" i="2"/>
  <c r="J1069" i="2"/>
  <c r="J1026" i="2"/>
  <c r="BK983" i="2"/>
  <c r="BK903" i="2"/>
  <c r="BK763" i="2"/>
  <c r="J719" i="2"/>
  <c r="BK663" i="2"/>
  <c r="J573" i="2"/>
  <c r="J154" i="2"/>
  <c r="J1400" i="2"/>
  <c r="J1389" i="2"/>
  <c r="J1254" i="2"/>
  <c r="J1239" i="2"/>
  <c r="J1081" i="2"/>
  <c r="J1072" i="2"/>
  <c r="J1064" i="2"/>
  <c r="J1046" i="2"/>
  <c r="J1022" i="2"/>
  <c r="J1011" i="2"/>
  <c r="BK1000" i="2"/>
  <c r="J982" i="2"/>
  <c r="BK964" i="2"/>
  <c r="J941" i="2"/>
  <c r="J866" i="2"/>
  <c r="J847" i="2"/>
  <c r="BK766" i="2"/>
  <c r="BK721" i="2"/>
  <c r="J534" i="2"/>
  <c r="J456" i="2"/>
  <c r="J350" i="2"/>
  <c r="J293" i="2"/>
  <c r="BK244" i="2"/>
  <c r="BK169" i="2"/>
  <c r="J1015" i="2"/>
  <c r="J1009" i="2"/>
  <c r="J963" i="2"/>
  <c r="J635" i="2"/>
  <c r="BK596" i="2"/>
  <c r="BK558" i="2"/>
  <c r="BK449" i="2"/>
  <c r="BK438" i="2"/>
  <c r="BK1146" i="2"/>
  <c r="J1132" i="2"/>
  <c r="J1124" i="2"/>
  <c r="BK1119" i="2"/>
  <c r="BK1110" i="2"/>
  <c r="BK1101" i="2"/>
  <c r="J1091" i="2"/>
  <c r="BK817" i="2"/>
  <c r="J740" i="2"/>
  <c r="J677" i="2"/>
  <c r="BK211" i="2"/>
  <c r="J1077" i="2"/>
  <c r="BK997" i="2"/>
  <c r="J980" i="2"/>
  <c r="J965" i="2"/>
  <c r="J949" i="2"/>
  <c r="BK847" i="2"/>
  <c r="J832" i="2"/>
  <c r="J823" i="2"/>
  <c r="BK775" i="2"/>
  <c r="BK705" i="2"/>
  <c r="J622" i="2"/>
  <c r="BK470" i="2"/>
  <c r="BK278" i="2"/>
  <c r="BK185" i="2"/>
  <c r="J1112" i="2"/>
  <c r="J1105" i="2"/>
  <c r="BK1098" i="2"/>
  <c r="BK1087" i="2"/>
  <c r="BK1072" i="2"/>
  <c r="J1441" i="2"/>
  <c r="J1149" i="2"/>
  <c r="BK1059" i="2"/>
  <c r="BK192" i="2"/>
  <c r="BK162" i="2"/>
  <c r="BK1374" i="2"/>
  <c r="BK1224" i="2"/>
  <c r="J1164" i="2"/>
  <c r="BK1091" i="2"/>
  <c r="J1062" i="2"/>
  <c r="J1055" i="2"/>
  <c r="J1018" i="2"/>
  <c r="J984" i="2"/>
  <c r="J853" i="2"/>
  <c r="BK696" i="2"/>
  <c r="J653" i="2"/>
  <c r="BK478" i="2"/>
  <c r="J169" i="2"/>
  <c r="BK1169" i="2"/>
  <c r="J1101" i="2"/>
  <c r="J1025" i="2"/>
  <c r="J959" i="2"/>
  <c r="J861" i="2"/>
  <c r="BK807" i="2"/>
  <c r="J652" i="2"/>
  <c r="J247" i="2"/>
  <c r="J1221" i="2"/>
  <c r="J1160" i="2"/>
  <c r="J1099" i="2"/>
  <c r="BK969" i="2"/>
  <c r="BK736" i="2"/>
  <c r="J612" i="2"/>
  <c r="J415" i="2"/>
  <c r="BK154" i="2"/>
  <c r="J1162" i="2"/>
  <c r="BK1153" i="2"/>
  <c r="BK1144" i="2"/>
  <c r="J1135" i="2"/>
  <c r="J1128" i="2"/>
  <c r="BK1122" i="2"/>
  <c r="BK1033" i="2"/>
  <c r="BK1022" i="2"/>
  <c r="J1005" i="2"/>
  <c r="J927" i="2"/>
  <c r="BK698" i="2"/>
  <c r="BK677" i="2"/>
  <c r="BK648" i="2"/>
  <c r="BK608" i="2"/>
  <c r="BK542" i="2"/>
  <c r="J513" i="2"/>
  <c r="BK350" i="2"/>
  <c r="J281" i="2"/>
  <c r="J235" i="2"/>
  <c r="J1140" i="2"/>
  <c r="J1037" i="2"/>
  <c r="BK988" i="2"/>
  <c r="J811" i="2"/>
  <c r="J717" i="2"/>
  <c r="J605" i="2"/>
  <c r="BK276" i="2"/>
  <c r="J278" i="3"/>
  <c r="BK262" i="3"/>
  <c r="BK248" i="3"/>
  <c r="BK230" i="3"/>
  <c r="BK208" i="3"/>
  <c r="BK192" i="3"/>
  <c r="BK180" i="3"/>
  <c r="BK140" i="3"/>
  <c r="BK133" i="3"/>
  <c r="BK270" i="3"/>
  <c r="J269" i="3"/>
  <c r="BK260" i="3"/>
  <c r="BK240" i="3"/>
  <c r="J221" i="3"/>
  <c r="BK198" i="3"/>
  <c r="J188" i="3"/>
  <c r="J178" i="3"/>
  <c r="J150" i="3"/>
  <c r="J143" i="3"/>
  <c r="BK211" i="3"/>
  <c r="BK190" i="3"/>
  <c r="BK188" i="3"/>
  <c r="J191" i="3"/>
  <c r="J183" i="3"/>
  <c r="BK165" i="4"/>
  <c r="J158" i="4"/>
  <c r="J144" i="4"/>
  <c r="BK163" i="4"/>
  <c r="J196" i="4"/>
  <c r="BK160" i="4"/>
  <c r="BK139" i="4"/>
  <c r="J142" i="4"/>
  <c r="BK1437" i="2"/>
  <c r="BK1395" i="2"/>
  <c r="J1252" i="2"/>
  <c r="J1171" i="2"/>
  <c r="BK1096" i="2"/>
  <c r="J1024" i="2"/>
  <c r="BK951" i="2"/>
  <c r="J766" i="2"/>
  <c r="J691" i="2"/>
  <c r="BK538" i="2"/>
  <c r="J1431" i="2"/>
  <c r="J1408" i="2"/>
  <c r="BK1262" i="2"/>
  <c r="BK1236" i="2"/>
  <c r="BK1076" i="2"/>
  <c r="J1047" i="2"/>
  <c r="J1019" i="2"/>
  <c r="BK1001" i="2"/>
  <c r="J978" i="2"/>
  <c r="BK956" i="2"/>
  <c r="BK853" i="2"/>
  <c r="BK746" i="2"/>
  <c r="J698" i="2"/>
  <c r="BK576" i="2"/>
  <c r="J473" i="2"/>
  <c r="BK319" i="2"/>
  <c r="BK253" i="2"/>
  <c r="BK164" i="2"/>
  <c r="J1006" i="2"/>
  <c r="J890" i="2"/>
  <c r="J620" i="2"/>
  <c r="BK516" i="2"/>
  <c r="J1152" i="2"/>
  <c r="J1137" i="2"/>
  <c r="J1123" i="2"/>
  <c r="J617" i="2"/>
  <c r="J1079" i="2"/>
  <c r="J990" i="2"/>
  <c r="BK963" i="2"/>
  <c r="J852" i="2"/>
  <c r="J827" i="2"/>
  <c r="J795" i="2"/>
  <c r="J648" i="2"/>
  <c r="BK299" i="2"/>
  <c r="J238" i="2"/>
  <c r="BK1113" i="2"/>
  <c r="J1102" i="2"/>
  <c r="BK1074" i="2"/>
  <c r="BK1060" i="2"/>
  <c r="BK1036" i="2"/>
  <c r="BK978" i="2"/>
  <c r="J966" i="2"/>
  <c r="J809" i="2"/>
  <c r="BK700" i="2"/>
  <c r="J259" i="2"/>
  <c r="BK1133" i="2"/>
  <c r="J438" i="2"/>
  <c r="J1425" i="2"/>
  <c r="J1212" i="2"/>
  <c r="BK1135" i="2"/>
  <c r="J1044" i="2"/>
  <c r="BK968" i="2"/>
  <c r="BK656" i="2"/>
  <c r="J507" i="2"/>
  <c r="J185" i="2"/>
  <c r="J1119" i="2"/>
  <c r="J157" i="2"/>
  <c r="J1143" i="2"/>
  <c r="BK1017" i="2"/>
  <c r="BK670" i="2"/>
  <c r="J274" i="2"/>
  <c r="BK1167" i="2"/>
  <c r="J1150" i="2"/>
  <c r="BK1136" i="2"/>
  <c r="BK1129" i="2"/>
  <c r="BK1121" i="2"/>
  <c r="BK1023" i="2"/>
  <c r="BK993" i="2"/>
  <c r="J728" i="2"/>
  <c r="J664" i="2"/>
  <c r="BK620" i="2"/>
  <c r="J536" i="2"/>
  <c r="J454" i="2"/>
  <c r="BK293" i="2"/>
  <c r="J192" i="2"/>
  <c r="J1043" i="2"/>
  <c r="J967" i="2"/>
  <c r="J760" i="2"/>
  <c r="BK300" i="2"/>
  <c r="BK274" i="3"/>
  <c r="J254" i="3"/>
  <c r="J216" i="3"/>
  <c r="BK193" i="3"/>
  <c r="BK152" i="3"/>
  <c r="BK138" i="3"/>
  <c r="J138" i="3"/>
  <c r="J270" i="3"/>
  <c r="J242" i="3"/>
  <c r="BK207" i="3"/>
  <c r="J184" i="3"/>
  <c r="J157" i="3"/>
  <c r="J133" i="3"/>
  <c r="BK184" i="3"/>
  <c r="BK181" i="3"/>
  <c r="J179" i="3"/>
  <c r="J163" i="4"/>
  <c r="BK132" i="4"/>
  <c r="BK189" i="4"/>
  <c r="J149" i="4"/>
  <c r="J1443" i="2"/>
  <c r="J1435" i="2"/>
  <c r="J1393" i="2"/>
  <c r="J1348" i="2"/>
  <c r="BK1248" i="2"/>
  <c r="J516" i="2"/>
  <c r="J384" i="2"/>
  <c r="BK1432" i="2"/>
  <c r="J1423" i="2"/>
  <c r="BK1393" i="2"/>
  <c r="BK1246" i="2"/>
  <c r="BK1082" i="2"/>
  <c r="J1073" i="2"/>
  <c r="J1065" i="2"/>
  <c r="J1056" i="2"/>
  <c r="J1023" i="2"/>
  <c r="BK1014" i="2"/>
  <c r="BK1002" i="2"/>
  <c r="BK984" i="2"/>
  <c r="BK960" i="2"/>
  <c r="BK952" i="2"/>
  <c r="J903" i="2"/>
  <c r="J850" i="2"/>
  <c r="BK744" i="2"/>
  <c r="J610" i="2"/>
  <c r="BK456" i="2"/>
  <c r="J1158" i="2"/>
  <c r="BK1150" i="2"/>
  <c r="J1144" i="2"/>
  <c r="BK1125" i="2"/>
  <c r="J1120" i="2"/>
  <c r="BK1115" i="2"/>
  <c r="BK1107" i="2"/>
  <c r="BK1094" i="2"/>
  <c r="BK994" i="2"/>
  <c r="J807" i="2"/>
  <c r="BK715" i="2"/>
  <c r="BK646" i="2"/>
  <c r="J541" i="2"/>
  <c r="J1078" i="2"/>
  <c r="J992" i="2"/>
  <c r="J977" i="2"/>
  <c r="J971" i="2"/>
  <c r="BK959" i="2"/>
  <c r="BK948" i="2"/>
  <c r="BK835" i="2"/>
  <c r="J829" i="2"/>
  <c r="J805" i="2"/>
  <c r="J769" i="2"/>
  <c r="BK664" i="2"/>
  <c r="BK513" i="2"/>
  <c r="BK281" i="2"/>
  <c r="BK241" i="2"/>
  <c r="J181" i="2"/>
  <c r="BK1106" i="2"/>
  <c r="BK1100" i="2"/>
  <c r="J1093" i="2"/>
  <c r="BK1079" i="2"/>
  <c r="J1067" i="2"/>
  <c r="BK1061" i="2"/>
  <c r="J1054" i="2"/>
  <c r="BK1040" i="2"/>
  <c r="J1030" i="2"/>
  <c r="J975" i="2"/>
  <c r="J968" i="2"/>
  <c r="J897" i="2"/>
  <c r="BK832" i="2"/>
  <c r="J817" i="2"/>
  <c r="J792" i="2"/>
  <c r="J715" i="2"/>
  <c r="J666" i="2"/>
  <c r="BK1430" i="2"/>
  <c r="BK1138" i="2"/>
  <c r="J1070" i="2"/>
  <c r="J178" i="2"/>
  <c r="BK1250" i="2"/>
  <c r="BK1209" i="2"/>
  <c r="J1167" i="2"/>
  <c r="J1136" i="2"/>
  <c r="BK1080" i="2"/>
  <c r="BK1053" i="2"/>
  <c r="BK999" i="2"/>
  <c r="BK980" i="2"/>
  <c r="BK811" i="2"/>
  <c r="BK691" i="2"/>
  <c r="BK643" i="2"/>
  <c r="BK480" i="2"/>
  <c r="J183" i="2"/>
  <c r="BK1162" i="2"/>
  <c r="J1085" i="2"/>
  <c r="BK1007" i="2"/>
  <c r="J953" i="2"/>
  <c r="BK823" i="2"/>
  <c r="BK668" i="2"/>
  <c r="J470" i="2"/>
  <c r="J160" i="2"/>
  <c r="J1177" i="2"/>
  <c r="J1108" i="2"/>
  <c r="BK1009" i="2"/>
  <c r="J835" i="2"/>
  <c r="J654" i="2"/>
  <c r="J608" i="2"/>
  <c r="J164" i="2"/>
  <c r="J1161" i="2"/>
  <c r="BK1152" i="2"/>
  <c r="BK1142" i="2"/>
  <c r="BK1132" i="2"/>
  <c r="BK1123" i="2"/>
  <c r="BK1046" i="2"/>
  <c r="BK1030" i="2"/>
  <c r="BK1011" i="2"/>
  <c r="J1003" i="2"/>
  <c r="J943" i="2"/>
  <c r="BK719" i="2"/>
  <c r="J683" i="2"/>
  <c r="BK622" i="2"/>
  <c r="J564" i="2"/>
  <c r="J523" i="2"/>
  <c r="BK415" i="2"/>
  <c r="J268" i="2"/>
  <c r="J244" i="2"/>
  <c r="AS94" i="1"/>
  <c r="J271" i="3"/>
  <c r="J260" i="3"/>
  <c r="J245" i="3"/>
  <c r="BK223" i="3"/>
  <c r="BK205" i="3"/>
  <c r="J189" i="3"/>
  <c r="BK171" i="3"/>
  <c r="J141" i="3"/>
  <c r="BK234" i="3"/>
  <c r="BK271" i="3"/>
  <c r="J264" i="3"/>
  <c r="BK254" i="3"/>
  <c r="J233" i="3"/>
  <c r="J205" i="3"/>
  <c r="J195" i="3"/>
  <c r="BK183" i="3"/>
  <c r="J166" i="3"/>
  <c r="BK145" i="3"/>
  <c r="J137" i="3"/>
  <c r="BK191" i="3"/>
  <c r="BK189" i="3"/>
  <c r="J180" i="3"/>
  <c r="BK134" i="3"/>
  <c r="J189" i="4"/>
  <c r="J160" i="4"/>
  <c r="BK146" i="4"/>
  <c r="J191" i="4"/>
  <c r="J162" i="4"/>
  <c r="J146" i="4"/>
  <c r="BK1441" i="2"/>
  <c r="J1432" i="2"/>
  <c r="J1374" i="2"/>
  <c r="BK1215" i="2"/>
  <c r="BK1102" i="2"/>
  <c r="J1066" i="2"/>
  <c r="BK986" i="2"/>
  <c r="J874" i="2"/>
  <c r="J732" i="2"/>
  <c r="BK683" i="2"/>
  <c r="BK507" i="2"/>
  <c r="J1436" i="2"/>
  <c r="BK1428" i="2"/>
  <c r="J1322" i="2"/>
  <c r="J1224" i="2"/>
  <c r="J1068" i="2"/>
  <c r="J1028" i="2"/>
  <c r="J997" i="2"/>
  <c r="J973" i="2"/>
  <c r="J920" i="2"/>
  <c r="J830" i="2"/>
  <c r="BK738" i="2"/>
  <c r="J588" i="2"/>
  <c r="J447" i="2"/>
  <c r="J279" i="2"/>
  <c r="J1017" i="2"/>
  <c r="J969" i="2"/>
  <c r="BK632" i="2"/>
  <c r="J576" i="2"/>
  <c r="BK1161" i="2"/>
  <c r="BK1140" i="2"/>
  <c r="J1121" i="2"/>
  <c r="BK1105" i="2"/>
  <c r="J1090" i="2"/>
  <c r="J947" i="2"/>
  <c r="J700" i="2"/>
  <c r="J566" i="2"/>
  <c r="BK1026" i="2"/>
  <c r="BK778" i="2"/>
  <c r="BK649" i="2"/>
  <c r="J300" i="2"/>
  <c r="J211" i="2"/>
  <c r="J1103" i="2"/>
  <c r="BK1084" i="2"/>
  <c r="BK1051" i="2"/>
  <c r="J1029" i="2"/>
  <c r="J972" i="2"/>
  <c r="BK869" i="2"/>
  <c r="BK813" i="2"/>
  <c r="J678" i="2"/>
  <c r="BK1429" i="2"/>
  <c r="J1045" i="2"/>
  <c r="BK171" i="2"/>
  <c r="J1233" i="2"/>
  <c r="J1155" i="2"/>
  <c r="J1076" i="2"/>
  <c r="BK1031" i="2"/>
  <c r="BK961" i="2"/>
  <c r="BK769" i="2"/>
  <c r="BK235" i="2"/>
  <c r="J1130" i="2"/>
  <c r="BK1047" i="2"/>
  <c r="BK990" i="2"/>
  <c r="J813" i="2"/>
  <c r="BK454" i="2"/>
  <c r="BK1186" i="2"/>
  <c r="J1075" i="2"/>
  <c r="J630" i="2"/>
  <c r="BK1179" i="2"/>
  <c r="BK1156" i="2"/>
  <c r="BK1137" i="2"/>
  <c r="J1125" i="2"/>
  <c r="J1035" i="2"/>
  <c r="BK1019" i="2"/>
  <c r="BK934" i="2"/>
  <c r="J696" i="2"/>
  <c r="BK654" i="2"/>
  <c r="BK588" i="2"/>
  <c r="BK521" i="2"/>
  <c r="BK315" i="2"/>
  <c r="BK199" i="2"/>
  <c r="BK1041" i="2"/>
  <c r="J882" i="2"/>
  <c r="J670" i="2"/>
  <c r="BK268" i="2"/>
  <c r="BK264" i="3"/>
  <c r="BK233" i="3"/>
  <c r="BK197" i="3"/>
  <c r="J181" i="3"/>
  <c r="BK143" i="3"/>
  <c r="BK179" i="3"/>
  <c r="BK268" i="3"/>
  <c r="BK245" i="3"/>
  <c r="J223" i="3"/>
  <c r="BK196" i="3"/>
  <c r="BK185" i="3"/>
  <c r="J152" i="3"/>
  <c r="J198" i="3"/>
  <c r="J175" i="3"/>
  <c r="J148" i="3"/>
  <c r="J167" i="4"/>
  <c r="BK140" i="4"/>
  <c r="BK156" i="4"/>
  <c r="J161" i="4"/>
  <c r="J1439" i="2"/>
  <c r="BK1423" i="2"/>
  <c r="J1262" i="2"/>
  <c r="BK1233" i="2"/>
  <c r="J1106" i="2"/>
  <c r="BK1032" i="2"/>
  <c r="J952" i="2"/>
  <c r="J845" i="2"/>
  <c r="BK694" i="2"/>
  <c r="J656" i="2"/>
  <c r="BK271" i="2"/>
  <c r="J1395" i="2"/>
  <c r="J1250" i="2"/>
  <c r="BK1078" i="2"/>
  <c r="BK1067" i="2"/>
  <c r="J1049" i="2"/>
  <c r="J1008" i="2"/>
  <c r="BK991" i="2"/>
  <c r="BK976" i="2"/>
  <c r="J871" i="2"/>
  <c r="J778" i="2"/>
  <c r="BK638" i="2"/>
  <c r="BK519" i="2"/>
  <c r="J302" i="2"/>
  <c r="BK250" i="2"/>
  <c r="BK511" i="2"/>
  <c r="BK1148" i="2"/>
  <c r="BK1126" i="2"/>
  <c r="BK1111" i="2"/>
  <c r="J1092" i="2"/>
  <c r="BK958" i="2"/>
  <c r="J736" i="2"/>
  <c r="BK1093" i="2"/>
  <c r="BK1037" i="2"/>
  <c r="BK989" i="2"/>
  <c r="BK955" i="2"/>
  <c r="BK845" i="2"/>
  <c r="J825" i="2"/>
  <c r="J746" i="2"/>
  <c r="J478" i="2"/>
  <c r="J271" i="2"/>
  <c r="J208" i="2"/>
  <c r="J1107" i="2"/>
  <c r="J1089" i="2"/>
  <c r="BK1070" i="2"/>
  <c r="J1059" i="2"/>
  <c r="BK1038" i="2"/>
  <c r="J976" i="2"/>
  <c r="BK943" i="2"/>
  <c r="BK829" i="2"/>
  <c r="J744" i="2"/>
  <c r="J584" i="2"/>
  <c r="BK1206" i="2"/>
  <c r="J383" i="2"/>
  <c r="J1260" i="2"/>
  <c r="J1175" i="2"/>
  <c r="J1116" i="2"/>
  <c r="J1057" i="2"/>
  <c r="BK985" i="2"/>
  <c r="BK890" i="2"/>
  <c r="BK666" i="2"/>
  <c r="BK232" i="2"/>
  <c r="J689" i="2"/>
  <c r="BK223" i="2"/>
  <c r="BK1128" i="2"/>
  <c r="BK1049" i="2"/>
  <c r="BK652" i="2"/>
  <c r="J468" i="2"/>
  <c r="BK1164" i="2"/>
  <c r="BK1145" i="2"/>
  <c r="J1131" i="2"/>
  <c r="BK1042" i="2"/>
  <c r="J1013" i="2"/>
  <c r="BK945" i="2"/>
  <c r="BK685" i="2"/>
  <c r="BK627" i="2"/>
  <c r="BK187" i="2"/>
  <c r="J999" i="2"/>
  <c r="BK897" i="2"/>
  <c r="J643" i="2"/>
  <c r="BK256" i="2"/>
  <c r="BK265" i="3"/>
  <c r="J238" i="3"/>
  <c r="J207" i="3"/>
  <c r="BK186" i="3"/>
  <c r="BK144" i="3"/>
  <c r="J213" i="3"/>
  <c r="BK1439" i="2"/>
  <c r="J1428" i="2"/>
  <c r="BK1260" i="2"/>
  <c r="J1236" i="2"/>
  <c r="BK1120" i="2"/>
  <c r="J1094" i="2"/>
  <c r="J1050" i="2"/>
  <c r="BK962" i="2"/>
  <c r="BK852" i="2"/>
  <c r="BK734" i="2"/>
  <c r="J662" i="2"/>
  <c r="BK157" i="2"/>
  <c r="J1429" i="2"/>
  <c r="BK1252" i="2"/>
  <c r="J1083" i="2"/>
  <c r="BK1069" i="2"/>
  <c r="J1040" i="2"/>
  <c r="J1004" i="2"/>
  <c r="J985" i="2"/>
  <c r="BK947" i="2"/>
  <c r="BK861" i="2"/>
  <c r="BK825" i="2"/>
  <c r="BK732" i="2"/>
  <c r="BK523" i="2"/>
  <c r="BK383" i="2"/>
  <c r="BK262" i="2"/>
  <c r="BK166" i="2"/>
  <c r="J1007" i="2"/>
  <c r="J948" i="2"/>
  <c r="BK630" i="2"/>
  <c r="BK564" i="2"/>
  <c r="BK1160" i="2"/>
  <c r="J1139" i="2"/>
  <c r="J1117" i="2"/>
  <c r="BK1103" i="2"/>
  <c r="J1001" i="2"/>
  <c r="BK805" i="2"/>
  <c r="BK680" i="2"/>
  <c r="J1039" i="2"/>
  <c r="J986" i="2"/>
  <c r="J638" i="2"/>
  <c r="BK384" i="2"/>
  <c r="J253" i="2"/>
  <c r="J1111" i="2"/>
  <c r="J1096" i="2"/>
  <c r="BK1064" i="2"/>
  <c r="J1041" i="2"/>
  <c r="BK1012" i="2"/>
  <c r="J958" i="2"/>
  <c r="J821" i="2"/>
  <c r="J797" i="2"/>
  <c r="BK476" i="2"/>
  <c r="BK1134" i="2"/>
  <c r="BK1028" i="2"/>
  <c r="J1398" i="2"/>
  <c r="J1169" i="2"/>
  <c r="BK1089" i="2"/>
  <c r="J1061" i="2"/>
  <c r="BK1020" i="2"/>
  <c r="J819" i="2"/>
  <c r="J542" i="2"/>
  <c r="J171" i="2"/>
  <c r="BK1149" i="2"/>
  <c r="J1086" i="2"/>
  <c r="BK1004" i="2"/>
  <c r="BK857" i="2"/>
  <c r="BK573" i="2"/>
  <c r="J1215" i="2"/>
  <c r="BK1054" i="2"/>
  <c r="J800" i="2"/>
  <c r="J476" i="2"/>
  <c r="BK1175" i="2"/>
  <c r="BK1158" i="2"/>
  <c r="J1138" i="2"/>
  <c r="J1126" i="2"/>
  <c r="BK1039" i="2"/>
  <c r="BK1021" i="2"/>
  <c r="J991" i="2"/>
  <c r="J730" i="2"/>
  <c r="J649" i="2"/>
  <c r="J558" i="2"/>
  <c r="J449" i="2"/>
  <c r="BK302" i="2"/>
  <c r="J205" i="2"/>
  <c r="J1127" i="2"/>
  <c r="BK966" i="2"/>
  <c r="J685" i="2"/>
  <c r="BK294" i="2"/>
  <c r="J267" i="3"/>
  <c r="J231" i="3"/>
  <c r="BK195" i="3"/>
  <c r="J145" i="3"/>
  <c r="J140" i="3"/>
  <c r="J262" i="3"/>
  <c r="J234" i="3"/>
  <c r="J192" i="3"/>
  <c r="J168" i="3"/>
  <c r="BK216" i="3"/>
  <c r="BK163" i="3"/>
  <c r="BK175" i="3"/>
  <c r="BK157" i="3"/>
  <c r="J154" i="4"/>
  <c r="BK154" i="4"/>
  <c r="J193" i="4"/>
  <c r="BK158" i="4"/>
  <c r="J1445" i="2"/>
  <c r="BK1436" i="2"/>
  <c r="BK1400" i="2"/>
  <c r="BK1322" i="2"/>
  <c r="J1246" i="2"/>
  <c r="J1209" i="2"/>
  <c r="J1153" i="2"/>
  <c r="J1098" i="2"/>
  <c r="BK1081" i="2"/>
  <c r="J1036" i="2"/>
  <c r="BK1005" i="2"/>
  <c r="J961" i="2"/>
  <c r="BK882" i="2"/>
  <c r="BK1075" i="2"/>
  <c r="J1063" i="2"/>
  <c r="J1053" i="2"/>
  <c r="J1032" i="2"/>
  <c r="J1020" i="2"/>
  <c r="BK1003" i="2"/>
  <c r="BK992" i="2"/>
  <c r="J981" i="2"/>
  <c r="J957" i="2"/>
  <c r="BK927" i="2"/>
  <c r="BK856" i="2"/>
  <c r="BK809" i="2"/>
  <c r="J742" i="2"/>
  <c r="BK674" i="2"/>
  <c r="J586" i="2"/>
  <c r="J521" i="2"/>
  <c r="BK444" i="2"/>
  <c r="J294" i="2"/>
  <c r="J256" i="2"/>
  <c r="J223" i="2"/>
  <c r="J1014" i="2"/>
  <c r="BK979" i="2"/>
  <c r="BK949" i="2"/>
  <c r="BK740" i="2"/>
  <c r="BK612" i="2"/>
  <c r="BK541" i="2"/>
  <c r="J444" i="2"/>
  <c r="BK1086" i="2"/>
  <c r="J1038" i="2"/>
  <c r="J995" i="2"/>
  <c r="BK975" i="2"/>
  <c r="J1248" i="2"/>
  <c r="BK1109" i="2"/>
  <c r="BK1099" i="2"/>
  <c r="BK1090" i="2"/>
  <c r="BK1065" i="2"/>
  <c r="J1048" i="2"/>
  <c r="J1034" i="2"/>
  <c r="BK977" i="2"/>
  <c r="BK973" i="2"/>
  <c r="J945" i="2"/>
  <c r="J856" i="2"/>
  <c r="BK819" i="2"/>
  <c r="BK742" i="2"/>
  <c r="J674" i="2"/>
  <c r="BK441" i="2"/>
  <c r="BK1203" i="2"/>
  <c r="J1114" i="2"/>
  <c r="J480" i="2"/>
  <c r="J166" i="2"/>
  <c r="BK1408" i="2"/>
  <c r="J1242" i="2"/>
  <c r="J1179" i="2"/>
  <c r="BK1139" i="2"/>
  <c r="BK1088" i="2"/>
  <c r="BK1056" i="2"/>
  <c r="BK1034" i="2"/>
  <c r="J1000" i="2"/>
  <c r="J983" i="2"/>
  <c r="BK957" i="2"/>
  <c r="J694" i="2"/>
  <c r="J594" i="2"/>
  <c r="BK468" i="2"/>
  <c r="J162" i="2"/>
  <c r="J1183" i="2"/>
  <c r="J1118" i="2"/>
  <c r="BK1083" i="2"/>
  <c r="J1012" i="2"/>
  <c r="J962" i="2"/>
  <c r="BK866" i="2"/>
  <c r="BK728" i="2"/>
  <c r="J598" i="2"/>
  <c r="J262" i="2"/>
  <c r="BK1221" i="2"/>
  <c r="J1142" i="2"/>
  <c r="J1087" i="2"/>
  <c r="BK1045" i="2"/>
  <c r="J934" i="2"/>
  <c r="BK653" i="2"/>
  <c r="BK561" i="2"/>
  <c r="BK205" i="2"/>
  <c r="BK1177" i="2"/>
  <c r="BK678" i="2"/>
  <c r="BK662" i="2"/>
  <c r="J624" i="2"/>
  <c r="J561" i="2"/>
  <c r="J519" i="2"/>
  <c r="BK381" i="2"/>
  <c r="BK289" i="2"/>
  <c r="J250" i="2"/>
  <c r="J232" i="2"/>
  <c r="J1218" i="2"/>
  <c r="BK1024" i="2"/>
  <c r="BK971" i="2"/>
  <c r="BK797" i="2"/>
  <c r="J687" i="2"/>
  <c r="J381" i="2"/>
  <c r="J299" i="2"/>
  <c r="J241" i="2"/>
  <c r="J266" i="3"/>
  <c r="BK251" i="3"/>
  <c r="BK236" i="3"/>
  <c r="J211" i="3"/>
  <c r="J185" i="3"/>
  <c r="BK146" i="3"/>
  <c r="J139" i="3"/>
  <c r="J230" i="3"/>
  <c r="J134" i="3"/>
  <c r="BK267" i="3"/>
  <c r="J251" i="3"/>
  <c r="J236" i="3"/>
  <c r="BK231" i="3"/>
  <c r="J200" i="3"/>
  <c r="J190" i="3"/>
  <c r="BK173" i="3"/>
  <c r="BK148" i="3"/>
  <c r="BK141" i="3"/>
  <c r="BK200" i="3"/>
  <c r="BK178" i="3"/>
  <c r="J220" i="3"/>
  <c r="BK137" i="3"/>
  <c r="BK168" i="3"/>
  <c r="J144" i="3"/>
  <c r="BK164" i="4"/>
  <c r="J156" i="4"/>
  <c r="J139" i="4"/>
  <c r="BK191" i="4"/>
  <c r="BK167" i="4"/>
  <c r="J135" i="4"/>
  <c r="BK135" i="4"/>
  <c r="BK446" i="2" l="1"/>
  <c r="J446" i="2" s="1"/>
  <c r="J101" i="2" s="1"/>
  <c r="P743" i="2"/>
  <c r="BK828" i="2"/>
  <c r="J828" i="2" s="1"/>
  <c r="J112" i="2" s="1"/>
  <c r="T828" i="2"/>
  <c r="BK946" i="2"/>
  <c r="J946" i="2"/>
  <c r="J116" i="2" s="1"/>
  <c r="R998" i="2"/>
  <c r="T1251" i="2"/>
  <c r="P1427" i="2"/>
  <c r="BK153" i="2"/>
  <c r="J153" i="2"/>
  <c r="J98" i="2"/>
  <c r="T153" i="2"/>
  <c r="T318" i="2"/>
  <c r="T743" i="2"/>
  <c r="T870" i="2"/>
  <c r="T998" i="2"/>
  <c r="P1170" i="2"/>
  <c r="T1414" i="2"/>
  <c r="T199" i="3"/>
  <c r="BK212" i="3"/>
  <c r="J212" i="3" s="1"/>
  <c r="J101" i="3" s="1"/>
  <c r="T222" i="3"/>
  <c r="T446" i="2"/>
  <c r="R672" i="2"/>
  <c r="R704" i="2"/>
  <c r="P870" i="2"/>
  <c r="BK998" i="2"/>
  <c r="J998" i="2"/>
  <c r="J118" i="2"/>
  <c r="BK1170" i="2"/>
  <c r="J1170" i="2"/>
  <c r="J121" i="2"/>
  <c r="BK1434" i="2"/>
  <c r="J1434" i="2" s="1"/>
  <c r="J127" i="2" s="1"/>
  <c r="T132" i="3"/>
  <c r="R212" i="3"/>
  <c r="R241" i="3"/>
  <c r="R210" i="2"/>
  <c r="T631" i="2"/>
  <c r="T682" i="2"/>
  <c r="R828" i="2"/>
  <c r="R1058" i="2"/>
  <c r="BK1163" i="2"/>
  <c r="J1163" i="2"/>
  <c r="J120" i="2"/>
  <c r="R1163" i="2"/>
  <c r="R1427" i="2"/>
  <c r="P132" i="3"/>
  <c r="R446" i="2"/>
  <c r="BK672" i="2"/>
  <c r="BK152" i="2" s="1"/>
  <c r="J152" i="2" s="1"/>
  <c r="J97" i="2" s="1"/>
  <c r="J672" i="2"/>
  <c r="J103" i="2"/>
  <c r="P682" i="2"/>
  <c r="BK870" i="2"/>
  <c r="J870" i="2"/>
  <c r="J115" i="2"/>
  <c r="R946" i="2"/>
  <c r="R1251" i="2"/>
  <c r="T1427" i="2"/>
  <c r="BK199" i="3"/>
  <c r="J199" i="3"/>
  <c r="J99" i="3" s="1"/>
  <c r="BK222" i="3"/>
  <c r="J222" i="3"/>
  <c r="J103" i="3"/>
  <c r="R273" i="3"/>
  <c r="R272" i="3"/>
  <c r="BK210" i="2"/>
  <c r="J210" i="2" s="1"/>
  <c r="J99" i="2" s="1"/>
  <c r="R318" i="2"/>
  <c r="BK743" i="2"/>
  <c r="J743" i="2" s="1"/>
  <c r="J108" i="2" s="1"/>
  <c r="R833" i="2"/>
  <c r="P1058" i="2"/>
  <c r="P1251" i="2"/>
  <c r="P1414" i="2"/>
  <c r="T1434" i="2"/>
  <c r="T1433" i="2"/>
  <c r="R132" i="3"/>
  <c r="P212" i="3"/>
  <c r="P222" i="3"/>
  <c r="P263" i="3"/>
  <c r="T210" i="2"/>
  <c r="R631" i="2"/>
  <c r="BK704" i="2"/>
  <c r="J704" i="2"/>
  <c r="J107" i="2" s="1"/>
  <c r="BK833" i="2"/>
  <c r="J833" i="2"/>
  <c r="J114" i="2"/>
  <c r="P946" i="2"/>
  <c r="P446" i="2"/>
  <c r="P672" i="2"/>
  <c r="P704" i="2"/>
  <c r="T833" i="2"/>
  <c r="T946" i="2"/>
  <c r="T1170" i="2"/>
  <c r="BK1427" i="2"/>
  <c r="J1427" i="2"/>
  <c r="J125" i="2"/>
  <c r="R263" i="3"/>
  <c r="P157" i="4"/>
  <c r="P147" i="4"/>
  <c r="R166" i="4"/>
  <c r="P153" i="2"/>
  <c r="BK318" i="2"/>
  <c r="J318" i="2" s="1"/>
  <c r="J100" i="2" s="1"/>
  <c r="P631" i="2"/>
  <c r="T672" i="2"/>
  <c r="T704" i="2"/>
  <c r="P833" i="2"/>
  <c r="BK1058" i="2"/>
  <c r="J1058" i="2" s="1"/>
  <c r="J119" i="2" s="1"/>
  <c r="BK1251" i="2"/>
  <c r="J1251" i="2" s="1"/>
  <c r="J122" i="2" s="1"/>
  <c r="BK1414" i="2"/>
  <c r="J1414" i="2"/>
  <c r="J124" i="2" s="1"/>
  <c r="R1434" i="2"/>
  <c r="R1433" i="2"/>
  <c r="BK132" i="3"/>
  <c r="J132" i="3" s="1"/>
  <c r="J98" i="3" s="1"/>
  <c r="R199" i="3"/>
  <c r="P219" i="3"/>
  <c r="R222" i="3"/>
  <c r="T241" i="3"/>
  <c r="T237" i="3" s="1"/>
  <c r="T263" i="3"/>
  <c r="BK273" i="3"/>
  <c r="BK272" i="3"/>
  <c r="J272" i="3" s="1"/>
  <c r="J109" i="3" s="1"/>
  <c r="T273" i="3"/>
  <c r="T272" i="3"/>
  <c r="P131" i="4"/>
  <c r="T131" i="4"/>
  <c r="BK138" i="4"/>
  <c r="J138" i="4"/>
  <c r="J99" i="4"/>
  <c r="P138" i="4"/>
  <c r="R138" i="4"/>
  <c r="BK157" i="4"/>
  <c r="J157" i="4" s="1"/>
  <c r="J106" i="4" s="1"/>
  <c r="R157" i="4"/>
  <c r="R147" i="4"/>
  <c r="T157" i="4"/>
  <c r="T166" i="4"/>
  <c r="T147" i="4" s="1"/>
  <c r="T212" i="3"/>
  <c r="R219" i="3"/>
  <c r="BK241" i="3"/>
  <c r="J241" i="3" s="1"/>
  <c r="J107" i="3" s="1"/>
  <c r="BK263" i="3"/>
  <c r="J263" i="3"/>
  <c r="J108" i="3" s="1"/>
  <c r="BK131" i="4"/>
  <c r="R131" i="4"/>
  <c r="R130" i="4" s="1"/>
  <c r="T138" i="4"/>
  <c r="BK166" i="4"/>
  <c r="J166" i="4" s="1"/>
  <c r="J107" i="4" s="1"/>
  <c r="R153" i="2"/>
  <c r="P318" i="2"/>
  <c r="R743" i="2"/>
  <c r="P828" i="2"/>
  <c r="T1058" i="2"/>
  <c r="P1163" i="2"/>
  <c r="T1163" i="2"/>
  <c r="P1434" i="2"/>
  <c r="P1433" i="2" s="1"/>
  <c r="P166" i="4"/>
  <c r="P210" i="2"/>
  <c r="BK631" i="2"/>
  <c r="J631" i="2" s="1"/>
  <c r="J102" i="2" s="1"/>
  <c r="BK682" i="2"/>
  <c r="J682" i="2" s="1"/>
  <c r="J106" i="2" s="1"/>
  <c r="R682" i="2"/>
  <c r="R870" i="2"/>
  <c r="P998" i="2"/>
  <c r="R1170" i="2"/>
  <c r="R1414" i="2"/>
  <c r="P199" i="3"/>
  <c r="BK219" i="3"/>
  <c r="J219" i="3"/>
  <c r="J102" i="3"/>
  <c r="T219" i="3"/>
  <c r="P241" i="3"/>
  <c r="P237" i="3" s="1"/>
  <c r="P273" i="3"/>
  <c r="P272" i="3"/>
  <c r="BK824" i="2"/>
  <c r="J824" i="2" s="1"/>
  <c r="J110" i="2" s="1"/>
  <c r="BK1440" i="2"/>
  <c r="J1440" i="2" s="1"/>
  <c r="J129" i="2" s="1"/>
  <c r="BK239" i="3"/>
  <c r="BK237" i="3" s="1"/>
  <c r="J237" i="3" s="1"/>
  <c r="J105" i="3" s="1"/>
  <c r="BK679" i="2"/>
  <c r="J679" i="2"/>
  <c r="J104" i="2" s="1"/>
  <c r="BK1394" i="2"/>
  <c r="J1394" i="2"/>
  <c r="J123" i="2"/>
  <c r="BK996" i="2"/>
  <c r="J996" i="2"/>
  <c r="J117" i="2" s="1"/>
  <c r="BK210" i="3"/>
  <c r="BK131" i="3" s="1"/>
  <c r="J131" i="3" s="1"/>
  <c r="J97" i="3" s="1"/>
  <c r="BK235" i="3"/>
  <c r="J235" i="3"/>
  <c r="J104" i="3"/>
  <c r="BK826" i="2"/>
  <c r="J826" i="2" s="1"/>
  <c r="J111" i="2" s="1"/>
  <c r="BK1442" i="2"/>
  <c r="J1442" i="2" s="1"/>
  <c r="J130" i="2" s="1"/>
  <c r="BK1444" i="2"/>
  <c r="J1444" i="2"/>
  <c r="J131" i="2" s="1"/>
  <c r="BK143" i="4"/>
  <c r="J143" i="4" s="1"/>
  <c r="J100" i="4" s="1"/>
  <c r="BK148" i="4"/>
  <c r="J148" i="4"/>
  <c r="J103" i="4" s="1"/>
  <c r="BK153" i="4"/>
  <c r="J153" i="4"/>
  <c r="J104" i="4" s="1"/>
  <c r="BK145" i="4"/>
  <c r="J145" i="4"/>
  <c r="J101" i="4" s="1"/>
  <c r="BK155" i="4"/>
  <c r="J155" i="4"/>
  <c r="J105" i="4"/>
  <c r="BK195" i="4"/>
  <c r="J195" i="4"/>
  <c r="J109" i="4"/>
  <c r="BK831" i="2"/>
  <c r="J831" i="2" s="1"/>
  <c r="J113" i="2" s="1"/>
  <c r="BK822" i="2"/>
  <c r="J822" i="2" s="1"/>
  <c r="J109" i="2" s="1"/>
  <c r="BK1438" i="2"/>
  <c r="J1438" i="2" s="1"/>
  <c r="J128" i="2" s="1"/>
  <c r="E85" i="4"/>
  <c r="BF146" i="4"/>
  <c r="BF149" i="4"/>
  <c r="BF156" i="4"/>
  <c r="BF189" i="4"/>
  <c r="F92" i="4"/>
  <c r="BF140" i="4"/>
  <c r="BF167" i="4"/>
  <c r="BF196" i="4"/>
  <c r="J123" i="4"/>
  <c r="BF139" i="4"/>
  <c r="BF142" i="4"/>
  <c r="BF160" i="4"/>
  <c r="BF164" i="4"/>
  <c r="BF165" i="4"/>
  <c r="J273" i="3"/>
  <c r="J110" i="3"/>
  <c r="BF135" i="4"/>
  <c r="BF158" i="4"/>
  <c r="BF191" i="4"/>
  <c r="BF132" i="4"/>
  <c r="BF144" i="4"/>
  <c r="BF154" i="4"/>
  <c r="BF161" i="4"/>
  <c r="BF162" i="4"/>
  <c r="BF163" i="4"/>
  <c r="BF193" i="4"/>
  <c r="F92" i="3"/>
  <c r="BE144" i="3"/>
  <c r="BE145" i="3"/>
  <c r="BE175" i="3"/>
  <c r="J89" i="3"/>
  <c r="BE150" i="3"/>
  <c r="BE173" i="3"/>
  <c r="BE180" i="3"/>
  <c r="BE184" i="3"/>
  <c r="BE143" i="3"/>
  <c r="BE152" i="3"/>
  <c r="BE138" i="3"/>
  <c r="BE133" i="3"/>
  <c r="BE137" i="3"/>
  <c r="BE178" i="3"/>
  <c r="BE185" i="3"/>
  <c r="BE187" i="3"/>
  <c r="BE192" i="3"/>
  <c r="BE198" i="3"/>
  <c r="BE208" i="3"/>
  <c r="BE140" i="3"/>
  <c r="BE146" i="3"/>
  <c r="BE166" i="3"/>
  <c r="BE179" i="3"/>
  <c r="BE183" i="3"/>
  <c r="BE188" i="3"/>
  <c r="BE234" i="3"/>
  <c r="BE236" i="3"/>
  <c r="BE134" i="3"/>
  <c r="BE136" i="3"/>
  <c r="BE139" i="3"/>
  <c r="BE142" i="3"/>
  <c r="BE171" i="3"/>
  <c r="BE193" i="3"/>
  <c r="BE196" i="3"/>
  <c r="BE200" i="3"/>
  <c r="BE230" i="3"/>
  <c r="BE245" i="3"/>
  <c r="BE251" i="3"/>
  <c r="BE254" i="3"/>
  <c r="BE260" i="3"/>
  <c r="BE267" i="3"/>
  <c r="BE269" i="3"/>
  <c r="BE271" i="3"/>
  <c r="BE274" i="3"/>
  <c r="BE262" i="3"/>
  <c r="BE135" i="3"/>
  <c r="BE190" i="3"/>
  <c r="BE205" i="3"/>
  <c r="BE216" i="3"/>
  <c r="BE231" i="3"/>
  <c r="BE257" i="3"/>
  <c r="BE270" i="3"/>
  <c r="E85" i="3"/>
  <c r="BE141" i="3"/>
  <c r="BE148" i="3"/>
  <c r="BE157" i="3"/>
  <c r="BE163" i="3"/>
  <c r="BE168" i="3"/>
  <c r="BE181" i="3"/>
  <c r="BE186" i="3"/>
  <c r="BE189" i="3"/>
  <c r="BE191" i="3"/>
  <c r="BE194" i="3"/>
  <c r="BE195" i="3"/>
  <c r="BE197" i="3"/>
  <c r="BE207" i="3"/>
  <c r="BE211" i="3"/>
  <c r="BE213" i="3"/>
  <c r="BE220" i="3"/>
  <c r="BE221" i="3"/>
  <c r="BE223" i="3"/>
  <c r="BE233" i="3"/>
  <c r="BE238" i="3"/>
  <c r="BE240" i="3"/>
  <c r="BE242" i="3"/>
  <c r="BE248" i="3"/>
  <c r="BE264" i="3"/>
  <c r="BE265" i="3"/>
  <c r="BE266" i="3"/>
  <c r="BE268" i="3"/>
  <c r="BE278" i="3"/>
  <c r="BF197" i="2"/>
  <c r="BF208" i="2"/>
  <c r="BF294" i="2"/>
  <c r="BF299" i="2"/>
  <c r="BF383" i="2"/>
  <c r="BF617" i="2"/>
  <c r="BF622" i="2"/>
  <c r="BF666" i="2"/>
  <c r="BF674" i="2"/>
  <c r="BF678" i="2"/>
  <c r="BF689" i="2"/>
  <c r="BF829" i="2"/>
  <c r="BF890" i="2"/>
  <c r="BF963" i="2"/>
  <c r="BF968" i="2"/>
  <c r="BF978" i="2"/>
  <c r="BF984" i="2"/>
  <c r="BF994" i="2"/>
  <c r="BF1000" i="2"/>
  <c r="BF1012" i="2"/>
  <c r="BF1133" i="2"/>
  <c r="BF1135" i="2"/>
  <c r="BF1136" i="2"/>
  <c r="BF1138" i="2"/>
  <c r="BF1144" i="2"/>
  <c r="BF1146" i="2"/>
  <c r="BF223" i="2"/>
  <c r="BF232" i="2"/>
  <c r="BF250" i="2"/>
  <c r="BF279" i="2"/>
  <c r="BF438" i="2"/>
  <c r="BF444" i="2"/>
  <c r="BF447" i="2"/>
  <c r="BF576" i="2"/>
  <c r="BF588" i="2"/>
  <c r="BF612" i="2"/>
  <c r="BF643" i="2"/>
  <c r="BF663" i="2"/>
  <c r="BF677" i="2"/>
  <c r="BF680" i="2"/>
  <c r="BF691" i="2"/>
  <c r="BF696" i="2"/>
  <c r="BF703" i="2"/>
  <c r="BF705" i="2"/>
  <c r="BF715" i="2"/>
  <c r="BF721" i="2"/>
  <c r="BF866" i="2"/>
  <c r="BF988" i="2"/>
  <c r="BF995" i="2"/>
  <c r="BF1005" i="2"/>
  <c r="BF1027" i="2"/>
  <c r="BF1035" i="2"/>
  <c r="BF1041" i="2"/>
  <c r="BF1120" i="2"/>
  <c r="BF1121" i="2"/>
  <c r="BF1123" i="2"/>
  <c r="BF1134" i="2"/>
  <c r="BF1149" i="2"/>
  <c r="BF1169" i="2"/>
  <c r="BF1175" i="2"/>
  <c r="J89" i="2"/>
  <c r="BF157" i="2"/>
  <c r="BF166" i="2"/>
  <c r="BF169" i="2"/>
  <c r="BF178" i="2"/>
  <c r="BF199" i="2"/>
  <c r="BF235" i="2"/>
  <c r="BF470" i="2"/>
  <c r="BF536" i="2"/>
  <c r="BF542" i="2"/>
  <c r="BF566" i="2"/>
  <c r="BF584" i="2"/>
  <c r="BF632" i="2"/>
  <c r="BF673" i="2"/>
  <c r="BF694" i="2"/>
  <c r="BF738" i="2"/>
  <c r="BF823" i="2"/>
  <c r="BF861" i="2"/>
  <c r="BF947" i="2"/>
  <c r="BF953" i="2"/>
  <c r="BF958" i="2"/>
  <c r="BF965" i="2"/>
  <c r="BF985" i="2"/>
  <c r="BF992" i="2"/>
  <c r="BF999" i="2"/>
  <c r="BF1010" i="2"/>
  <c r="BF1020" i="2"/>
  <c r="BF1023" i="2"/>
  <c r="BF1025" i="2"/>
  <c r="BF1029" i="2"/>
  <c r="BF1032" i="2"/>
  <c r="BF1036" i="2"/>
  <c r="BF1051" i="2"/>
  <c r="BF1059" i="2"/>
  <c r="BF1061" i="2"/>
  <c r="BF1068" i="2"/>
  <c r="BF1072" i="2"/>
  <c r="BF1080" i="2"/>
  <c r="BF1090" i="2"/>
  <c r="BF1094" i="2"/>
  <c r="BF1116" i="2"/>
  <c r="BF1117" i="2"/>
  <c r="BF1150" i="2"/>
  <c r="BF1158" i="2"/>
  <c r="BF1164" i="2"/>
  <c r="BF1167" i="2"/>
  <c r="BF1183" i="2"/>
  <c r="BF1209" i="2"/>
  <c r="BF1218" i="2"/>
  <c r="BF1221" i="2"/>
  <c r="F92" i="2"/>
  <c r="BF162" i="2"/>
  <c r="BF382" i="2"/>
  <c r="BF456" i="2"/>
  <c r="BF473" i="2"/>
  <c r="BF525" i="2"/>
  <c r="BF594" i="2"/>
  <c r="BF654" i="2"/>
  <c r="BF734" i="2"/>
  <c r="BF766" i="2"/>
  <c r="BF775" i="2"/>
  <c r="BF809" i="2"/>
  <c r="BF852" i="2"/>
  <c r="BF853" i="2"/>
  <c r="BF920" i="2"/>
  <c r="BF956" i="2"/>
  <c r="BF979" i="2"/>
  <c r="BF982" i="2"/>
  <c r="BF997" i="2"/>
  <c r="BF1001" i="2"/>
  <c r="BF1008" i="2"/>
  <c r="BF1018" i="2"/>
  <c r="BF1022" i="2"/>
  <c r="BF1026" i="2"/>
  <c r="BF1031" i="2"/>
  <c r="BF1048" i="2"/>
  <c r="BF1053" i="2"/>
  <c r="BF1055" i="2"/>
  <c r="BF1069" i="2"/>
  <c r="BF1098" i="2"/>
  <c r="BF1102" i="2"/>
  <c r="BF1107" i="2"/>
  <c r="BF1126" i="2"/>
  <c r="BF1132" i="2"/>
  <c r="BF1142" i="2"/>
  <c r="BF1152" i="2"/>
  <c r="BF1171" i="2"/>
  <c r="BF1177" i="2"/>
  <c r="BF171" i="2"/>
  <c r="BF211" i="2"/>
  <c r="BF238" i="2"/>
  <c r="BF256" i="2"/>
  <c r="BF441" i="2"/>
  <c r="BF454" i="2"/>
  <c r="BF538" i="2"/>
  <c r="BF598" i="2"/>
  <c r="BF646" i="2"/>
  <c r="BF662" i="2"/>
  <c r="BF698" i="2"/>
  <c r="BF746" i="2"/>
  <c r="BF760" i="2"/>
  <c r="BF813" i="2"/>
  <c r="BF821" i="2"/>
  <c r="BF835" i="2"/>
  <c r="BF847" i="2"/>
  <c r="BF874" i="2"/>
  <c r="BF934" i="2"/>
  <c r="BF943" i="2"/>
  <c r="BF952" i="2"/>
  <c r="BF964" i="2"/>
  <c r="BF981" i="2"/>
  <c r="BF1015" i="2"/>
  <c r="BF1028" i="2"/>
  <c r="BF1070" i="2"/>
  <c r="BF1071" i="2"/>
  <c r="BF1073" i="2"/>
  <c r="BF1074" i="2"/>
  <c r="BF1084" i="2"/>
  <c r="BF1092" i="2"/>
  <c r="BF1105" i="2"/>
  <c r="BF1108" i="2"/>
  <c r="BF1119" i="2"/>
  <c r="BF1127" i="2"/>
  <c r="BF1130" i="2"/>
  <c r="BF1137" i="2"/>
  <c r="BF1160" i="2"/>
  <c r="BF1206" i="2"/>
  <c r="BF1212" i="2"/>
  <c r="BF1246" i="2"/>
  <c r="BF1322" i="2"/>
  <c r="BF1348" i="2"/>
  <c r="BF1393" i="2"/>
  <c r="BF1429" i="2"/>
  <c r="BF160" i="2"/>
  <c r="BF183" i="2"/>
  <c r="BF184" i="2"/>
  <c r="BF192" i="2"/>
  <c r="BF302" i="2"/>
  <c r="BF1030" i="2"/>
  <c r="BF1038" i="2"/>
  <c r="BF1046" i="2"/>
  <c r="BF1054" i="2"/>
  <c r="BF1056" i="2"/>
  <c r="BF1065" i="2"/>
  <c r="BF1082" i="2"/>
  <c r="BF1091" i="2"/>
  <c r="BF1093" i="2"/>
  <c r="BF1096" i="2"/>
  <c r="BF1115" i="2"/>
  <c r="BF1124" i="2"/>
  <c r="BF1141" i="2"/>
  <c r="BF1145" i="2"/>
  <c r="BF1161" i="2"/>
  <c r="BF1179" i="2"/>
  <c r="BF1186" i="2"/>
  <c r="BF187" i="2"/>
  <c r="BF247" i="2"/>
  <c r="BF262" i="2"/>
  <c r="BF384" i="2"/>
  <c r="BF478" i="2"/>
  <c r="BF480" i="2"/>
  <c r="BF509" i="2"/>
  <c r="BF511" i="2"/>
  <c r="BF534" i="2"/>
  <c r="BF541" i="2"/>
  <c r="BF685" i="2"/>
  <c r="BF717" i="2"/>
  <c r="BF732" i="2"/>
  <c r="BF807" i="2"/>
  <c r="BF827" i="2"/>
  <c r="BF850" i="2"/>
  <c r="BF857" i="2"/>
  <c r="BF882" i="2"/>
  <c r="BF949" i="2"/>
  <c r="BF951" i="2"/>
  <c r="BF960" i="2"/>
  <c r="BF962" i="2"/>
  <c r="BF1003" i="2"/>
  <c r="BF1004" i="2"/>
  <c r="BF1009" i="2"/>
  <c r="BF1047" i="2"/>
  <c r="BF1057" i="2"/>
  <c r="BF1062" i="2"/>
  <c r="BF1063" i="2"/>
  <c r="BF1066" i="2"/>
  <c r="BF1085" i="2"/>
  <c r="BF1086" i="2"/>
  <c r="BF1088" i="2"/>
  <c r="BF1097" i="2"/>
  <c r="BF1099" i="2"/>
  <c r="BF1104" i="2"/>
  <c r="BF1106" i="2"/>
  <c r="BF1109" i="2"/>
  <c r="E141" i="2"/>
  <c r="BF154" i="2"/>
  <c r="BF244" i="2"/>
  <c r="BF259" i="2"/>
  <c r="BF276" i="2"/>
  <c r="BF278" i="2"/>
  <c r="BF281" i="2"/>
  <c r="BF300" i="2"/>
  <c r="BF449" i="2"/>
  <c r="BF507" i="2"/>
  <c r="BF516" i="2"/>
  <c r="BF521" i="2"/>
  <c r="BF561" i="2"/>
  <c r="BF586" i="2"/>
  <c r="BF608" i="2"/>
  <c r="BF624" i="2"/>
  <c r="BF652" i="2"/>
  <c r="BF656" i="2"/>
  <c r="BF668" i="2"/>
  <c r="BF683" i="2"/>
  <c r="BF744" i="2"/>
  <c r="BF769" i="2"/>
  <c r="BF778" i="2"/>
  <c r="BF802" i="2"/>
  <c r="BF805" i="2"/>
  <c r="BF817" i="2"/>
  <c r="BF825" i="2"/>
  <c r="BF830" i="2"/>
  <c r="BF832" i="2"/>
  <c r="BF837" i="2"/>
  <c r="BF945" i="2"/>
  <c r="BF966" i="2"/>
  <c r="BF969" i="2"/>
  <c r="BF971" i="2"/>
  <c r="BF973" i="2"/>
  <c r="BF976" i="2"/>
  <c r="BF977" i="2"/>
  <c r="BF980" i="2"/>
  <c r="BF986" i="2"/>
  <c r="BF987" i="2"/>
  <c r="BF991" i="2"/>
  <c r="BF993" i="2"/>
  <c r="BF1019" i="2"/>
  <c r="BF1040" i="2"/>
  <c r="BF1087" i="2"/>
  <c r="BF1233" i="2"/>
  <c r="BF1236" i="2"/>
  <c r="BF1239" i="2"/>
  <c r="BF1242" i="2"/>
  <c r="BF1244" i="2"/>
  <c r="BF1248" i="2"/>
  <c r="BF1250" i="2"/>
  <c r="BF1252" i="2"/>
  <c r="BF1257" i="2"/>
  <c r="BF164" i="2"/>
  <c r="BF185" i="2"/>
  <c r="BF205" i="2"/>
  <c r="BF265" i="2"/>
  <c r="BF519" i="2"/>
  <c r="BF558" i="2"/>
  <c r="BF573" i="2"/>
  <c r="BF648" i="2"/>
  <c r="BF653" i="2"/>
  <c r="BF670" i="2"/>
  <c r="BF730" i="2"/>
  <c r="BF763" i="2"/>
  <c r="BF819" i="2"/>
  <c r="BF834" i="2"/>
  <c r="BF967" i="2"/>
  <c r="BF972" i="2"/>
  <c r="BF1002" i="2"/>
  <c r="BF1050" i="2"/>
  <c r="BF1095" i="2"/>
  <c r="BF1100" i="2"/>
  <c r="BF1101" i="2"/>
  <c r="BF1110" i="2"/>
  <c r="BF1113" i="2"/>
  <c r="BF1114" i="2"/>
  <c r="BF1118" i="2"/>
  <c r="BF1128" i="2"/>
  <c r="BF1129" i="2"/>
  <c r="BF1131" i="2"/>
  <c r="BF1139" i="2"/>
  <c r="BF1140" i="2"/>
  <c r="BF1148" i="2"/>
  <c r="BF1153" i="2"/>
  <c r="BF1155" i="2"/>
  <c r="BF1156" i="2"/>
  <c r="BF1157" i="2"/>
  <c r="BF1159" i="2"/>
  <c r="BF319" i="2"/>
  <c r="BF350" i="2"/>
  <c r="BF381" i="2"/>
  <c r="BF415" i="2"/>
  <c r="BF476" i="2"/>
  <c r="BF513" i="2"/>
  <c r="BF523" i="2"/>
  <c r="BF610" i="2"/>
  <c r="BF635" i="2"/>
  <c r="BF772" i="2"/>
  <c r="BF792" i="2"/>
  <c r="BF871" i="2"/>
  <c r="BF903" i="2"/>
  <c r="BF927" i="2"/>
  <c r="BF957" i="2"/>
  <c r="BF959" i="2"/>
  <c r="BF961" i="2"/>
  <c r="BF970" i="2"/>
  <c r="BF975" i="2"/>
  <c r="BF983" i="2"/>
  <c r="BF1016" i="2"/>
  <c r="BF181" i="2"/>
  <c r="BF268" i="2"/>
  <c r="BF271" i="2"/>
  <c r="BF289" i="2"/>
  <c r="BF293" i="2"/>
  <c r="BF305" i="2"/>
  <c r="BF315" i="2"/>
  <c r="BF544" i="2"/>
  <c r="BF564" i="2"/>
  <c r="BF596" i="2"/>
  <c r="BF620" i="2"/>
  <c r="BF627" i="2"/>
  <c r="BF630" i="2"/>
  <c r="BF664" i="2"/>
  <c r="BF687" i="2"/>
  <c r="BF700" i="2"/>
  <c r="BF719" i="2"/>
  <c r="BF736" i="2"/>
  <c r="BF740" i="2"/>
  <c r="BF742" i="2"/>
  <c r="BF797" i="2"/>
  <c r="BF800" i="2"/>
  <c r="BF845" i="2"/>
  <c r="BF897" i="2"/>
  <c r="BF948" i="2"/>
  <c r="BF954" i="2"/>
  <c r="BF955" i="2"/>
  <c r="BF990" i="2"/>
  <c r="BF1006" i="2"/>
  <c r="BF1007" i="2"/>
  <c r="BF1013" i="2"/>
  <c r="BF1017" i="2"/>
  <c r="BF1021" i="2"/>
  <c r="BF1024" i="2"/>
  <c r="BF1033" i="2"/>
  <c r="BF1034" i="2"/>
  <c r="BF1037" i="2"/>
  <c r="BF1039" i="2"/>
  <c r="BF1042" i="2"/>
  <c r="BF1044" i="2"/>
  <c r="BF1049" i="2"/>
  <c r="BF1064" i="2"/>
  <c r="BF1067" i="2"/>
  <c r="BF1075" i="2"/>
  <c r="BF1076" i="2"/>
  <c r="BF1077" i="2"/>
  <c r="BF1079" i="2"/>
  <c r="BF1224" i="2"/>
  <c r="BF1254" i="2"/>
  <c r="BF1260" i="2"/>
  <c r="BF1390" i="2"/>
  <c r="BF1400" i="2"/>
  <c r="BF1408" i="2"/>
  <c r="BF1425" i="2"/>
  <c r="BF1428" i="2"/>
  <c r="BF1430" i="2"/>
  <c r="BF1432" i="2"/>
  <c r="BF241" i="2"/>
  <c r="BF253" i="2"/>
  <c r="BF274" i="2"/>
  <c r="BF468" i="2"/>
  <c r="BF605" i="2"/>
  <c r="BF638" i="2"/>
  <c r="BF649" i="2"/>
  <c r="BF728" i="2"/>
  <c r="BF795" i="2"/>
  <c r="BF811" i="2"/>
  <c r="BF856" i="2"/>
  <c r="BF869" i="2"/>
  <c r="BF941" i="2"/>
  <c r="BF974" i="2"/>
  <c r="BF989" i="2"/>
  <c r="BF1011" i="2"/>
  <c r="BF1014" i="2"/>
  <c r="BF1043" i="2"/>
  <c r="BF1045" i="2"/>
  <c r="BF1060" i="2"/>
  <c r="BF1078" i="2"/>
  <c r="BF1081" i="2"/>
  <c r="BF1083" i="2"/>
  <c r="BF1089" i="2"/>
  <c r="BF1103" i="2"/>
  <c r="BF1111" i="2"/>
  <c r="BF1112" i="2"/>
  <c r="BF1122" i="2"/>
  <c r="BF1125" i="2"/>
  <c r="BF1143" i="2"/>
  <c r="BF1147" i="2"/>
  <c r="BF1162" i="2"/>
  <c r="BF1203" i="2"/>
  <c r="BF1215" i="2"/>
  <c r="BF1262" i="2"/>
  <c r="BF1374" i="2"/>
  <c r="BF1389" i="2"/>
  <c r="BF1395" i="2"/>
  <c r="BF1398" i="2"/>
  <c r="BF1415" i="2"/>
  <c r="BF1423" i="2"/>
  <c r="BF1431" i="2"/>
  <c r="BF1435" i="2"/>
  <c r="BF1436" i="2"/>
  <c r="BF1437" i="2"/>
  <c r="BF1439" i="2"/>
  <c r="BF1441" i="2"/>
  <c r="BF1443" i="2"/>
  <c r="BF1445" i="2"/>
  <c r="F33" i="4"/>
  <c r="AZ97" i="1" s="1"/>
  <c r="F36" i="4"/>
  <c r="BC97" i="1" s="1"/>
  <c r="F36" i="2"/>
  <c r="BC95" i="1" s="1"/>
  <c r="F36" i="3"/>
  <c r="BC96" i="1" s="1"/>
  <c r="F37" i="2"/>
  <c r="BD95" i="1" s="1"/>
  <c r="J33" i="2"/>
  <c r="AV95" i="1" s="1"/>
  <c r="F35" i="2"/>
  <c r="BB95" i="1" s="1"/>
  <c r="F33" i="2"/>
  <c r="AZ95" i="1" s="1"/>
  <c r="J34" i="3"/>
  <c r="AW96" i="1" s="1"/>
  <c r="F37" i="3"/>
  <c r="BD96" i="1" s="1"/>
  <c r="F35" i="4"/>
  <c r="BB97" i="1" s="1"/>
  <c r="F35" i="3"/>
  <c r="BB96" i="1" s="1"/>
  <c r="F37" i="4"/>
  <c r="BD97" i="1" s="1"/>
  <c r="F34" i="3"/>
  <c r="BA96" i="1" s="1"/>
  <c r="J33" i="4"/>
  <c r="AV97" i="1" s="1"/>
  <c r="J210" i="3" l="1"/>
  <c r="J100" i="3" s="1"/>
  <c r="J239" i="3"/>
  <c r="J106" i="3" s="1"/>
  <c r="BK1433" i="2"/>
  <c r="J1433" i="2" s="1"/>
  <c r="J126" i="2" s="1"/>
  <c r="R129" i="4"/>
  <c r="T130" i="4"/>
  <c r="T129" i="4" s="1"/>
  <c r="R131" i="3"/>
  <c r="R681" i="2"/>
  <c r="P152" i="2"/>
  <c r="P131" i="3"/>
  <c r="P130" i="3"/>
  <c r="AU96" i="1"/>
  <c r="T131" i="3"/>
  <c r="T130" i="3" s="1"/>
  <c r="T681" i="2"/>
  <c r="R237" i="3"/>
  <c r="T152" i="2"/>
  <c r="T151" i="2" s="1"/>
  <c r="BK130" i="4"/>
  <c r="J130" i="4" s="1"/>
  <c r="J97" i="4" s="1"/>
  <c r="P130" i="4"/>
  <c r="P129" i="4"/>
  <c r="AU97" i="1"/>
  <c r="P681" i="2"/>
  <c r="R152" i="2"/>
  <c r="R151" i="2"/>
  <c r="BK681" i="2"/>
  <c r="BK151" i="2" s="1"/>
  <c r="J151" i="2" s="1"/>
  <c r="J96" i="2" s="1"/>
  <c r="J131" i="4"/>
  <c r="J98" i="4" s="1"/>
  <c r="BK194" i="4"/>
  <c r="J194" i="4" s="1"/>
  <c r="J108" i="4" s="1"/>
  <c r="BK147" i="4"/>
  <c r="J147" i="4" s="1"/>
  <c r="J102" i="4" s="1"/>
  <c r="BK130" i="3"/>
  <c r="J130" i="3" s="1"/>
  <c r="J96" i="3" s="1"/>
  <c r="J33" i="3"/>
  <c r="AV96" i="1" s="1"/>
  <c r="AT96" i="1" s="1"/>
  <c r="J34" i="4"/>
  <c r="AW97" i="1" s="1"/>
  <c r="AT97" i="1" s="1"/>
  <c r="F34" i="2"/>
  <c r="BA95" i="1" s="1"/>
  <c r="J34" i="2"/>
  <c r="AW95" i="1" s="1"/>
  <c r="AT95" i="1" s="1"/>
  <c r="BC94" i="1"/>
  <c r="AY94" i="1" s="1"/>
  <c r="F33" i="3"/>
  <c r="AZ96" i="1" s="1"/>
  <c r="AZ94" i="1" s="1"/>
  <c r="AV94" i="1" s="1"/>
  <c r="AK29" i="1" s="1"/>
  <c r="BB94" i="1"/>
  <c r="W31" i="1" s="1"/>
  <c r="BD94" i="1"/>
  <c r="W33" i="1" s="1"/>
  <c r="F34" i="4"/>
  <c r="BA97" i="1" s="1"/>
  <c r="BA94" i="1" l="1"/>
  <c r="AW94" i="1" s="1"/>
  <c r="AK30" i="1" s="1"/>
  <c r="J681" i="2"/>
  <c r="J105" i="2" s="1"/>
  <c r="P151" i="2"/>
  <c r="AU95" i="1"/>
  <c r="R130" i="3"/>
  <c r="BK129" i="4"/>
  <c r="J129" i="4" s="1"/>
  <c r="J96" i="4" s="1"/>
  <c r="AU94" i="1"/>
  <c r="J30" i="2"/>
  <c r="AG95" i="1" s="1"/>
  <c r="W30" i="1"/>
  <c r="J30" i="3"/>
  <c r="AG96" i="1" s="1"/>
  <c r="AN96" i="1" s="1"/>
  <c r="W29" i="1"/>
  <c r="AX94" i="1"/>
  <c r="W32" i="1"/>
  <c r="AT94" i="1"/>
  <c r="J39" i="3" l="1"/>
  <c r="J39" i="2"/>
  <c r="AN95" i="1"/>
  <c r="J30" i="4"/>
  <c r="AG97" i="1"/>
  <c r="AG94" i="1" s="1"/>
  <c r="AK26" i="1" s="1"/>
  <c r="AK35" i="1" s="1"/>
  <c r="J39" i="4" l="1"/>
  <c r="AN94" i="1"/>
  <c r="AN97" i="1"/>
</calcChain>
</file>

<file path=xl/sharedStrings.xml><?xml version="1.0" encoding="utf-8"?>
<sst xmlns="http://schemas.openxmlformats.org/spreadsheetml/2006/main" count="21776" uniqueCount="4030">
  <si>
    <t>Export Komplet</t>
  </si>
  <si>
    <t/>
  </si>
  <si>
    <t>2.0</t>
  </si>
  <si>
    <t>ZAMOK</t>
  </si>
  <si>
    <t>False</t>
  </si>
  <si>
    <t>{8c92fa1e-d868-492a-8e37-52169c9e5a01}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</si>
  <si>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</si>
  <si>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</si>
  <si>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</si>
  <si>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</si>
  <si>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</si>
  <si>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</si>
  <si>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</si>
  <si>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</si>
  <si>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22A-II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</si>
  <si>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</si>
  <si>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</si>
  <si>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objektu Domov u Anežky Luštěnice-Stavba</t>
  </si>
  <si>
    <t>KSO:</t>
  </si>
  <si>
    <t>CC-CZ:</t>
  </si>
  <si>
    <t>Místo:</t>
  </si>
  <si>
    <t>parc.č. st. 443; 462/122, k.ú. Luštěnice</t>
  </si>
  <si>
    <t>Datum:</t>
  </si>
  <si>
    <t>14. 9. 2024</t>
  </si>
  <si>
    <t>Zadavatel:</t>
  </si>
  <si>
    <t>IČ:</t>
  </si>
  <si>
    <t xml:space="preserve">Domov u Anežky Luštěnice, poskytovatel sociálních 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</si>
  <si>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</si>
  <si>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</si>
  <si>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</si>
  <si>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</si>
  <si>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</si>
  <si>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</si>
  <si>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</si>
  <si>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M.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</si>
  <si>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</si>
  <si>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</si>
  <si>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</si>
  <si>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</si>
  <si>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</si>
  <si>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</si>
  <si>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</si>
  <si>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</si>
  <si>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</si>
  <si>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</si>
  <si>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</si>
  <si>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</si>
  <si>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</si>
  <si>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</si>
  <si>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</si>
  <si>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</si>
  <si>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</si>
  <si>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</si>
  <si>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</si>
  <si>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</si>
  <si>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</si>
  <si>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</si>
  <si>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</si>
  <si>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</si>
  <si>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</si>
  <si>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</si>
  <si>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</si>
  <si>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</si>
  <si>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</si>
  <si>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</si>
  <si>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</si>
  <si>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</si>
  <si>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</si>
  <si>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</si>
  <si>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</si>
  <si>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</si>
  <si>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</si>
  <si>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</si>
  <si>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</si>
  <si>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</si>
  <si>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</si>
  <si>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</si>
  <si>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</si>
  <si>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</si>
  <si>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</si>
  <si>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</si>
  <si>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SO1A</t>
  </si>
  <si>
    <t>Domov u Anežky Luštěnice</t>
  </si>
  <si>
    <t>STA</t>
  </si>
  <si>
    <t>1</t>
  </si>
  <si>
    <t>{482f2fcc-dd2e-446e-af9a-f0e128b95b38}</t>
  </si>
  <si>
    <t>SO2A</t>
  </si>
  <si>
    <t>Venkovní úpravy</t>
  </si>
  <si>
    <t>{88b89270-fc53-4f84-aa6e-e30be45ec667}</t>
  </si>
  <si>
    <t>2</t>
  </si>
  <si>
    <t>SO3A</t>
  </si>
  <si>
    <t>Doplnění chybějících položek</t>
  </si>
  <si>
    <t>{de92baf5-ab12-4d4b-ac78-ce768ebe49a0}</t>
  </si>
  <si>
    <t>ak40</t>
  </si>
  <si>
    <t>758,2</t>
  </si>
  <si>
    <t>bp</t>
  </si>
  <si>
    <t>beton pilot</t>
  </si>
  <si>
    <t>96,41</t>
  </si>
  <si>
    <t>KRYCÍ LIST SOUPISU PRACÍ</t>
  </si>
  <si>
    <t>c1</t>
  </si>
  <si>
    <t>podhůed c.1</t>
  </si>
  <si>
    <t>807,1</t>
  </si>
  <si>
    <t>c1m</t>
  </si>
  <si>
    <t>sdk podhled c1 mokrý provoz</t>
  </si>
  <si>
    <t>335,5</t>
  </si>
  <si>
    <t>c2</t>
  </si>
  <si>
    <t>skladba C.2</t>
  </si>
  <si>
    <t>17,62</t>
  </si>
  <si>
    <t>c3</t>
  </si>
  <si>
    <t>skladba C.3</t>
  </si>
  <si>
    <t>189,2</t>
  </si>
  <si>
    <t>Objekt:</t>
  </si>
  <si>
    <t>c4</t>
  </si>
  <si>
    <t>skladba C.4</t>
  </si>
  <si>
    <t>195,1</t>
  </si>
  <si>
    <t>SO1A - Domov u Anežky Luštěnice</t>
  </si>
  <si>
    <t>c5</t>
  </si>
  <si>
    <t>skladba C.5</t>
  </si>
  <si>
    <t>10</t>
  </si>
  <si>
    <t>ce1</t>
  </si>
  <si>
    <t>skadba  CE.1</t>
  </si>
  <si>
    <t>10,3</t>
  </si>
  <si>
    <t>e1</t>
  </si>
  <si>
    <t>fasáda s omítkou</t>
  </si>
  <si>
    <t>720,52</t>
  </si>
  <si>
    <t>e2</t>
  </si>
  <si>
    <t xml:space="preserve"> skladba E.2</t>
  </si>
  <si>
    <t>23,156</t>
  </si>
  <si>
    <t>e4</t>
  </si>
  <si>
    <t>Skladba  E.4</t>
  </si>
  <si>
    <t>52,263</t>
  </si>
  <si>
    <t>e7</t>
  </si>
  <si>
    <t xml:space="preserve">skladba E.7 </t>
  </si>
  <si>
    <t>14,2</t>
  </si>
  <si>
    <t>eps120</t>
  </si>
  <si>
    <t>851,1</t>
  </si>
  <si>
    <t>eps250</t>
  </si>
  <si>
    <t>7,5</t>
  </si>
  <si>
    <t>eps50</t>
  </si>
  <si>
    <t>750,4</t>
  </si>
  <si>
    <t>eps90</t>
  </si>
  <si>
    <t>21,8</t>
  </si>
  <si>
    <t>esp60</t>
  </si>
  <si>
    <t>42,8</t>
  </si>
  <si>
    <t>fp</t>
  </si>
  <si>
    <t xml:space="preserve"> Fasádní tepelněizolační desky z tuhé fenolické pěny </t>
  </si>
  <si>
    <t>19,668</t>
  </si>
  <si>
    <t>l</t>
  </si>
  <si>
    <t>lišta</t>
  </si>
  <si>
    <t>122,11</t>
  </si>
  <si>
    <t>leš</t>
  </si>
  <si>
    <t>lešení</t>
  </si>
  <si>
    <t>925,6</t>
  </si>
  <si>
    <t>mal</t>
  </si>
  <si>
    <t>malby</t>
  </si>
  <si>
    <t>4401,479</t>
  </si>
  <si>
    <t>nadp</t>
  </si>
  <si>
    <t>nadpraží</t>
  </si>
  <si>
    <t>65,56</t>
  </si>
  <si>
    <t>obk</t>
  </si>
  <si>
    <t>obklad</t>
  </si>
  <si>
    <t>1096,25</t>
  </si>
  <si>
    <t>om</t>
  </si>
  <si>
    <t>omítka, malba</t>
  </si>
  <si>
    <t>3089,183</t>
  </si>
  <si>
    <t>osotv</t>
  </si>
  <si>
    <t>ostění otvorů</t>
  </si>
  <si>
    <t>67,2</t>
  </si>
  <si>
    <t>p1</t>
  </si>
  <si>
    <t>skladba P.1</t>
  </si>
  <si>
    <t>482,5</t>
  </si>
  <si>
    <t>p10</t>
  </si>
  <si>
    <t>Skladba P.10</t>
  </si>
  <si>
    <t>p11</t>
  </si>
  <si>
    <t>skladba P.11</t>
  </si>
  <si>
    <t>235,2</t>
  </si>
  <si>
    <t>p12</t>
  </si>
  <si>
    <t>Skladba P.12</t>
  </si>
  <si>
    <t>34,1</t>
  </si>
  <si>
    <t>p13</t>
  </si>
  <si>
    <t>Skladba P.13</t>
  </si>
  <si>
    <t>p2</t>
  </si>
  <si>
    <t>skladba P.2</t>
  </si>
  <si>
    <t>90,1</t>
  </si>
  <si>
    <t>p3</t>
  </si>
  <si>
    <t>skladba P.3</t>
  </si>
  <si>
    <t>557,1</t>
  </si>
  <si>
    <t>p4</t>
  </si>
  <si>
    <t>Skladba P.4</t>
  </si>
  <si>
    <t>129</t>
  </si>
  <si>
    <t>p5</t>
  </si>
  <si>
    <t>Skladba P.5</t>
  </si>
  <si>
    <t>7,686</t>
  </si>
  <si>
    <t>p6</t>
  </si>
  <si>
    <t>skladba P.6</t>
  </si>
  <si>
    <t>7,376</t>
  </si>
  <si>
    <t>p7</t>
  </si>
  <si>
    <t>skladba P7</t>
  </si>
  <si>
    <t>43,3</t>
  </si>
  <si>
    <t>p8</t>
  </si>
  <si>
    <t>Skladba P.8</t>
  </si>
  <si>
    <t>32,4</t>
  </si>
  <si>
    <t>p9</t>
  </si>
  <si>
    <t>Skladba P.9</t>
  </si>
  <si>
    <t>pa</t>
  </si>
  <si>
    <t>parapet</t>
  </si>
  <si>
    <t>67,48</t>
  </si>
  <si>
    <t>3</t>
  </si>
  <si>
    <t>pe1</t>
  </si>
  <si>
    <t>skladba PE.1</t>
  </si>
  <si>
    <t>161,524</t>
  </si>
  <si>
    <t>pe2</t>
  </si>
  <si>
    <t>skladba PE.2</t>
  </si>
  <si>
    <t>23,1</t>
  </si>
  <si>
    <t>pilota1</t>
  </si>
  <si>
    <t>pilota typo 1</t>
  </si>
  <si>
    <t>170</t>
  </si>
  <si>
    <t>pilota2</t>
  </si>
  <si>
    <t>pilota typ 2</t>
  </si>
  <si>
    <t>149,5</t>
  </si>
  <si>
    <t>r</t>
  </si>
  <si>
    <t>rohy domu</t>
  </si>
  <si>
    <t>49,78</t>
  </si>
  <si>
    <t>S2</t>
  </si>
  <si>
    <t>skladba S2</t>
  </si>
  <si>
    <t>687,624</t>
  </si>
  <si>
    <t>s3</t>
  </si>
  <si>
    <t>skladba S.3</t>
  </si>
  <si>
    <t>13,887</t>
  </si>
  <si>
    <t>s5</t>
  </si>
  <si>
    <t>skladba S5</t>
  </si>
  <si>
    <t>66,392</t>
  </si>
  <si>
    <t>s6</t>
  </si>
  <si>
    <t>skladba S.6</t>
  </si>
  <si>
    <t>9,614</t>
  </si>
  <si>
    <t>s7</t>
  </si>
  <si>
    <t>skladba S.7</t>
  </si>
  <si>
    <t>3,059</t>
  </si>
  <si>
    <t>sp</t>
  </si>
  <si>
    <t>sokl pod zemí</t>
  </si>
  <si>
    <t>120,411</t>
  </si>
  <si>
    <t>st1</t>
  </si>
  <si>
    <t>Skladba ST.1</t>
  </si>
  <si>
    <t>813,6</t>
  </si>
  <si>
    <t>st2</t>
  </si>
  <si>
    <t>Skladba ST.2</t>
  </si>
  <si>
    <t>156,2</t>
  </si>
  <si>
    <t>st3</t>
  </si>
  <si>
    <t>Skladba ST.3</t>
  </si>
  <si>
    <t>87,105</t>
  </si>
  <si>
    <t>st4</t>
  </si>
  <si>
    <t>skladba ST.4</t>
  </si>
  <si>
    <t>88,8</t>
  </si>
  <si>
    <t>st5</t>
  </si>
  <si>
    <t>skladba ST.5</t>
  </si>
  <si>
    <t>12</t>
  </si>
  <si>
    <t>zb</t>
  </si>
  <si>
    <t>základy bednění</t>
  </si>
  <si>
    <t>577,027</t>
  </si>
  <si>
    <t>zd</t>
  </si>
  <si>
    <t>základová deska</t>
  </si>
  <si>
    <t>198,141</t>
  </si>
  <si>
    <t>p14</t>
  </si>
  <si>
    <t>Skladba P.14</t>
  </si>
  <si>
    <t>31,9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</si>
  <si>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</si>
  <si>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</si>
  <si>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</si>
  <si>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</si>
  <si>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</si>
  <si>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</si>
  <si>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</si>
  <si>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</si>
  <si>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</si>
  <si>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</si>
  <si>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</si>
  <si>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</si>
  <si>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</si>
  <si>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</si>
  <si>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</si>
  <si>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</si>
  <si>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</si>
  <si>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715 - Gastro</t>
  </si>
  <si>
    <t xml:space="preserve">    722 - Zdravotechnika</t>
  </si>
  <si>
    <t xml:space="preserve">    735 - Vytápění, plyn</t>
  </si>
  <si>
    <t xml:space="preserve">    741 -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</si>
  <si>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</si>
  <si>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</si>
  <si>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</si>
  <si>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</si>
  <si>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</si>
  <si>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</si>
  <si>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</si>
  <si>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</si>
  <si>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</si>
  <si>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</si>
  <si>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</si>
  <si>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</si>
  <si>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Systém ochrany osob proti pádu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</si>
  <si>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</si>
  <si>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</si>
  <si>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</si>
  <si>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</si>
  <si>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</si>
  <si>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</si>
  <si>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</si>
  <si>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</si>
  <si>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</si>
  <si>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</si>
  <si>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</si>
  <si>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</si>
  <si>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</si>
  <si>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</si>
  <si>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</si>
  <si>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</si>
  <si>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</si>
  <si>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</si>
  <si>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</si>
  <si>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</si>
  <si>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</si>
  <si>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</si>
  <si>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</si>
  <si>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</si>
  <si>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226212114</t>
  </si>
  <si>
    <t>Vrty velkoprofilové svislé zapažené D přes 550 do 650 mm hl od 0 do 5 m hornina IV</t>
  </si>
  <si>
    <t>m</t>
  </si>
  <si>
    <t>4</t>
  </si>
  <si>
    <t>1786942390</t>
  </si>
  <si>
    <t>VV</t>
  </si>
  <si>
    <t>pilota typ 1</t>
  </si>
  <si>
    <t>5*34</t>
  </si>
  <si>
    <t>226212214</t>
  </si>
  <si>
    <t>Vrty velkoprofilové svislé zapažené D přes 550 do 650 mm hl od 0 do 10 m hornina IV</t>
  </si>
  <si>
    <t>389361742</t>
  </si>
  <si>
    <t>6,5*23</t>
  </si>
  <si>
    <t>231211312</t>
  </si>
  <si>
    <t>Zřízení pilot svislých zapažených D přes 450 do 650 mm hl od 0 do 30 m s vytažením pažnic z betonu prostého</t>
  </si>
  <si>
    <t>-2102030845</t>
  </si>
  <si>
    <t>pilota1+pilota2</t>
  </si>
  <si>
    <t>M</t>
  </si>
  <si>
    <t>RMAT00020</t>
  </si>
  <si>
    <t xml:space="preserve">beton </t>
  </si>
  <si>
    <t>m3</t>
  </si>
  <si>
    <t>8</t>
  </si>
  <si>
    <t>1676079277</t>
  </si>
  <si>
    <t>pilota1*3,14*0,31*0,31+pilota2*3,14*0,31*0,31</t>
  </si>
  <si>
    <t>5</t>
  </si>
  <si>
    <t>231611111</t>
  </si>
  <si>
    <t xml:space="preserve">Výztuž pilot betonovaných do země ocel z betonářské oceli </t>
  </si>
  <si>
    <t>t</t>
  </si>
  <si>
    <t>-2140283556</t>
  </si>
  <si>
    <t>bp*100/1000</t>
  </si>
  <si>
    <t>6</t>
  </si>
  <si>
    <t>239111112</t>
  </si>
  <si>
    <t>Odbourání vrchní části znehodnocené výplně pilot D piloty přes 450 do 650 mm</t>
  </si>
  <si>
    <t>-777144700</t>
  </si>
  <si>
    <t xml:space="preserve"> 10cm/pilota</t>
  </si>
  <si>
    <t>(34+23)*0,1</t>
  </si>
  <si>
    <t>7</t>
  </si>
  <si>
    <t>271532212</t>
  </si>
  <si>
    <t>Podsyp pod základové konstrukce se zhutněním z hrubého kameniva frakce 16 až 32 mm</t>
  </si>
  <si>
    <t>-908685624</t>
  </si>
  <si>
    <t>853*0,2</t>
  </si>
  <si>
    <t>271532r</t>
  </si>
  <si>
    <t xml:space="preserve">D+M odvětrání radonu -horizontální, vertikální </t>
  </si>
  <si>
    <t>kpl</t>
  </si>
  <si>
    <t>-499528782</t>
  </si>
  <si>
    <t xml:space="preserve">Výměra potrubí pro odvětrání radonu: </t>
  </si>
  <si>
    <t>HORIZONTÁLNÍ PERFOROVANÉ  ODSÁVACÍ POTRUBÍ pr. 80mm = 295 m</t>
  </si>
  <si>
    <t>HORIZONTÁLNÍ PLYNOTĚSNÉ  POTRUBÍ pr. 100mm = 85 m</t>
  </si>
  <si>
    <t>VERTIKÁLNÍ PLYNOTĚSNÉ  POTRUBÍ  pr. 150mm ZAKONČENÉ NAD STŘECHOU SYSTÉMOVÝM KOMÍNKEM = 45 m</t>
  </si>
  <si>
    <t>ODSÁVACÍ POTRUBÍ pr. 80mm = 295 m</t>
  </si>
  <si>
    <t>9</t>
  </si>
  <si>
    <t>273313611</t>
  </si>
  <si>
    <t>Základové desky z betonu tř. C 16/20</t>
  </si>
  <si>
    <t>-960900492</t>
  </si>
  <si>
    <t>Podkladní beton P.5</t>
  </si>
  <si>
    <t>(4,28*3,275)*0,2</t>
  </si>
  <si>
    <t>273321611</t>
  </si>
  <si>
    <t>Základové desky ze ŽB bez zvýšených nároků na prostředí tř. C 30/37</t>
  </si>
  <si>
    <t>-2036498507</t>
  </si>
  <si>
    <t>(984,4-12,61)*0,2+12,61*0,3</t>
  </si>
  <si>
    <t>11</t>
  </si>
  <si>
    <t>273351121</t>
  </si>
  <si>
    <t>Zřízení bednění základových desek</t>
  </si>
  <si>
    <t>m2</t>
  </si>
  <si>
    <t>-1300274433</t>
  </si>
  <si>
    <t>273351122</t>
  </si>
  <si>
    <t>Odstranění bednění základových desek</t>
  </si>
  <si>
    <t>-2069536972</t>
  </si>
  <si>
    <t>13</t>
  </si>
  <si>
    <t>273361821</t>
  </si>
  <si>
    <t>Výztuž základových desek betonářskou ocelí 10 505 (R)</t>
  </si>
  <si>
    <t>-1080864861</t>
  </si>
  <si>
    <t>zd*100/1000</t>
  </si>
  <si>
    <t>14</t>
  </si>
  <si>
    <t>274321611</t>
  </si>
  <si>
    <t>Základové pasy ze ŽB bez zvýšených nároků na prostředí tř. C 30/37</t>
  </si>
  <si>
    <t>-180271362</t>
  </si>
  <si>
    <t>(24,175+2,15+8,16+8,17*3+15,9+7,97+17,72+12,74+4,425+3,8+3,5+6,2+8,7+6,15+7,07*4+7,11+9,7*2+9,5+10,3+2,8+0,6*4+7,5+3,4+3,5+8,6+3,4+3,8+9,1)*0,6*0,75</t>
  </si>
  <si>
    <t>(8,1+0,6+5,8+7,9+6,3+0,6+5,1+2,5+3,8+2+0,6+4,6+3,4+3,5+8,6+5+3,6+4,6*3,7)*0,6*0,75+9,6*0,8*0,75</t>
  </si>
  <si>
    <t>(0,6*0,4+0,6*0,2*2+0,6*0,4+0,6*0,3)*0,75+(2+3,605+4,6+4,7+3,5+2,1+1,8)*0,6*0,36+(4,28*2+2,075*2)*0,6*0,5</t>
  </si>
  <si>
    <t>Součet</t>
  </si>
  <si>
    <t>274351121</t>
  </si>
  <si>
    <t>Zřízení bednění základových pasů rovného</t>
  </si>
  <si>
    <t>1958618643</t>
  </si>
  <si>
    <t>(24,175+2,15+8,16+8,17*3+15,9+7,97+17,72+12,74+4,425+3,8+3,5+6,2+8,7+6,15+7,07*4+7,11+9,7*2+9,5+10,3+2,8+0,6*4+7,5+3,4+3,5+8,6+3,4+3,8+9,1)*0,75*2</t>
  </si>
  <si>
    <t>(8,1+0,6+5,8+7,9+6,3+0,6+5,1+2,5+3,8+2+0,6+4,6+3,4+3,5+8,6+5+3,6+4,6*3,7)*0,75*2+9,6*0,75*2</t>
  </si>
  <si>
    <t>(2+3,605+4,6+4,7+3,5+2,1+1,8)*0,36*2+(4,28*2+2,075*2)*0,6*2</t>
  </si>
  <si>
    <t>16</t>
  </si>
  <si>
    <t>274351122</t>
  </si>
  <si>
    <t>Odstranění bednění základových pasů rovného</t>
  </si>
  <si>
    <t>2007480392</t>
  </si>
  <si>
    <t>17</t>
  </si>
  <si>
    <t>274361821</t>
  </si>
  <si>
    <t>Výztuž základových pasů betonářskou ocelí 10 505 (R)</t>
  </si>
  <si>
    <t>749403421</t>
  </si>
  <si>
    <t>(24,175+2,15+8,16+8,17*3+15,9+7,97+17,72+12,74+4,425+3,8+3,5+6,2+8,7+6,15+7,07*4+7,11+9,7*2+9,5+10,3+2,8+0,6*4+7,5+3,4+3,5+8,6+3,4)*0,6*0,75*60/1000</t>
  </si>
  <si>
    <t>(+9,1+3,8+8,1+0,6+5,8+7,9+6,3+0,6+5,1+2,5+3,8+2+0,6+4,6+3,4+3,5+8,6+5+3,6+4,6*3,7)*0,6*0,75*60/1000+9,6*0,8*0,75*50/1000</t>
  </si>
  <si>
    <t>((0,6*0,4+0,6*0,2*2+0,6*0,4+0,6*0,3)*0,75+(2+3,605+4,6+4,7+3,5+2,1+1,8)*0,6*0,36+(4,28*2+2,075*2)*0,6*0,5)*60/1000</t>
  </si>
  <si>
    <t>104,6*(115-60)/1000</t>
  </si>
  <si>
    <t>18</t>
  </si>
  <si>
    <t>279113152</t>
  </si>
  <si>
    <t>Základová zeď tl přes 150 do 200 mm z tvárnic ztraceného bednění včetně výplně z betonu tř. C 25/30</t>
  </si>
  <si>
    <t>-1404140058</t>
  </si>
  <si>
    <t>dle E.5 a E.6 (výtah šachta)</t>
  </si>
  <si>
    <t>(2,9*2+4,3*2)*1,5</t>
  </si>
  <si>
    <t>19</t>
  </si>
  <si>
    <t>279361821</t>
  </si>
  <si>
    <t>Výztuž základových zdí nosných betonářskou ocelí 10 505</t>
  </si>
  <si>
    <t>-1260405523</t>
  </si>
  <si>
    <t>21,600*25/1000</t>
  </si>
  <si>
    <t>Svislé a kompletní konstrukce</t>
  </si>
  <si>
    <t>20</t>
  </si>
  <si>
    <t>311261216</t>
  </si>
  <si>
    <t>Zdivo strojně zděné z vápenopískových velkoformátových bloků QUADRO přes P15 do P25 tl 200 mm</t>
  </si>
  <si>
    <t>1960966919</t>
  </si>
  <si>
    <t>1.NP</t>
  </si>
  <si>
    <t>"obvod zdivo bez odpočtu fas.ot" (38,39+1,075+0,54+16,15+6+8,66+3,52+2,42+24,25+18,055-2,705-0,4*2)*3,88</t>
  </si>
  <si>
    <t>"odpočet fas.otvory"-(6+1,2*4+0,6+1,45+1+2,75+2,08+2,64*4+5,2+1,5+2,64+1,64)*2,4</t>
  </si>
  <si>
    <t>"vnitřní zdivo"(3,74+1,6+2,65+2,15+4,2+0,82+0,9+0,72++3,09+3,8+1,9+1,3+3,5+19,8+7,395+2,4+10,04+3,07+4,725+2,5+5,545+2,565+3,475+2,4*2+5,45+3,49)*3,88</t>
  </si>
  <si>
    <t>+(1,57+2,71+4,425+4,48+1,61+2,705+3,755+6,58*3)*3,88-1*2,02*2-1,45*2,02-1,5*2,02-1,5*2,2-0,9*2,2*2-1*2,2*7-0,9*2,2*4-5,545*2,2</t>
  </si>
  <si>
    <t>2.NP</t>
  </si>
  <si>
    <t>"obvod zdivo bez odpočtu fas.ot"(0,65+9,49+9,47+9,63+2,5+6,765+12,79+16,15-0,4*2+5,92+8,46+3,44+24,25+18,055+4,8)*3,25</t>
  </si>
  <si>
    <t>"odpočet fas.otvory"-(1,7*2+1,25+12,49+4,75+1,2+2,75*3+2,08+2,64*4+5,2+1,5+2,64+1)*2,4</t>
  </si>
  <si>
    <t xml:space="preserve">"vnitřní zdivo"(2,38+15,755-2,55+3,6+1,25+1,1+1,2+3,8+9,99+3,26+6,125+0,8+3,35+3,22+1,79+3,625+6,77*2+ 11,17+2,54+0,6)*3,25                           </t>
  </si>
  <si>
    <t>+(2,54+0,6+2,1)*3,25-1*2,2*3-0,9*2,2*5-3,72*2,2*2-0,8*2,2-3,22*2,2-3,555*2,2-2,55*2,2</t>
  </si>
  <si>
    <t>311261217</t>
  </si>
  <si>
    <t>Zdivo strojně zděné z vápenopískových velkoformátových bloků QUADRO přes P15 do P25 tl 240 mm</t>
  </si>
  <si>
    <t>2000034644</t>
  </si>
  <si>
    <t>(6,45+1,69+1,1+0,24*3+4,9+0,24*2+2,08+0,26+4,2+1,6)*3,88-1,25*2,2-2,08*2,2</t>
  </si>
  <si>
    <t>(4,9*4+0,24*4+0,6+7,65*2+4,9*2+7,395+1,45)*3,88-1,25*2,2*6-2,905*2,2</t>
  </si>
  <si>
    <t>"pult jídelna"(6,025+1,815+1,57+1,5)*1,1</t>
  </si>
  <si>
    <t>(9,2+6,45+3,2+15,755+0,24+3,84+1,6)*3,25-2,08*2,2-1,25*2,2*3</t>
  </si>
  <si>
    <t>(21,07+7,65*2+4,9*2+9,425)*3,25-1,25*2,2*6-3,605*2,2</t>
  </si>
  <si>
    <t>22</t>
  </si>
  <si>
    <t>317151161r</t>
  </si>
  <si>
    <t>Překlad z tvarovek vápenopískový š 200 mm dl 750 mm</t>
  </si>
  <si>
    <t>kus</t>
  </si>
  <si>
    <t>-398956595</t>
  </si>
  <si>
    <t>PR13</t>
  </si>
  <si>
    <t>23</t>
  </si>
  <si>
    <t>317151162</t>
  </si>
  <si>
    <t>Překlad plochý vápenopískový š 200 mm v 123 mm na tenkovrstvou maltu dl 1000 mm</t>
  </si>
  <si>
    <t>-311604601</t>
  </si>
  <si>
    <t>PR11</t>
  </si>
  <si>
    <t>24</t>
  </si>
  <si>
    <t>317151164</t>
  </si>
  <si>
    <t>Překlad plochý vápenopískový š 200 mm v 123 mm na tenkovrstvou maltu dl 1250 mm</t>
  </si>
  <si>
    <t>-1179351890</t>
  </si>
  <si>
    <t>PR2</t>
  </si>
  <si>
    <t>26</t>
  </si>
  <si>
    <t>317151166</t>
  </si>
  <si>
    <t>Překlad plochý vápenopískový š 200 mm v 123 mm na tenkovrstvou maltu dl 1500 mm</t>
  </si>
  <si>
    <t>1676665651</t>
  </si>
  <si>
    <t>PR3</t>
  </si>
  <si>
    <t>27</t>
  </si>
  <si>
    <t>317151168</t>
  </si>
  <si>
    <t>Překlad plochý vápenopískový š 200 mm v 123 mm na tenkovrstvou maltu dl 1750 mm</t>
  </si>
  <si>
    <t>-998391362</t>
  </si>
  <si>
    <t>PR4</t>
  </si>
  <si>
    <t>28</t>
  </si>
  <si>
    <t>317151170</t>
  </si>
  <si>
    <t>Překlad plochý vápenopískový š 200 mm v 123 mm na tenkovrstvou maltu dl 2000 mm</t>
  </si>
  <si>
    <t>1883265818</t>
  </si>
  <si>
    <t>PR8</t>
  </si>
  <si>
    <t>29</t>
  </si>
  <si>
    <t>317151170r</t>
  </si>
  <si>
    <t>Překlad UA 10, délka překladu 1600 mm</t>
  </si>
  <si>
    <t>54427441</t>
  </si>
  <si>
    <t>PR5 tabulka překladů-LUS_DPS_D.1.1_608_00</t>
  </si>
  <si>
    <t>30</t>
  </si>
  <si>
    <t>3171511721r</t>
  </si>
  <si>
    <t>Překlad z tvarovek vápenopískový š 200 mm  dl 2250 mm</t>
  </si>
  <si>
    <t>110734575</t>
  </si>
  <si>
    <t>PR12-tabulka překladů-LUS_DPS_D.1.1_608_00</t>
  </si>
  <si>
    <t>31</t>
  </si>
  <si>
    <t>317151174r</t>
  </si>
  <si>
    <t>Překlad z tvarovek vápenopískový š 200 mm dl 2750 mm</t>
  </si>
  <si>
    <t>671600917</t>
  </si>
  <si>
    <t>PR9-tabulka překladů-LUS_DPS_D.1.1_608_00</t>
  </si>
  <si>
    <t>32</t>
  </si>
  <si>
    <t>3171511751r</t>
  </si>
  <si>
    <t>Překlad z tvarovek vápenopískový š 200 mm dl 3250 mm</t>
  </si>
  <si>
    <t>1191176407</t>
  </si>
  <si>
    <t>PR10-tabulka překladů-LUS_DPS_D.1.1_608_00</t>
  </si>
  <si>
    <t>33</t>
  </si>
  <si>
    <t>317151184</t>
  </si>
  <si>
    <t>Překlad plochý vápenopískový š 240 mm v 123 mm na tenkovrstvou maltu dl 1250 mm</t>
  </si>
  <si>
    <t>80669096</t>
  </si>
  <si>
    <t>PR14-tabulka překladů-LUS_DPS_D.1.1_608_00</t>
  </si>
  <si>
    <t>34</t>
  </si>
  <si>
    <t>317151188</t>
  </si>
  <si>
    <t>Překlad plochý vápenopískový š 240 mm v 123 mm na tenkovrstvou maltu dl 1750 mm</t>
  </si>
  <si>
    <t>-1377160547</t>
  </si>
  <si>
    <t>PR6-tabulka překladů-LUS_DPS_D.1.1_608_00</t>
  </si>
  <si>
    <t>35</t>
  </si>
  <si>
    <t>317151188r</t>
  </si>
  <si>
    <t>1699299584</t>
  </si>
  <si>
    <t>PR7 vč. úhelníků-tabulka překladů-LUS_DPS_D.1.1_608_00</t>
  </si>
  <si>
    <t>36</t>
  </si>
  <si>
    <t>317151194</t>
  </si>
  <si>
    <t>Překlad plochý vápenopískový š 240 mm v 123 mm na tenkovrstvou maltu dl 2750 mm</t>
  </si>
  <si>
    <t>-1480014288</t>
  </si>
  <si>
    <t>PR15-tabulka překladů-LUS_DPS_D.1.1_608_00</t>
  </si>
  <si>
    <t>37</t>
  </si>
  <si>
    <t>330321410</t>
  </si>
  <si>
    <t>Sloupy nebo pilíře ze ŽB tř. C 25/30 bez výztuže</t>
  </si>
  <si>
    <t>-796285016</t>
  </si>
  <si>
    <t>0,875*0,25*3,08</t>
  </si>
  <si>
    <t>38</t>
  </si>
  <si>
    <t>331351125</t>
  </si>
  <si>
    <t>Zřízení bednění čtyřúhelníkových sloupů v do 4 m průřezu přes 0,16 do 0,36 m2</t>
  </si>
  <si>
    <t>749832071</t>
  </si>
  <si>
    <t>(2*0,875+2*0,25)*3,08</t>
  </si>
  <si>
    <t>39</t>
  </si>
  <si>
    <t>331351126</t>
  </si>
  <si>
    <t>Odstranění bednění čtyřúhelníkových sloupů v do 4 m průřezu přes 0,16 do 0,36 m2</t>
  </si>
  <si>
    <t>1093077833</t>
  </si>
  <si>
    <t>40</t>
  </si>
  <si>
    <t>331361821</t>
  </si>
  <si>
    <t>Výztuž sloupů hranatých betonářskou ocelí 10 505</t>
  </si>
  <si>
    <t>-1279870427</t>
  </si>
  <si>
    <t>0,674*150/1000</t>
  </si>
  <si>
    <t>41</t>
  </si>
  <si>
    <t>341321410</t>
  </si>
  <si>
    <t>Stěny nosné ze ŽB tř. C 25/30</t>
  </si>
  <si>
    <t>-89629427</t>
  </si>
  <si>
    <t>výtahová šachta</t>
  </si>
  <si>
    <t>((2,315*2+3,72*2)*10,54-1,6*2,28*4)*0,2</t>
  </si>
  <si>
    <t>((2,315*2+3,72*2)*7,33-1,6*2,28*4)*0,2</t>
  </si>
  <si>
    <t>(3,275*1,9-1,6*2,28)*0,2</t>
  </si>
  <si>
    <t>ostatní stěny 3.np</t>
  </si>
  <si>
    <t>((0,655+3,6+4,24+2,795+2,035)*4,4-1,1*22-1,6*2,28)*0,2</t>
  </si>
  <si>
    <t>42</t>
  </si>
  <si>
    <t>341351111</t>
  </si>
  <si>
    <t>Zřízení oboustranného bednění nosných stěn</t>
  </si>
  <si>
    <t>-2018709737</t>
  </si>
  <si>
    <t>((2,315*2+3,72*2)*10,54-1,6*2,28*5)*2</t>
  </si>
  <si>
    <t>((0,655+3,6+4,24+2,795+2,035)*4,4-1,1*22-1,6*2,28)*2</t>
  </si>
  <si>
    <t>43</t>
  </si>
  <si>
    <t>341351112</t>
  </si>
  <si>
    <t>Odstranění oboustranného bednění nosných stěn</t>
  </si>
  <si>
    <t>555199233</t>
  </si>
  <si>
    <t>44</t>
  </si>
  <si>
    <t>341351311</t>
  </si>
  <si>
    <t>Zřízení jednostranného bednění nosných stěn</t>
  </si>
  <si>
    <t>-470415507</t>
  </si>
  <si>
    <t>((2,315*2+3,72*2)*7,33-1,6*2,28*5)*2</t>
  </si>
  <si>
    <t>(3,275*1,9)*2</t>
  </si>
  <si>
    <t>45</t>
  </si>
  <si>
    <t>341351312</t>
  </si>
  <si>
    <t>Odstranění jednostranného bednění nosných stěn</t>
  </si>
  <si>
    <t>-1838454097</t>
  </si>
  <si>
    <t>46</t>
  </si>
  <si>
    <t>341361821</t>
  </si>
  <si>
    <t>Výztuž stěn betonářskou ocelí 10 505</t>
  </si>
  <si>
    <t>310308731</t>
  </si>
  <si>
    <t>43,972*90/1000</t>
  </si>
  <si>
    <t>47</t>
  </si>
  <si>
    <t>342271214</t>
  </si>
  <si>
    <t>Příčka strojně zděná z velkoformátových vápenopískových bloků přes P15 do P25 tl 150 mm</t>
  </si>
  <si>
    <t>-406620671</t>
  </si>
  <si>
    <t>3.NP</t>
  </si>
  <si>
    <t>5,995*2,8-1,1*2,2</t>
  </si>
  <si>
    <t>48</t>
  </si>
  <si>
    <t>342274133</t>
  </si>
  <si>
    <t>Příčky tl 100 mm ze sádrových přesných hydrofobizovaných tvárnic plošných rozměrů 500x666</t>
  </si>
  <si>
    <t>1975420903</t>
  </si>
  <si>
    <t>vč (zděného překladu PR1)</t>
  </si>
  <si>
    <t>(2,09+3,74+0,7+1,6+3,74*3+1,85*2+2,55+1,05*2+0,55+0,35+3+0,4+2,74+1,67+2,45+4,1+3,2*2+3,5+0,9*3+1,75+1,1+3,54+0,8++2,65+2,55+3,6*2+1+1,2+2,4*3)*3,88</t>
  </si>
  <si>
    <t>+(2,75*6+2,41*4+1,55*4+0,22*2+0,3+0,6+1,05+0,32+2,4+1,8*2+1,675*+21,05*2+2,1)*3,88+4,7*1,09-1,1*2,02-0,9*2,02*3-1*2,02*4-0,8*2,02*2-0,7*2,02-1,06*2,2</t>
  </si>
  <si>
    <t>-2,1*2,2-0,8*2,2*4-1*2,2*8</t>
  </si>
  <si>
    <t>(1,54+0,35+2,35*+2,65*3+2,41*2+1,1+0,52+1,25*2+3,7+3,6+3,3+1,975+3,6+1+1,2+2,75*4+2,41*4+2,65*2+0,42*2+1,25*2+2,25+1,05*2+1,2*2+1,775+1,75)*3,25</t>
  </si>
  <si>
    <t>+(3,535+2,95+1,64)*3,25-1*2,2*7-0,8*2,2*4-2,95*1</t>
  </si>
  <si>
    <t>49</t>
  </si>
  <si>
    <t>346971154</t>
  </si>
  <si>
    <t>Izolace mezi příčky proti šíření zvuku deskami z minerální plsti tl přes 60 do 80 mm</t>
  </si>
  <si>
    <t>1595794708</t>
  </si>
  <si>
    <t>výtahová šachta-minerální vlna tl. 80mm</t>
  </si>
  <si>
    <t>((2,315*2+3,72*2)*10,54-1,6*2,28*5)</t>
  </si>
  <si>
    <t>Vodorovné konstrukce</t>
  </si>
  <si>
    <t>50</t>
  </si>
  <si>
    <t>411321515</t>
  </si>
  <si>
    <t>Stropy deskové ze ŽB tř. C 20/25</t>
  </si>
  <si>
    <t>1091657724</t>
  </si>
  <si>
    <t>TVAR 1.NP</t>
  </si>
  <si>
    <t>deska</t>
  </si>
  <si>
    <t>(984,4-4,3*3,275-3,6*0,8-3,2*5,44-4,48*1,6-1,92*1,6)*0,2+((6,59+8,46)*17,57+2*(1,98+5,55)+(1,98+5,55)*6,04/2)*0,05</t>
  </si>
  <si>
    <t>průvlak a věnec</t>
  </si>
  <si>
    <t>(0,5+8,4+0,54+1,57+2,905+0,5+5,55+0,5+7,64)*0,2*0,35</t>
  </si>
  <si>
    <t>(0,5*2+6)*0,2*0,78</t>
  </si>
  <si>
    <t>(0,25+3,55+0,2)*0,94*0,2</t>
  </si>
  <si>
    <t>2,59*0,26*0,2</t>
  </si>
  <si>
    <t>(2,56+2,94+0,5)*0,2*1,13</t>
  </si>
  <si>
    <t>(6,675+0,2+9,925+0,06)*0,25*0,29</t>
  </si>
  <si>
    <t>(3,8)*0,25*0,2</t>
  </si>
  <si>
    <t>atika</t>
  </si>
  <si>
    <t>(5,54+0,995+17,77)*0,2*0,52</t>
  </si>
  <si>
    <t>žebro</t>
  </si>
  <si>
    <t>4,2</t>
  </si>
  <si>
    <t>Mezisoučet</t>
  </si>
  <si>
    <t>TVAR 2.NP</t>
  </si>
  <si>
    <t>(967,1-4-3,6*0,715-4,28*3,725-4,48*1,6-1,92*1,6)*0,2</t>
  </si>
  <si>
    <t>(0,5+4,75+0,5+6,32+2,3+10,3+9,61+2,56+2+2,7)*0,2*0,59+(0,3+3,97+1,5+0,2+4,22+0,86)*0,2*0,4</t>
  </si>
  <si>
    <t>(15,75+12,39+21,435+6,765+2,3+9,61+17,935+23,95+9,44+2,3+8,38)*0,2*0,57</t>
  </si>
  <si>
    <t>TVAR 3.NP</t>
  </si>
  <si>
    <t>(3,6*(0,855+3,385+0,2)+2,715*3,72)*0,2</t>
  </si>
  <si>
    <t>věnec</t>
  </si>
  <si>
    <t>2,685*0,2*0,25</t>
  </si>
  <si>
    <t>sd</t>
  </si>
  <si>
    <t>51</t>
  </si>
  <si>
    <t>411351011</t>
  </si>
  <si>
    <t>Zřízení bednění stropů deskových tl přes 5 do 25 cm bez podpěrné kce</t>
  </si>
  <si>
    <t>1485312898</t>
  </si>
  <si>
    <t>(984,4-4,3*3,275-3,6*0,8-3,2*5,44-4,48*1,6-1,92*1,6)</t>
  </si>
  <si>
    <t>(0,5+8,4+0,54+1,57+2,905+0,5+5,55+0,5+7,64)*2*0,35</t>
  </si>
  <si>
    <t>(0,5*2+6)*2*0,78</t>
  </si>
  <si>
    <t>(0,25+3,55+0,2)*0,94*2</t>
  </si>
  <si>
    <t>2,59*0,26*2</t>
  </si>
  <si>
    <t>(2,56+2,94+0,5)*2*1,13</t>
  </si>
  <si>
    <t>(6,675+0,2+9,925+0,06)*2*0,29</t>
  </si>
  <si>
    <t>(3,8)*0,25*2</t>
  </si>
  <si>
    <t>(5,54+0,995+17,77)*2*0,52</t>
  </si>
  <si>
    <t>9,8</t>
  </si>
  <si>
    <t>(967,1-4-3,6*0,715-4,28*3,725-4,48*1,6-1,92*1,6)</t>
  </si>
  <si>
    <t>(0,5+4,75+0,5+6,32+2,3+10,3+9,61+2,56+2+2,7)*2*0,59+(0,3+3,97+1,5+0,2+4,22)*2*0,4</t>
  </si>
  <si>
    <t>(15,75+12,39+21,435+6,765+2,3+9,61+17,935+23,95+9,44+2,3+8,38)*2*0,57</t>
  </si>
  <si>
    <t>2,685*2*0,25</t>
  </si>
  <si>
    <t>52</t>
  </si>
  <si>
    <t>411351012</t>
  </si>
  <si>
    <t>Odstranění bednění stropů deskových tl přes 5 do 25 cm bez podpěrné kce</t>
  </si>
  <si>
    <t>-2116667763</t>
  </si>
  <si>
    <t>53</t>
  </si>
  <si>
    <t>411354313</t>
  </si>
  <si>
    <t>Zřízení podpěrné konstrukce stropů výšky do 4 m tl přes 15 do 25 cm</t>
  </si>
  <si>
    <t>-1633399357</t>
  </si>
  <si>
    <t>54</t>
  </si>
  <si>
    <t>411354314</t>
  </si>
  <si>
    <t>Odstranění podpěrné konstrukce stropů výšky do 4 m tl přes 15 do 25 cm</t>
  </si>
  <si>
    <t>2005555601</t>
  </si>
  <si>
    <t>55</t>
  </si>
  <si>
    <t>411361821</t>
  </si>
  <si>
    <t>Výztuž stropů betonářskou ocelí 10 505</t>
  </si>
  <si>
    <t>698499342</t>
  </si>
  <si>
    <t>((984,4-4,3*3,275-3,6*0,8-3,2*5,44-4,48*1,6-1,92*1,6)*0,2+((6,59+8,46)*17,57+2*(1,98+5,55)+(1,98+5,55)*6,04/2)*0,05)*110/1000</t>
  </si>
  <si>
    <t>(0,5+8,4+0,54+1,57+2,905+0,5+5,55+0,5+7,64)*0,2*0,35*200/1000</t>
  </si>
  <si>
    <t>(0,5*2+6)*0,2*0,78*200/1000</t>
  </si>
  <si>
    <t>(0,25+3,55+0,2)*0,94*0,2*200/1000</t>
  </si>
  <si>
    <t>2,59*0,26*0,2*200/1000</t>
  </si>
  <si>
    <t>(2,56+2,94+0,5)*0,2*1,13*200/1000</t>
  </si>
  <si>
    <t>(6,675+0,2+9,925+0,06)*0,25*0,29*200/1000</t>
  </si>
  <si>
    <t>(3,8)*0,25*0,2*200/1000</t>
  </si>
  <si>
    <t>(5,54+0,995+17,77)*0,2*0,52*100/1000</t>
  </si>
  <si>
    <t>4,2*200/1000</t>
  </si>
  <si>
    <t>(967,1-4-3,6*0,715-4,28*3,725-4,48*1,6-1,92*1,6)*0,2*110/1000</t>
  </si>
  <si>
    <t>(0,5+4,75+0,5+6,32+2,3+10,3+9,61+2,56+2+2,7)*0,2*0,59+(0,3+3,97+1,5+0,2+4,22)*0,2*0,4*200/1000</t>
  </si>
  <si>
    <t>(15,75+12,39+21,435+6,765+2,3+9,61+17,935+23,95+9,44+2,3+8,38)*0,2*0,57*100/1000</t>
  </si>
  <si>
    <t>(3,6*(0,855+3,385+0,2)+2,715*3,72)*0,2*110/1000</t>
  </si>
  <si>
    <t>2,685*0,2*0,25*200/1000</t>
  </si>
  <si>
    <t>56</t>
  </si>
  <si>
    <t>413941123</t>
  </si>
  <si>
    <t>Osazování ocelových válcovaných nosníků stropů I, IE, U, UE nebo L č. 14 až 22 nebo výšky přes 120 do 220 mm</t>
  </si>
  <si>
    <t>-395225116</t>
  </si>
  <si>
    <t xml:space="preserve">ocel dle statiky </t>
  </si>
  <si>
    <t>TR 4HR 200X120X8</t>
  </si>
  <si>
    <t>0,5577+0,5577</t>
  </si>
  <si>
    <t>TR 4HR 200X200X5</t>
  </si>
  <si>
    <t>0,1851</t>
  </si>
  <si>
    <t>IPE 220</t>
  </si>
  <si>
    <t>0,5502</t>
  </si>
  <si>
    <t>HEB 180</t>
  </si>
  <si>
    <t>1,0752</t>
  </si>
  <si>
    <t>HE 200 B</t>
  </si>
  <si>
    <t>0,354</t>
  </si>
  <si>
    <t>TR 4HR 200X200X10</t>
  </si>
  <si>
    <t>0,209</t>
  </si>
  <si>
    <t>UPE200</t>
  </si>
  <si>
    <t>0,1068</t>
  </si>
  <si>
    <t>TR 4HR 120X120X10</t>
  </si>
  <si>
    <t>0,1782</t>
  </si>
  <si>
    <t>TR 4HR 200X120X5</t>
  </si>
  <si>
    <t>0,1818</t>
  </si>
  <si>
    <t>.P5+P8+P10+P12</t>
  </si>
  <si>
    <t>0,0252*2+0,0231*2+0,0132*2+(0,0841+0,0989)+0,021+0,033+0,0247+0,0297</t>
  </si>
  <si>
    <t>57</t>
  </si>
  <si>
    <t>RMAT0016</t>
  </si>
  <si>
    <t>ocel profilovaná dle montážní položky vč. spojovacích prostředků</t>
  </si>
  <si>
    <t>-1360638222</t>
  </si>
  <si>
    <t>4,369</t>
  </si>
  <si>
    <t>4,369*1,05 'Přepočtené koeficientem množství</t>
  </si>
  <si>
    <t>58</t>
  </si>
  <si>
    <t>451577877</t>
  </si>
  <si>
    <t>Podklad nebo lože pod dlažbu vodorovný nebo do sklonu 1:5 ze štěrkopísku tl přes 30 do 100 mm</t>
  </si>
  <si>
    <t>743221906</t>
  </si>
  <si>
    <t>16/32 frakce</t>
  </si>
  <si>
    <t>59</t>
  </si>
  <si>
    <t>451579877</t>
  </si>
  <si>
    <t>Příplatek ZKD 10 mm tl u podkladu nebo lože pod dlažbu ze štěrkopísku</t>
  </si>
  <si>
    <t>-204280884</t>
  </si>
  <si>
    <t>23,1*5 "Přepočtené koeficientem množství</t>
  </si>
  <si>
    <t>Úpravy povrchů, podlahy a osazování výplní</t>
  </si>
  <si>
    <t>60</t>
  </si>
  <si>
    <t>611131121</t>
  </si>
  <si>
    <t>Penetrační disperzní nátěr vnitřních stropů nanášený ručně</t>
  </si>
  <si>
    <t>-1303546608</t>
  </si>
  <si>
    <t>61</t>
  </si>
  <si>
    <t>611341121</t>
  </si>
  <si>
    <t>Sádrová nebo vápenosádrová omítka hladká jednovrstvá vnitřních stropů rovných nanášená ručně</t>
  </si>
  <si>
    <t>-1200575017</t>
  </si>
  <si>
    <t>10,9+1,6*4,2</t>
  </si>
  <si>
    <t>62</t>
  </si>
  <si>
    <t>611341191</t>
  </si>
  <si>
    <t>Příplatek k sádrové omítce vnitřních stropů za každých dalších 5 mm tloušťky ručně</t>
  </si>
  <si>
    <t>-242884124</t>
  </si>
  <si>
    <t>63</t>
  </si>
  <si>
    <t>612131102</t>
  </si>
  <si>
    <t>Cementový postřik vnitřních stěn nanášený síťovitě ručně</t>
  </si>
  <si>
    <t>-1005189695</t>
  </si>
  <si>
    <t>s6+s7+s5</t>
  </si>
  <si>
    <t>(2,4*3+2,25*4+2+1,725*4+1,05*6+3+1,4+2,2+2,4*5*2+1,8*2*2+2,3*2+2,5*2+2,41*4+2,55*4+1*4+1,6*4+1,75*4+1,2*3)*2,02-1*2,2*(2+4+4)-0,9*2,2*(4)-0,8*2,2*(4)</t>
  </si>
  <si>
    <t>(2,785+0,1+2,545+2,97+1,89+0,65+1,4+2,33+3,8+2,98+0,2+3,09+1,5+0,95+3,09+5,16+0,125*2+0,28*2+4,2*2+2,44*2+2,1+0,6+6,1+3,3+3,23+3,54+5,64+2,8)*2,02</t>
  </si>
  <si>
    <t>(1,5*2+3,74*4+0,8*2+1,64+2,35*2+1,05*4+3,64+1,75*2+1,1*2+6,4+2,32*2+2,55*2+2,515+0,725+0,5+0,21)*2,02-1*2,2*(8)-0,9*2,2*(4)-0,8*2,2*(6)-1,1*2,2</t>
  </si>
  <si>
    <t>(2,74*2+1,57*2+2,55+2,41+2,41*2+2,55*2)*2,02</t>
  </si>
  <si>
    <t>(2,55+2,35+2,55*2+2,41*2+1,3*2+3,2*2+3,7*2+1,775*2+1,75*8+1*3+1,2*3+2,41*4+2,65*4+1,4*4+2,55+2,41+2,2+2,25+2,695+1,775*4+1,75*4+1,2*3+0,95*2)*2,2</t>
  </si>
  <si>
    <t>-1*2,2*(11)-0,9*2,2*(5)-0,8*2,2*(9)</t>
  </si>
  <si>
    <t>64</t>
  </si>
  <si>
    <t>612131321</t>
  </si>
  <si>
    <t>Penetrační disperzní nátěr vnitřních stěn nanášený strojně</t>
  </si>
  <si>
    <t>-2048798105</t>
  </si>
  <si>
    <t>om+S2*2</t>
  </si>
  <si>
    <t>65</t>
  </si>
  <si>
    <t>612321121r</t>
  </si>
  <si>
    <t>Vápenocementová omítka hladká jednovrstvá vnitřních stěn nanášená ručně</t>
  </si>
  <si>
    <t>349421282</t>
  </si>
  <si>
    <t xml:space="preserve"> om tl.15-20mm</t>
  </si>
  <si>
    <t>s5+S2</t>
  </si>
  <si>
    <t>66</t>
  </si>
  <si>
    <t>612321131</t>
  </si>
  <si>
    <t>Potažení vnitřních stěn vápenocementovým štukem tloušťky do 5 mm</t>
  </si>
  <si>
    <t>-476424507</t>
  </si>
  <si>
    <t>(3,22+3,54+3,14+0,325*2+0,385*2+0,1*2+2,8+2,785+3,5)*1,06-1,2*0,2*2+(0,9*3+1,4+6,75+0,95+1,5+3,09+2,94+3,8+2,33++2,1+0,3+0,6+2+0,4*2+0,875+1,47)*1,34</t>
  </si>
  <si>
    <t>67</t>
  </si>
  <si>
    <t>612321141</t>
  </si>
  <si>
    <t>Vápenocementová omítka štuková dvouvrstvá vnitřních stěn nanášená ručně</t>
  </si>
  <si>
    <t>-307882884</t>
  </si>
  <si>
    <t>s6+s7</t>
  </si>
  <si>
    <t>68</t>
  </si>
  <si>
    <t>612321191</t>
  </si>
  <si>
    <t>Příplatek k vápenocementové omítce vnitřních stěn za každých dalších 5 mm tloušťky ručně</t>
  </si>
  <si>
    <t>544349993</t>
  </si>
  <si>
    <t>69</t>
  </si>
  <si>
    <t>612341321</t>
  </si>
  <si>
    <t>Sádrová nebo vápenosádrová omítka hladká jednovrstvá vnitřních stěn nanášená strojně</t>
  </si>
  <si>
    <t>220076047</t>
  </si>
  <si>
    <t>skladba S.1</t>
  </si>
  <si>
    <t>(1,57+2,71+4,425+7,9+0,855+1,6+0,62)*2,6+(3,49+5,45+2,65+3+2,565+2,55+0,39+6,43*2+0,62+4,26)*3,88</t>
  </si>
  <si>
    <t>(3,285+1,49+2,54+3,54+3,285+2,5*2)*3,88+(7,395*2+19,8*2+1,3+3,3*2)*3,88+(6,43*3+3,555*2+3,14+1,9+6,58+6,065+7,65+0,6+0,2+1,4)*3,88</t>
  </si>
  <si>
    <t>+(7,65*2+4,9*2)*4*3,88+(9,2*2+4,9*2)*3,88+(3,2*2+2,55*2)*3,88</t>
  </si>
  <si>
    <t>+(2,55+1,35+2,41)*4*1,22+(2,25*2+2,4*2)*1,22+(1,725*4+1,67*4+1,05*2)*1,22</t>
  </si>
  <si>
    <t>(12,25+7,9*2)*3,3</t>
  </si>
  <si>
    <t>(3,14*2+2,09*2+3,9*2+3,74*2+2,1*2+3,2*2+2,34*2+3*2)</t>
  </si>
  <si>
    <t>(1,5*2+3,74*2+1,64*2+1,85*2+1,85*2+2*2+2,35*2+3,74*2+3,64*2+1,05*4+1,75*2+1,1+0,9*2+0,2+3,5+3,3+3,22+3,54+2,8+3,14+2,785+2,545+1,47+0,1+0,875*2)*1,66</t>
  </si>
  <si>
    <t>+(0,4*2+6,75+1,5+0,9+1,2+1,84+0,24+2,94+3,8++1,7+2,33+1,1+0,3+2,4)*1,66+(4,1*2+2,35+6,4+2,32*2+2,55*2)*1,86+(2,74+2+1,4*2)*1,05</t>
  </si>
  <si>
    <t>+((+1,48+2,02+0,8+0,82+0,9+0,72)*2+2,5)*1,86</t>
  </si>
  <si>
    <t>-( 1,25*2,2*16+1*2,25*16+0,9*2,25*2+2,55*2+1,25*2,2*2-0,9*2,02*3-1*2,02*2)</t>
  </si>
  <si>
    <t>(6,82*2+4,255*2+6,58+6,065+7,65*9+1,25+0,535+0,6+4,9*6+9,2*6+4,9*4+5,07*2+2,55*2+2,33*2+15,755*2+21,07*2+10,59*2+8,625*2+11,17*2+1,97+3,625+2,4+6)*3,1</t>
  </si>
  <si>
    <t>(9,425+1,64+3,22+3,35)*3,1+(2,55*2+2,41*2++6,58+3,14*2+2,41*6+2,65*6+2,55*6+2,41*4+2,35*2+3,7*4+3,2*2+1,775*2+1,2*4+1*4+1,75*8+1,775*4)*0,9</t>
  </si>
  <si>
    <t>(1,75*4+0,95*4+1,2*4+2,3*2+2,6*2+2,6+2,01+1,6+1,095+2,54*2+3,38*2)*0,9</t>
  </si>
  <si>
    <t>(7,8+1,815+7,05+4,6+4,2+2,9+1,6+1,055+6)*3,5</t>
  </si>
  <si>
    <t>-(1,25*2,2*20+1*2,2*11+0,9*2,2*4+0,8*2,2*1+0,9*2,2+(3,72+3,72+3,22+3,555*2)*2,2)</t>
  </si>
  <si>
    <t>(5,995*2,8-1,1*2,2)*2</t>
  </si>
  <si>
    <t>" fas.otvory 1.NP"-(6+1,2*4+0,6+1,45+1+2,75+2,08+2,64*4+5,2+1,5+2,64+1,64)*2,4</t>
  </si>
  <si>
    <t>" fas.otvory 2.NP"-(1,7*2+1,25+12,49+4,75+1,2+2,75*3+2,08+2,64*4+5,2+2,64+1)*2,4</t>
  </si>
  <si>
    <t>" fostění + nadpraží otvorů 1-2.NP"(osotv+nadp)*0,2</t>
  </si>
  <si>
    <t>"schodiště"(8,14*2+3,2*2)*6,7+(4,4*2)*8-2,1*2,7*2</t>
  </si>
  <si>
    <t>70</t>
  </si>
  <si>
    <t>612341391</t>
  </si>
  <si>
    <t>Příplatek k sádrové omítce vnitřních stěn za každých dalších 5 mm tloušťky strojně</t>
  </si>
  <si>
    <t>1912355212</t>
  </si>
  <si>
    <t>71</t>
  </si>
  <si>
    <t>621131121</t>
  </si>
  <si>
    <t>Penetrační nátěr vnějších podhledů nanášený ručně</t>
  </si>
  <si>
    <t>-938008430</t>
  </si>
  <si>
    <t>72</t>
  </si>
  <si>
    <t>621151011</t>
  </si>
  <si>
    <t>Penetrační silikátový nátěr vnějších pastovitých tenkovrstvých omítek podhledů</t>
  </si>
  <si>
    <t>881539493</t>
  </si>
  <si>
    <t>73</t>
  </si>
  <si>
    <t>621211041</t>
  </si>
  <si>
    <t>Montáž kontaktního zateplení vnějších podhledů lepením a mechanickým kotvením polystyrénových desek do betonu nebo zdiva tl přes 160 do 200 mm</t>
  </si>
  <si>
    <t>-1200466169</t>
  </si>
  <si>
    <t>74</t>
  </si>
  <si>
    <t>28375987</t>
  </si>
  <si>
    <t>deska EPS 100 fasádní λ=0,037 tl 200mm</t>
  </si>
  <si>
    <t>134781057</t>
  </si>
  <si>
    <t>10,3*1,05 'Přepočtené koeficientem množství</t>
  </si>
  <si>
    <t>75</t>
  </si>
  <si>
    <t>621531012</t>
  </si>
  <si>
    <t>Tenkovrstvá silikonová zrnitá omítka zrnitost 1,5 mm vnějších podhledů</t>
  </si>
  <si>
    <t>1841820595</t>
  </si>
  <si>
    <t>76</t>
  </si>
  <si>
    <t>622131121</t>
  </si>
  <si>
    <t>Penetrační nátěr vnějších stěn nanášený ručně</t>
  </si>
  <si>
    <t>-1156749425</t>
  </si>
  <si>
    <t>e1+e2</t>
  </si>
  <si>
    <t>523</t>
  </si>
  <si>
    <t>622142001</t>
  </si>
  <si>
    <t>Sklovláknité pletivo vnějších stěn vtlačené do tmelu</t>
  </si>
  <si>
    <t>-520975813</t>
  </si>
  <si>
    <t>(osotv*2+nadp)*0,2</t>
  </si>
  <si>
    <t>77</t>
  </si>
  <si>
    <t>622143003</t>
  </si>
  <si>
    <t>Montáž omítkových plastových nebo pozinkovaných rohových profilů s tkaninou</t>
  </si>
  <si>
    <t>-903246303</t>
  </si>
  <si>
    <t xml:space="preserve">ostění otvorů </t>
  </si>
  <si>
    <t>28*2,4</t>
  </si>
  <si>
    <t>38+2,945*4</t>
  </si>
  <si>
    <t>lišta atika</t>
  </si>
  <si>
    <t>18,055+24,25+2,2+8,64+5,92+16,15+12,79+6,765+17,85+9,49</t>
  </si>
  <si>
    <t>78</t>
  </si>
  <si>
    <t>59051486</t>
  </si>
  <si>
    <t>lišta rohová PVC 10/15cm s tkaninou</t>
  </si>
  <si>
    <t>-800987247</t>
  </si>
  <si>
    <t>osotv+r</t>
  </si>
  <si>
    <t>79</t>
  </si>
  <si>
    <t>59051489r</t>
  </si>
  <si>
    <t>ukončující lišta omítková s integrovanou tkaninou, s transparentní okapovou hranou</t>
  </si>
  <si>
    <t>-1620633029</t>
  </si>
  <si>
    <t>80</t>
  </si>
  <si>
    <t>622143004</t>
  </si>
  <si>
    <t>Montáž omítkových samolepících začišťovacích profilů pro spojení s okenním rámem</t>
  </si>
  <si>
    <t>-221575285</t>
  </si>
  <si>
    <t>vnitřní, vnější</t>
  </si>
  <si>
    <t>nadp*2+osotv*2</t>
  </si>
  <si>
    <t>81</t>
  </si>
  <si>
    <t>28342205r</t>
  </si>
  <si>
    <t>profil začišťovací PVC 6mm s výztužnou tkaninou pro ostění ETICS</t>
  </si>
  <si>
    <t>-1879331736</t>
  </si>
  <si>
    <t>82</t>
  </si>
  <si>
    <t>622151011</t>
  </si>
  <si>
    <t>Penetrační silikátový nátěr vnějších pastovitých tenkovrstvých omítek stěn</t>
  </si>
  <si>
    <t>1507314646</t>
  </si>
  <si>
    <t>83</t>
  </si>
  <si>
    <t>622211041</t>
  </si>
  <si>
    <t>Montáž kontaktního zateplení vnějších stěn lepením a mechanickým kotvením polystyrénových desek  do betonu a zdiva tl přes 160 do 200 mmmm</t>
  </si>
  <si>
    <t>-1507584284</t>
  </si>
  <si>
    <t xml:space="preserve"> skladba E.1</t>
  </si>
  <si>
    <t>"zapadní, jihozápadní"(18,055+20,96+6,2)*7,91+11,2</t>
  </si>
  <si>
    <t>"severovýchodní"(12,79+7,75)*3,99+7,75*0,5+(12,79+6,975+17,85+2,7+9,49)*3,92+11,3</t>
  </si>
  <si>
    <t>"jihovýchodní"16,15*7,91</t>
  </si>
  <si>
    <t>"odpočet otvorů"-(1,54+1,4+2,94+5,1+2,54*4+2,65+0,9+1,35+1,1+2,12)*2,3-(0,9+2,54+1,4+5,1+2,54*4+2,65*3+1,1+1,15+1,6*2)*2,3</t>
  </si>
  <si>
    <t>"výtah a schodiště na střeše+stěny"(4,12+2,795)*2,825+(0,44+4+0,855)*2,5-1,1*2,2+(20,35+0,08+2,685)*1,5+6,4*1,7</t>
  </si>
  <si>
    <t>"zapadní, jihozápadní"(18,055+20,96+3,52+5,95)*0,2</t>
  </si>
  <si>
    <t>"severovýchodní"(38,39+1,275+0,6)*0,2</t>
  </si>
  <si>
    <t>"jihovýchodní"(16,15+8,46+2,22+0,2)*0,2</t>
  </si>
  <si>
    <t>84</t>
  </si>
  <si>
    <t>-1648742861</t>
  </si>
  <si>
    <t>720,52*1,05 'Přepočtené koeficientem množství</t>
  </si>
  <si>
    <t>85</t>
  </si>
  <si>
    <t>28376021</t>
  </si>
  <si>
    <t>deska perimetrická fasádní soklová 150kPa λ=0,035 tl 160mm</t>
  </si>
  <si>
    <t>-1066982626</t>
  </si>
  <si>
    <t>23,156*1,05 'Přepočtené koeficientem množství</t>
  </si>
  <si>
    <t>86</t>
  </si>
  <si>
    <t>622251101</t>
  </si>
  <si>
    <t>Příplatek k cenám kontaktního zateplení stěn za použití tepelněizolačních zátek z polystyrenu</t>
  </si>
  <si>
    <t>76399792</t>
  </si>
  <si>
    <t>e1+286,05*0,2+osotv*0,2+e2</t>
  </si>
  <si>
    <t>87</t>
  </si>
  <si>
    <t>622252001</t>
  </si>
  <si>
    <t>Montáž profilů kontaktního zateplení připevněných mechanicky</t>
  </si>
  <si>
    <t>-1741648290</t>
  </si>
  <si>
    <t>dle výrobku ozn. K43</t>
  </si>
  <si>
    <t>"zapadní, jihozápadní"(18,055+20,96+6,2)</t>
  </si>
  <si>
    <t>"severovýchodní"(12,79+7,75)</t>
  </si>
  <si>
    <t>"jihovýchodní"16,15</t>
  </si>
  <si>
    <t>"odpočet otvorů"-(1,64+1,5+3,04+5,2+2,64*4+2,75+1+1,45+1,2+2,22)</t>
  </si>
  <si>
    <t>88</t>
  </si>
  <si>
    <t>59051657</t>
  </si>
  <si>
    <t>profil zakládací Al tl 0,7mm pro ETICS pro izolant tl 200mm</t>
  </si>
  <si>
    <t>-1352668559</t>
  </si>
  <si>
    <t>51,345</t>
  </si>
  <si>
    <t>51,345*1,05 'Přepočtené koeficientem množství</t>
  </si>
  <si>
    <t>89</t>
  </si>
  <si>
    <t>622252002</t>
  </si>
  <si>
    <t>Montáž profilů kontaktního zateplení lepených</t>
  </si>
  <si>
    <t>-986554141</t>
  </si>
  <si>
    <t>(1,64+1,5+3,04+5,2+2,64*4+2,75+1+1,45+1,2+2,22)+(1+2,64+1,5+5,2+2,64*4+2,75*3+1,2+1,25+1,7*2)</t>
  </si>
  <si>
    <t>90</t>
  </si>
  <si>
    <t>59051510</t>
  </si>
  <si>
    <t>profil okenní s nepřiznanou podomítkovou okapnicí PVC 2,0m s tkaninou</t>
  </si>
  <si>
    <t>-180970506</t>
  </si>
  <si>
    <t>91</t>
  </si>
  <si>
    <t>59051512</t>
  </si>
  <si>
    <t>profil parapetní napojovací se sklovláknitou armovací tkaninou PVC 2m</t>
  </si>
  <si>
    <t>1259037956</t>
  </si>
  <si>
    <t>92</t>
  </si>
  <si>
    <t>622261323r</t>
  </si>
  <si>
    <t>D+M  KZS  s dřevěným obkladem</t>
  </si>
  <si>
    <t>2112743957</t>
  </si>
  <si>
    <t>komplet skladba E.3  -položky 01 až 06, vč. ostění, nadpraží</t>
  </si>
  <si>
    <t>"zapadní, jihozápadní"3,44*7,91</t>
  </si>
  <si>
    <t>"severovýchodní"(17,85+1,275+0,66)*4,1+(0,2*2+4,26)*2,4</t>
  </si>
  <si>
    <t>"jihovýchodní"(2,22+8,46)*7,91-2,08*2,4*2+(2,08*2+2,4*4)*0,2</t>
  </si>
  <si>
    <t>93</t>
  </si>
  <si>
    <t>622511112</t>
  </si>
  <si>
    <t>Tenkovrstvá akrylátová mozaiková střednězrnná omítka vnějších stěn</t>
  </si>
  <si>
    <t>1983368463</t>
  </si>
  <si>
    <t>94</t>
  </si>
  <si>
    <t>622531012</t>
  </si>
  <si>
    <t>Tenkovrstvá silikonová zrnitá omítka zrnitost 1,5 mm vnějších stěn</t>
  </si>
  <si>
    <t>-629628083</t>
  </si>
  <si>
    <t>e1+(osotv*2+nadp)*0,2</t>
  </si>
  <si>
    <t>95</t>
  </si>
  <si>
    <t>629991011</t>
  </si>
  <si>
    <t>Zakrytí výplní otvorů a svislých ploch fólií přilepenou lepící páskou</t>
  </si>
  <si>
    <t>-350165478</t>
  </si>
  <si>
    <t>z vnitřní a vmější strany</t>
  </si>
  <si>
    <t>"odpočet fas.otvory"(6+1,2*4+0,6+1,45+1+2,75+2,08+2,64*4+5,2+1,5+2,64+1,64)*2,4*2</t>
  </si>
  <si>
    <t>"odpočet fas.otvory"(1,7*2+1,25+12,49+4,75+1,2+2,75*3+2,08+2,64*4+5,2+1,5+2,64+1)*2,4*2</t>
  </si>
  <si>
    <t>96</t>
  </si>
  <si>
    <t>631311114</t>
  </si>
  <si>
    <t>Mazanina tl přes 50 do 80 mm z betonu prostého bez zvýšených nároků na prostředí tř. C 16/20</t>
  </si>
  <si>
    <t>1950388889</t>
  </si>
  <si>
    <t>ochranná bet.mazanina</t>
  </si>
  <si>
    <t>(p1+p2+p11)*0,05+p7*0,04+p5*0,06</t>
  </si>
  <si>
    <t>97</t>
  </si>
  <si>
    <t>631311115</t>
  </si>
  <si>
    <t>Mazanina tl přes 50 do 80 mm z betonu prostého bez zvýšených nároků na prostředí tř. C 20/25</t>
  </si>
  <si>
    <t>1633310987</t>
  </si>
  <si>
    <t>p9*0,062+p10*0,052</t>
  </si>
  <si>
    <t>98</t>
  </si>
  <si>
    <t>631362021</t>
  </si>
  <si>
    <t>Výztuž mazanin svařovanými sítěmi Kari</t>
  </si>
  <si>
    <t>-1208744384</t>
  </si>
  <si>
    <t>(p9+p10)*8/1000</t>
  </si>
  <si>
    <t>99</t>
  </si>
  <si>
    <t>632441219r</t>
  </si>
  <si>
    <t>Potěr anhydritový samonivelační litý C25 přes 40 do 45 mm</t>
  </si>
  <si>
    <t>-482903336</t>
  </si>
  <si>
    <t>Litý samonovelační potěr vč. dilatačních pásek po obvodu</t>
  </si>
  <si>
    <t>p8+p12+p13+p14</t>
  </si>
  <si>
    <t>"skladba p7"7,1+6+30,2</t>
  </si>
  <si>
    <t>100</t>
  </si>
  <si>
    <t>632441220r</t>
  </si>
  <si>
    <t>Potěr anhydritový samonivelační litý C25 přes 45 do 50 mm</t>
  </si>
  <si>
    <t>1096311319</t>
  </si>
  <si>
    <t>p1+p2+p3+p4+p11</t>
  </si>
  <si>
    <t>101</t>
  </si>
  <si>
    <t>632441292</t>
  </si>
  <si>
    <t>Příplatek k anhydritovému samonivelačnímu litému potěru C25 ZKD 5 mm tl</t>
  </si>
  <si>
    <t>-1998538375</t>
  </si>
  <si>
    <t>p1*2+p2*2+p3*1</t>
  </si>
  <si>
    <t>102</t>
  </si>
  <si>
    <t>632481213</t>
  </si>
  <si>
    <t>Separační vrstva z PE fólie</t>
  </si>
  <si>
    <t>-1659338140</t>
  </si>
  <si>
    <t>p1+p2+p3*2+p4*2+p7+p9*2+p10*2+p11+p13*2</t>
  </si>
  <si>
    <t>103</t>
  </si>
  <si>
    <t>635111141</t>
  </si>
  <si>
    <t>Násyp pod podlahy z hrubého kameniva 4-8 s udusáním</t>
  </si>
  <si>
    <t>296986718</t>
  </si>
  <si>
    <t>štěrková drť 4/8</t>
  </si>
  <si>
    <t>pe1*0,1</t>
  </si>
  <si>
    <t>104</t>
  </si>
  <si>
    <t>635111142</t>
  </si>
  <si>
    <t>Násyp pod podlahy z hrubého kameniva 16-32 s udusáním</t>
  </si>
  <si>
    <t>-1728968178</t>
  </si>
  <si>
    <t>štěrková drť 16/32</t>
  </si>
  <si>
    <t>pe1*0,2</t>
  </si>
  <si>
    <t>105</t>
  </si>
  <si>
    <t>6374r</t>
  </si>
  <si>
    <t>Zednické začiště rýh pro profesích</t>
  </si>
  <si>
    <t>hod</t>
  </si>
  <si>
    <t>24054079</t>
  </si>
  <si>
    <t>Ostatní konstrukce a práce, bourání</t>
  </si>
  <si>
    <t>106</t>
  </si>
  <si>
    <t>919726122</t>
  </si>
  <si>
    <t>Geotextilie pro ochranu, separaci a filtraci netkaná měrná hm přes 200 do 300 g/m2</t>
  </si>
  <si>
    <t>-683894670</t>
  </si>
  <si>
    <t>proti prorůstání kořínků</t>
  </si>
  <si>
    <t>107</t>
  </si>
  <si>
    <t>919726123</t>
  </si>
  <si>
    <t>Geotextilie pro ochranu, separaci a filtraci netkaná měrná hm přes 300 do 500 g/m2</t>
  </si>
  <si>
    <t>1759831745</t>
  </si>
  <si>
    <t>geotextilie proti prorůstání kořínků</t>
  </si>
  <si>
    <t>108</t>
  </si>
  <si>
    <t>941311111</t>
  </si>
  <si>
    <t>Montáž lešení řadového modulového lehkého zatížení do 200 kg/m2 š přes 0,6 do 0,9 m v do 10 m</t>
  </si>
  <si>
    <t>932429541</t>
  </si>
  <si>
    <t>"zapadní, jihozápadní"(18,1+24,3+3,6+6)*8</t>
  </si>
  <si>
    <t>"severovýchodní"39*8</t>
  </si>
  <si>
    <t>"jihovýchodní"(16,2+8,5)*8</t>
  </si>
  <si>
    <t>109</t>
  </si>
  <si>
    <t>941311211</t>
  </si>
  <si>
    <t>Příplatek k lešení řadovému modulovému lehkému š 0,9 m v přes 10 do 25 m za první a ZKD den použití</t>
  </si>
  <si>
    <t>-1234050401</t>
  </si>
  <si>
    <t>925,6*30 "Přepočtené koeficientem množství</t>
  </si>
  <si>
    <t>110</t>
  </si>
  <si>
    <t>941311811</t>
  </si>
  <si>
    <t>Demontáž lešení řadového modulového lehkého zatížení do 200 kg/m2 š přes 0,6 do 0,9 m v do 10 m</t>
  </si>
  <si>
    <t>-486135219</t>
  </si>
  <si>
    <t>111</t>
  </si>
  <si>
    <t>949111114</t>
  </si>
  <si>
    <t>Montáž lešení lehkého kozového trubkového v přes 2,5 do 3,5 m</t>
  </si>
  <si>
    <t>sada</t>
  </si>
  <si>
    <t>1927330468</t>
  </si>
  <si>
    <t>112</t>
  </si>
  <si>
    <t>949111214</t>
  </si>
  <si>
    <t>Příplatek k lešení lehkému kozovému trubkovému v do 3,5 m za první a ZKD den použití</t>
  </si>
  <si>
    <t>1171994916</t>
  </si>
  <si>
    <t>5*200 "Přepočtené koeficientem množství</t>
  </si>
  <si>
    <t>113</t>
  </si>
  <si>
    <t>949111813</t>
  </si>
  <si>
    <t>Demontáž lešení lehkého kozového trubkového v přes 1,9 do 2,5 m</t>
  </si>
  <si>
    <t>1276572602</t>
  </si>
  <si>
    <t>114</t>
  </si>
  <si>
    <t>953312112</t>
  </si>
  <si>
    <t>Vložky do svislých dilatačních spár z fasádních polystyrénových desek tl. přes 10 do 20 mm</t>
  </si>
  <si>
    <t>-1109965624</t>
  </si>
  <si>
    <t>115</t>
  </si>
  <si>
    <t>95351r</t>
  </si>
  <si>
    <t>Nosný tepelně-izolační prvek -IZONOSNÍK-( Isokorb T typ AP - H200)</t>
  </si>
  <si>
    <t>1437266612</t>
  </si>
  <si>
    <t>8,04+17,77+1,2</t>
  </si>
  <si>
    <t>116</t>
  </si>
  <si>
    <t>962032431</t>
  </si>
  <si>
    <t>Bourání zdiva cihelných z dutých nebo plných cihel pálených i nepálených na MV nebo MVC do 1 m3</t>
  </si>
  <si>
    <t>1327860330</t>
  </si>
  <si>
    <t>vč. statického zajištění</t>
  </si>
  <si>
    <t>((4,7+5,165)*6,7-(0,879+1,18+0,88+1,185+0,88+1,185)*1,4*2)*0,4</t>
  </si>
  <si>
    <t>((3,857+0,9+0,4+0,9)*5,9*2-0,9*2,02)*0,1</t>
  </si>
  <si>
    <t>((1,9+2,5)*5,9*2-1,15*2,2*2-1,7*2,02*2)*5,9*0,25</t>
  </si>
  <si>
    <t>118</t>
  </si>
  <si>
    <t>965041333r</t>
  </si>
  <si>
    <t>Sekání rýh pro profese</t>
  </si>
  <si>
    <t>-1392717995</t>
  </si>
  <si>
    <t>119</t>
  </si>
  <si>
    <t>965041334r</t>
  </si>
  <si>
    <t>Zahození rýh po profesích vč. materiálu</t>
  </si>
  <si>
    <t>1764720474</t>
  </si>
  <si>
    <t>120</t>
  </si>
  <si>
    <t>965042141</t>
  </si>
  <si>
    <t>Bourání podkladů pod dlažby nebo mazanin betonových nebo z litého asfaltu tl do 100 mm pl přes 4 m2</t>
  </si>
  <si>
    <t>-1463435067</t>
  </si>
  <si>
    <t>38,7*0,065+38,7*0,06</t>
  </si>
  <si>
    <t>121</t>
  </si>
  <si>
    <t>968072455</t>
  </si>
  <si>
    <t>Vybourání kovových dveřních zárubní pl do 2 m2</t>
  </si>
  <si>
    <t>1504467890</t>
  </si>
  <si>
    <t>0,9*2,02*3</t>
  </si>
  <si>
    <t>122</t>
  </si>
  <si>
    <t>968072456</t>
  </si>
  <si>
    <t>Vybourání kovových dveřních zárubní pl přes 2 m2</t>
  </si>
  <si>
    <t>396054857</t>
  </si>
  <si>
    <t>1,7*2,02*2</t>
  </si>
  <si>
    <t>123</t>
  </si>
  <si>
    <t>968082016</t>
  </si>
  <si>
    <t>Vybourání plastových rámů oken včetně křídel plochy  do 2 m2</t>
  </si>
  <si>
    <t>-1958216580</t>
  </si>
  <si>
    <t>(0,879+1,18+0,88+1,185+0,88+1,185)*1,4*2</t>
  </si>
  <si>
    <t>997</t>
  </si>
  <si>
    <t>Přesun sutě</t>
  </si>
  <si>
    <t>124</t>
  </si>
  <si>
    <t>997006512</t>
  </si>
  <si>
    <t>Vodorovné doprava suti s naložením a složením na skládku přes 100 m do 1 km</t>
  </si>
  <si>
    <t>-1363954867</t>
  </si>
  <si>
    <t>125</t>
  </si>
  <si>
    <t>997006519</t>
  </si>
  <si>
    <t>Příplatek k vodorovnému přemístění suti na skládku ZKD 1 km přes 1 km</t>
  </si>
  <si>
    <t>-2108679099</t>
  </si>
  <si>
    <t>253,584</t>
  </si>
  <si>
    <t>253,584*19 'Přepočtené koeficientem množství</t>
  </si>
  <si>
    <t>126</t>
  </si>
  <si>
    <t>997006551</t>
  </si>
  <si>
    <t>Hrubé urovnání suti na skládce bez zhutnění</t>
  </si>
  <si>
    <t>1354876759</t>
  </si>
  <si>
    <t>127</t>
  </si>
  <si>
    <t>997013871</t>
  </si>
  <si>
    <t>Poplatek za uložení stavebního odpadu na recyklační skládce (skládkovné) směsného stavebního a demoličního kód odpadu 17 09 04</t>
  </si>
  <si>
    <t>-1662111614</t>
  </si>
  <si>
    <t>998</t>
  </si>
  <si>
    <t>Přesun hmot</t>
  </si>
  <si>
    <t>128</t>
  </si>
  <si>
    <t>998011002</t>
  </si>
  <si>
    <t>Přesun hmot pro budovy zděné v přes 6 do 12 m</t>
  </si>
  <si>
    <t>-342811783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</si>
  <si>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</si>
  <si>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</si>
  <si>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</si>
  <si>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</si>
  <si>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</si>
  <si>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</si>
  <si>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1099633270</t>
  </si>
  <si>
    <t>984,4</t>
  </si>
  <si>
    <t>130</t>
  </si>
  <si>
    <t>11163150</t>
  </si>
  <si>
    <t>lak penetrační asfaltový</t>
  </si>
  <si>
    <t>-1222467912</t>
  </si>
  <si>
    <t>984,4*0,00033 "Přepočtené koeficientem množství</t>
  </si>
  <si>
    <t>131</t>
  </si>
  <si>
    <t>711112001</t>
  </si>
  <si>
    <t>Provedení izolace proti zemní vlhkosti svislé za studena nátěrem penetračním</t>
  </si>
  <si>
    <t>-65341822</t>
  </si>
  <si>
    <t>7,87+1+17,82+12,74+15,9+6+8,4+2,3+3,38+24,175+6,11+3,49+3,7555+4,425+(4,28*2+2,025*2)*1,66</t>
  </si>
  <si>
    <t>132</t>
  </si>
  <si>
    <t>1397962093</t>
  </si>
  <si>
    <t>138,298*0,00034 "Přepočtené koeficientem množství</t>
  </si>
  <si>
    <t>133</t>
  </si>
  <si>
    <t>711141559</t>
  </si>
  <si>
    <t>Provedení izolace proti zemní vlhkosti pásy přitavením vodorovné NAIP</t>
  </si>
  <si>
    <t>1447181039</t>
  </si>
  <si>
    <t>dvě vrsty</t>
  </si>
  <si>
    <t>984,4*2</t>
  </si>
  <si>
    <t>134</t>
  </si>
  <si>
    <t>62853004</t>
  </si>
  <si>
    <t>pás asfaltový natavitelný modifikovaný SBS tl 4,0mm s vložkou ze skleněné tkaniny a spalitelnou PE fólií nebo jemnozrnným minerálním posypem na horním povrchu</t>
  </si>
  <si>
    <t>-135930095</t>
  </si>
  <si>
    <t>1968,8*1,1655 "Přepočtené koeficientem množství</t>
  </si>
  <si>
    <t>135</t>
  </si>
  <si>
    <t>711142559</t>
  </si>
  <si>
    <t>Provedení izolace proti zemní vlhkosti pásy přitavením svislé NAIP</t>
  </si>
  <si>
    <t>-1743595492</t>
  </si>
  <si>
    <t>136</t>
  </si>
  <si>
    <t>1961573252</t>
  </si>
  <si>
    <t>138,298*1,221 "Přepočtené koeficientem množství</t>
  </si>
  <si>
    <t>137</t>
  </si>
  <si>
    <t>711191201r</t>
  </si>
  <si>
    <t>Provedení izolace proti zemní vlhkosti hydroizolační stěrkou, 2 vrstvy</t>
  </si>
  <si>
    <t>-1619965558</t>
  </si>
  <si>
    <t>vč. systémového řešení koutů; (stěrka v  položce)</t>
  </si>
  <si>
    <t>p2+p4+p11+p7</t>
  </si>
  <si>
    <t>138</t>
  </si>
  <si>
    <t>998711202</t>
  </si>
  <si>
    <t>Přesun hmot procentní pro izolace proti vodě, vlhkosti a plynům v objektech v přes 6 do 12 m</t>
  </si>
  <si>
    <t>%</t>
  </si>
  <si>
    <t>1709890167</t>
  </si>
  <si>
    <t>712</t>
  </si>
  <si>
    <t>Povlakové krytiny</t>
  </si>
  <si>
    <t>139</t>
  </si>
  <si>
    <t>712311101</t>
  </si>
  <si>
    <t>Provedení povlakové krytiny střech do 10° za studena lakem penetračním nebo asfaltovým</t>
  </si>
  <si>
    <t>-1762810766</t>
  </si>
  <si>
    <t>(3,2+18,055+33,69+26,83+17,79+17,85+6,765+6,445+4,1+2,1+1,65+6,7)*0,6</t>
  </si>
  <si>
    <t>(3,2+18,055+33,69+26,83+17,79+17,85+6,765+6,445+4,1+2,1+1,65+6,7)*0,36</t>
  </si>
  <si>
    <t>Skladba  ST.2</t>
  </si>
  <si>
    <t>140</t>
  </si>
  <si>
    <t>827630621</t>
  </si>
  <si>
    <t>1109,168*0,00032 "Přepočtené koeficientem množství</t>
  </si>
  <si>
    <t>141</t>
  </si>
  <si>
    <t>712341559</t>
  </si>
  <si>
    <t>Provedení povlakové krytiny střech do 10° pásy NAIP přitavením v plné ploše</t>
  </si>
  <si>
    <t>1373588784</t>
  </si>
  <si>
    <t>st1+st3+e4+st2</t>
  </si>
  <si>
    <t>142</t>
  </si>
  <si>
    <t>RMAT0020</t>
  </si>
  <si>
    <t>Parozábrana asf. SBS modif pas s  kombinovanou Al vložkou, 4mm</t>
  </si>
  <si>
    <t>-1456894000</t>
  </si>
  <si>
    <t>1109,168*1,1655 "Přepočtené koeficientem množství</t>
  </si>
  <si>
    <t>143</t>
  </si>
  <si>
    <t>712363412r</t>
  </si>
  <si>
    <t>Provedení povlak krytiny mechanicky kotvenou do trapézu TI tl do 100 mm, budova v do 18 m</t>
  </si>
  <si>
    <t>1930795194</t>
  </si>
  <si>
    <t>vč. navaření folie PVC na oplechování a zesílením pásem hydroizolace</t>
  </si>
  <si>
    <t xml:space="preserve">5,3 + 8,6 + 12,9 + 19,8 + 13,7 + 11,1 + 3,5 + 5,3 + 8,6 </t>
  </si>
  <si>
    <t>144</t>
  </si>
  <si>
    <t>RMAT0024</t>
  </si>
  <si>
    <t>fólie hydroizolační</t>
  </si>
  <si>
    <t>-410257674</t>
  </si>
  <si>
    <t>100,8*1,1655 "Přepočtené koeficientem množství</t>
  </si>
  <si>
    <t>145</t>
  </si>
  <si>
    <t>712363605</t>
  </si>
  <si>
    <t>Provedení povlak krytiny mechanicky kotvenou do betonu TI tl přes 240 mm krajní pole, budova v do 18 m</t>
  </si>
  <si>
    <t>-348100286</t>
  </si>
  <si>
    <t>st1+st3+e4+st2+e7</t>
  </si>
  <si>
    <t>146</t>
  </si>
  <si>
    <t>28322000</t>
  </si>
  <si>
    <t>fólie hydroizolační střešní mPVC mechanicky kotvená tl 2,0mm šedá</t>
  </si>
  <si>
    <t>-441012613</t>
  </si>
  <si>
    <t>1123,368*1,1655 "Přepočtené koeficientem množství</t>
  </si>
  <si>
    <t>147</t>
  </si>
  <si>
    <t>712391171</t>
  </si>
  <si>
    <t>Provedení povlakové krytiny střech do 10° podkladní textilní vrstvy</t>
  </si>
  <si>
    <t>-617790714</t>
  </si>
  <si>
    <t>st1+st3+e4+st4+st2+e7+st5</t>
  </si>
  <si>
    <t>148</t>
  </si>
  <si>
    <t>RMAT0021</t>
  </si>
  <si>
    <t>textilie sklovláknitá 120 g/m2</t>
  </si>
  <si>
    <t>714112355</t>
  </si>
  <si>
    <t>1182,48409055451*1,155 "Přepočtené koeficientem množství</t>
  </si>
  <si>
    <t>149</t>
  </si>
  <si>
    <t>RMAT0032</t>
  </si>
  <si>
    <t>textilie sklovláknitá 180 g/m2</t>
  </si>
  <si>
    <t>-2130275027</t>
  </si>
  <si>
    <t>st4+st5</t>
  </si>
  <si>
    <t>150</t>
  </si>
  <si>
    <t>712540851</t>
  </si>
  <si>
    <t>Odstranění povlakové krytiny střech oblých z pásů NAIP přitavených v plné ploše jednovrstvé</t>
  </si>
  <si>
    <t>-1161420839</t>
  </si>
  <si>
    <t>46+9,91*0,5+9,925*0,5</t>
  </si>
  <si>
    <t>151</t>
  </si>
  <si>
    <t>998712202</t>
  </si>
  <si>
    <t>Přesun hmot procentní pro krytiny povlakové v objektech v přes 6 do 12 m</t>
  </si>
  <si>
    <t>-1909099186</t>
  </si>
  <si>
    <t>713</t>
  </si>
  <si>
    <t>Izolace tepelné</t>
  </si>
  <si>
    <t>152</t>
  </si>
  <si>
    <t>713120821</t>
  </si>
  <si>
    <t>Odstranění tepelné izolace podlah volně kladené z polystyrenu suchého tl do 100 mm</t>
  </si>
  <si>
    <t>-1027506664</t>
  </si>
  <si>
    <t>38,7*2</t>
  </si>
  <si>
    <t>153</t>
  </si>
  <si>
    <t>713121111</t>
  </si>
  <si>
    <t>Montáž izolace tepelné podlah volně kladenými rohožemi, pásy, dílci, deskami 1 vrstva</t>
  </si>
  <si>
    <t>101016634</t>
  </si>
  <si>
    <t>eps150S-tl.120mm</t>
  </si>
  <si>
    <t>p1+p2+p7+p11</t>
  </si>
  <si>
    <t>eps150S-tl.90mm</t>
  </si>
  <si>
    <t>eps150S-tl.50mm</t>
  </si>
  <si>
    <t>p3+p4+p8+p14</t>
  </si>
  <si>
    <t>akustická -menerální vlna 40mm</t>
  </si>
  <si>
    <t>p3+p4+p9+p10+p13</t>
  </si>
  <si>
    <t>eps 150S -tl. 0-250mm</t>
  </si>
  <si>
    <t>eps150S-tl.60mm</t>
  </si>
  <si>
    <t>154</t>
  </si>
  <si>
    <t>RMAT0008</t>
  </si>
  <si>
    <t>izolace tepelná EPS 150 S Stabil tl.120mm</t>
  </si>
  <si>
    <t>-1281851850</t>
  </si>
  <si>
    <t>851,1*1,02 'Přepočtené koeficientem množství</t>
  </si>
  <si>
    <t>155</t>
  </si>
  <si>
    <t>RMAT0009</t>
  </si>
  <si>
    <t>izolace tepelná EPS 150 S Stabil tl. 90mm</t>
  </si>
  <si>
    <t>-932068822</t>
  </si>
  <si>
    <t>21,8*1,05 'Přepočtené koeficientem množství</t>
  </si>
  <si>
    <t>156</t>
  </si>
  <si>
    <t>RMAT0013</t>
  </si>
  <si>
    <t>izolace tepelná EPS 150 S Stabil tl. 50mm</t>
  </si>
  <si>
    <t>-807309462</t>
  </si>
  <si>
    <t>750,4*1,02 'Přepočtené koeficientem množství</t>
  </si>
  <si>
    <t>157</t>
  </si>
  <si>
    <t>RMAT0048</t>
  </si>
  <si>
    <t>izolace tepelná EPS 150 S Stabil tl. 60mm</t>
  </si>
  <si>
    <t>-1547089646</t>
  </si>
  <si>
    <t>42,8*1,05 'Přepočtené koeficientem množství</t>
  </si>
  <si>
    <t>158</t>
  </si>
  <si>
    <t>RMAT0015</t>
  </si>
  <si>
    <t>izolace tepelná EPS 150 S Stabil tl.0-250mm</t>
  </si>
  <si>
    <t>-1366883804</t>
  </si>
  <si>
    <t>eps250*0,125</t>
  </si>
  <si>
    <t>0,938*1,05 'Přepočtené koeficientem množství</t>
  </si>
  <si>
    <t>159</t>
  </si>
  <si>
    <t>RMAT0014</t>
  </si>
  <si>
    <t>izolace akustická-kročejová tl. 40mm</t>
  </si>
  <si>
    <t>1352315956</t>
  </si>
  <si>
    <t>758,2*1,02 'Přepočtené koeficientem množství</t>
  </si>
  <si>
    <t>160</t>
  </si>
  <si>
    <t>713131143</t>
  </si>
  <si>
    <t>Montáž izolace tepelné stěn a základů lepením celoplošně v kombinaci s mechanickým kotvením rohoží, pásů, dílců, desek</t>
  </si>
  <si>
    <t>579205139</t>
  </si>
  <si>
    <t>sokl podzemí</t>
  </si>
  <si>
    <t>"zapadní, jihozápadní"(18,055+20,96+3,52+5,95)*1,04</t>
  </si>
  <si>
    <t>"severovýchodní"(38,39+1,275+0,6)*1,04</t>
  </si>
  <si>
    <t>"jihovýchodní"(16,15+8,46+2,22+0,2)*1,04</t>
  </si>
  <si>
    <t>skladba E.7 -sokl na střeše</t>
  </si>
  <si>
    <t xml:space="preserve">dle detailů- za kaslík žaluzií- Fasádní tepelněizolační desky z tuhé fenolické pěny </t>
  </si>
  <si>
    <t>nadp*0,3</t>
  </si>
  <si>
    <t>154,279*1,05 "Přepočtené koeficientem množství</t>
  </si>
  <si>
    <t>161</t>
  </si>
  <si>
    <t>-1152888294</t>
  </si>
  <si>
    <t>120,411*1,05 "Přepočtené koeficientem množství</t>
  </si>
  <si>
    <t>162</t>
  </si>
  <si>
    <t>28376803</t>
  </si>
  <si>
    <t>deska fenolická tepelně izolační fasádní λ=0,020 tl 50mm</t>
  </si>
  <si>
    <t>1255828432</t>
  </si>
  <si>
    <t>163</t>
  </si>
  <si>
    <t>28376022</t>
  </si>
  <si>
    <t>deska perimetrická fasádní soklová 150kPa λ=0,035 tl 180mm</t>
  </si>
  <si>
    <t>-1442497271</t>
  </si>
  <si>
    <t>14,2*1,05 "Přepočtené koeficientem množství</t>
  </si>
  <si>
    <t>164</t>
  </si>
  <si>
    <t>713141111</t>
  </si>
  <si>
    <t>Montáž izolace tepelné střech plochých lepené asfaltem plně 1 vrstva rohoží, pásů, dílců, desek</t>
  </si>
  <si>
    <t>1930464481</t>
  </si>
  <si>
    <t>st1+e4+st2</t>
  </si>
  <si>
    <t>165</t>
  </si>
  <si>
    <t>28375992</t>
  </si>
  <si>
    <t>deska EPS 150 pro konstrukce s vysokým zatížením λ=0,035 tl 180mm</t>
  </si>
  <si>
    <t>1278997278</t>
  </si>
  <si>
    <t>st1+st2</t>
  </si>
  <si>
    <t>969,8*1,05 "Přepočtené koeficientem množství</t>
  </si>
  <si>
    <t>166</t>
  </si>
  <si>
    <t>28375993</t>
  </si>
  <si>
    <t>deska EPS 150 pro konstrukce s vysokým zatížením λ=0,035 tl 200mm</t>
  </si>
  <si>
    <t>-183060755</t>
  </si>
  <si>
    <t>167</t>
  </si>
  <si>
    <t>713141212</t>
  </si>
  <si>
    <t>Montáž izolace tepelné střech plochých lepené nízkoexpanzní (PUR) pěnou atikový klín</t>
  </si>
  <si>
    <t>269861100</t>
  </si>
  <si>
    <t>(3,2+18,055+33,69+26,83+17,79+17,85+6,765+6,445+4,1+2,1+1,65+6,7)</t>
  </si>
  <si>
    <t>168</t>
  </si>
  <si>
    <t>RMAT0022</t>
  </si>
  <si>
    <t>klín atikový tl.60-75 mm</t>
  </si>
  <si>
    <t>-327307972</t>
  </si>
  <si>
    <t>145,175*1,05 "Přepočtené koeficientem množství</t>
  </si>
  <si>
    <t>169</t>
  </si>
  <si>
    <t>713141336</t>
  </si>
  <si>
    <t>Montáž izolace tepelné střech plochých lepené za studena nízkoexpanzní (PUR) pěnou, spádová vrstva</t>
  </si>
  <si>
    <t>793101847</t>
  </si>
  <si>
    <t>28376142</t>
  </si>
  <si>
    <t>klín izolační z pěnového polystyrenu EPS 150 spád do 5%</t>
  </si>
  <si>
    <t>-1590338337</t>
  </si>
  <si>
    <t>st1*0,03+st1*0,09*2/3</t>
  </si>
  <si>
    <t>st2*0,03+st2*0,04*2/3</t>
  </si>
  <si>
    <t>171</t>
  </si>
  <si>
    <t>713151131</t>
  </si>
  <si>
    <t>Montáž izolace tepelné střech šikmých kladené volně nad krokve rohoží, pásů, desek sklonu do 30°</t>
  </si>
  <si>
    <t>-1214691934</t>
  </si>
  <si>
    <t>st5+6*0,3</t>
  </si>
  <si>
    <t>172</t>
  </si>
  <si>
    <t>63153730</t>
  </si>
  <si>
    <t>deska tepelně izolační minerální univerzální λ=0,036-0,037 tl 200mm</t>
  </si>
  <si>
    <t>1139957055</t>
  </si>
  <si>
    <t>13,8*1,05 "Přepočtené koeficientem množství</t>
  </si>
  <si>
    <t>173</t>
  </si>
  <si>
    <t>998713202</t>
  </si>
  <si>
    <t>Přesun hmot procentní pro izolace tepelné v objektech v přes 6 do 12 m</t>
  </si>
  <si>
    <t>871385366</t>
  </si>
  <si>
    <t>715</t>
  </si>
  <si>
    <t>Gastro</t>
  </si>
  <si>
    <t>175</t>
  </si>
  <si>
    <t>715112r</t>
  </si>
  <si>
    <t>VZT Gastro -samostatný rozpočet</t>
  </si>
  <si>
    <t>soubor</t>
  </si>
  <si>
    <t>-1113715676</t>
  </si>
  <si>
    <t>722</t>
  </si>
  <si>
    <t>Zdravotechnika</t>
  </si>
  <si>
    <t>176</t>
  </si>
  <si>
    <t>7220R</t>
  </si>
  <si>
    <t>Zti-samostatný rozpočet</t>
  </si>
  <si>
    <t>-600218768</t>
  </si>
  <si>
    <t>735</t>
  </si>
  <si>
    <t>Vytápění, plyn</t>
  </si>
  <si>
    <t>177</t>
  </si>
  <si>
    <t>735110001R</t>
  </si>
  <si>
    <t>Vytápění-samostatný rozpočet</t>
  </si>
  <si>
    <t>1949581861</t>
  </si>
  <si>
    <t>741</t>
  </si>
  <si>
    <t>Elektroinstalace</t>
  </si>
  <si>
    <t>178</t>
  </si>
  <si>
    <t>74142183r</t>
  </si>
  <si>
    <t>El -samostatný rozpočet</t>
  </si>
  <si>
    <t>-1414156596</t>
  </si>
  <si>
    <t>179</t>
  </si>
  <si>
    <t>74142184r</t>
  </si>
  <si>
    <t>EPS -samostatný rozpočet</t>
  </si>
  <si>
    <t>-1387850879</t>
  </si>
  <si>
    <t>751</t>
  </si>
  <si>
    <t>Vzduchotechnika</t>
  </si>
  <si>
    <t>180</t>
  </si>
  <si>
    <t>751111011r</t>
  </si>
  <si>
    <t>VZT ostatní-samostatný rozpočet</t>
  </si>
  <si>
    <t>157922221</t>
  </si>
  <si>
    <t>762</t>
  </si>
  <si>
    <t>Konstrukce tesařské</t>
  </si>
  <si>
    <t>181</t>
  </si>
  <si>
    <t>762083122</t>
  </si>
  <si>
    <t>Impregnace řeziva proti dřevokaznému hmyzu, houbám a plísním máčením třída ohrožení 3 a 4</t>
  </si>
  <si>
    <t>-293920527</t>
  </si>
  <si>
    <t>182</t>
  </si>
  <si>
    <t>762331812</t>
  </si>
  <si>
    <t>Demontáž vázaných kcí krovů z hranolů průřezové pl přes 120 do 224 cm2</t>
  </si>
  <si>
    <t>-860130521</t>
  </si>
  <si>
    <t>5,4*3+3,8+1,9+12,1+4,1+5,2*4+4,8+5,2+5,6</t>
  </si>
  <si>
    <t>183</t>
  </si>
  <si>
    <t>762332133</t>
  </si>
  <si>
    <t>Montáž vázaných kcí krovů pravidelných z hraněného řeziva průřezové pl do 288 cm2</t>
  </si>
  <si>
    <t>1259496330</t>
  </si>
  <si>
    <t>"krokev 120/160"42</t>
  </si>
  <si>
    <t>"krokev 140/180"6,5</t>
  </si>
  <si>
    <t>"krokev 100/160"40</t>
  </si>
  <si>
    <t>"pozednice 140/100"5,5</t>
  </si>
  <si>
    <t>"vaznice 1400/200"7</t>
  </si>
  <si>
    <t>"sloupek 140/200"2,5</t>
  </si>
  <si>
    <t>184</t>
  </si>
  <si>
    <t>RMAT0023</t>
  </si>
  <si>
    <t>řezivo hraněné</t>
  </si>
  <si>
    <t>1425847801</t>
  </si>
  <si>
    <t>1,99</t>
  </si>
  <si>
    <t>185</t>
  </si>
  <si>
    <t>762341270</t>
  </si>
  <si>
    <t>Montáž bednění střech rovných a šikmých sklonu do 60° z desek dřevotřískových na sraz</t>
  </si>
  <si>
    <t>53241084</t>
  </si>
  <si>
    <t>dvě vrstvy</t>
  </si>
  <si>
    <t>st4*2+st5*2</t>
  </si>
  <si>
    <t>186</t>
  </si>
  <si>
    <t>RMAT0025</t>
  </si>
  <si>
    <t>deska dřevotřísková 20mm</t>
  </si>
  <si>
    <t>1468402754</t>
  </si>
  <si>
    <t>140,509090909091*1,1 "Přepočtené koeficientem množství</t>
  </si>
  <si>
    <t>187</t>
  </si>
  <si>
    <t>762341832</t>
  </si>
  <si>
    <t>Demontáž bednění střech z desek tvrdých</t>
  </si>
  <si>
    <t>539890594</t>
  </si>
  <si>
    <t>188</t>
  </si>
  <si>
    <t>7623613r</t>
  </si>
  <si>
    <t>Konstrukční a vyrovnávací vrstva pod klempířské prvky (atiky) z desek OSB</t>
  </si>
  <si>
    <t>2064594428</t>
  </si>
  <si>
    <t>OSB 3- 2x vč. roštu</t>
  </si>
  <si>
    <t>189</t>
  </si>
  <si>
    <t>762395000</t>
  </si>
  <si>
    <t>Spojovací prostředky krovů, bednění, laťování, nadstřešních konstrukcí</t>
  </si>
  <si>
    <t>-340551617</t>
  </si>
  <si>
    <t>190</t>
  </si>
  <si>
    <t>762526r</t>
  </si>
  <si>
    <t>D+M překližka, dřevěná fošna u ukončení střechy šachty výtahu detail D.3.01</t>
  </si>
  <si>
    <t>1839128898</t>
  </si>
  <si>
    <t>délka překližky = 4000 + 3150 mm = 7150 mm</t>
  </si>
  <si>
    <t>šířka překližky (2 kusy) = 520 mm, tl. překližky 21 mm</t>
  </si>
  <si>
    <t>191</t>
  </si>
  <si>
    <t>762951001r</t>
  </si>
  <si>
    <t>D+M terasa sibiřský modřín+podkladní systémové profily+rektifikační terče dle skladby PE.1</t>
  </si>
  <si>
    <t>104934658</t>
  </si>
  <si>
    <t>skladba PE.1 vč. ukončení, lišt</t>
  </si>
  <si>
    <t>17,85*5,42+(6+1,2*3+0,6)*0,2</t>
  </si>
  <si>
    <t>24,25*2,5+(2,64*4)*0,2</t>
  </si>
  <si>
    <t>192</t>
  </si>
  <si>
    <t>762951002r</t>
  </si>
  <si>
    <t>D+M terasa prkna+podkladní systémové profily+rektifikační terče +ukončující lišty dle skladby ST.2</t>
  </si>
  <si>
    <t>2101727271</t>
  </si>
  <si>
    <t>193</t>
  </si>
  <si>
    <t>998762202</t>
  </si>
  <si>
    <t>Přesun hmot procentní pro kce tesařské v objektech v přes 6 do 12 m</t>
  </si>
  <si>
    <t>-835273982</t>
  </si>
  <si>
    <t>763</t>
  </si>
  <si>
    <t>Konstrukce suché výstavby</t>
  </si>
  <si>
    <t>194</t>
  </si>
  <si>
    <t>763121451</t>
  </si>
  <si>
    <t>SDK stěna předsazená tl 75 mm profil CW+UW 50 desky 2xDF 12,5 bez izolace EI 30</t>
  </si>
  <si>
    <t>362514132</t>
  </si>
  <si>
    <t>skladba S.10</t>
  </si>
  <si>
    <t>s10</t>
  </si>
  <si>
    <t>2,54*3,88</t>
  </si>
  <si>
    <t>195</t>
  </si>
  <si>
    <t>763121453</t>
  </si>
  <si>
    <t>SDK stěna předsazená tl 100 mm profil CW+UW 75 desky 2xDF 12,5 bez izolace EI 30</t>
  </si>
  <si>
    <t>1827491825</t>
  </si>
  <si>
    <t>0,9*3,88</t>
  </si>
  <si>
    <t>0,9*3,45+1,5*3,45</t>
  </si>
  <si>
    <t>3,525*0,6</t>
  </si>
  <si>
    <t>196</t>
  </si>
  <si>
    <t>76312145r</t>
  </si>
  <si>
    <t>SDK nadpraží (kaslík) dle skladby S.9, 2x12,5mm deska, nosný rošt kovový</t>
  </si>
  <si>
    <t>-1222548148</t>
  </si>
  <si>
    <t>skladba S.9</t>
  </si>
  <si>
    <t>2,905+2,55+2,65+2,95+0,05+2,5</t>
  </si>
  <si>
    <t>3,72+3,72+2,55+3,605+3,555</t>
  </si>
  <si>
    <t>3,72+3,72+2,55</t>
  </si>
  <si>
    <t>S9</t>
  </si>
  <si>
    <t>197</t>
  </si>
  <si>
    <t>763121466</t>
  </si>
  <si>
    <t xml:space="preserve">SDK stěna předsazená tl 100 mm profil CW+UW 75 desky 2xDFH2 12,5 </t>
  </si>
  <si>
    <t>-448486044</t>
  </si>
  <si>
    <t>skladba S.4</t>
  </si>
  <si>
    <t>(5,53+1,3+2,41*4+1,2*4+2,41+1,2+0,875+1,05+1,1+2,35+2,4+2,25*2+1,05+2,4+0,4+0,15+0,4+8,75+0,15*2)*3,88</t>
  </si>
  <si>
    <t>(5,53+1,3+2,41*4+1,2*4+2,41*2+1,2*2+2,35+1,2+3,7+1*2+1,2+1,2*1*2+2,25*2+0,2+0,825+3,7)*3,25</t>
  </si>
  <si>
    <t>198</t>
  </si>
  <si>
    <t>763121r</t>
  </si>
  <si>
    <t>Výztuhy do sdk předstěn pro zavěšení zařizovacích předmětů</t>
  </si>
  <si>
    <t>1214065400</t>
  </si>
  <si>
    <t>199</t>
  </si>
  <si>
    <t>763131411</t>
  </si>
  <si>
    <t>SDK podhled desky 1xA 12,5 bez izolace dvouvrstvá spodní kce profil CD+UD</t>
  </si>
  <si>
    <t>-456582391</t>
  </si>
  <si>
    <t>rošt, závěsy a oplaštění -skladba C.1 vč. čel</t>
  </si>
  <si>
    <t>pokoje sklady</t>
  </si>
  <si>
    <t>10+21,9+38,8+30,2*4+37,8+4,3+4,3+8,4+6,7+7,2+1,4+21,1</t>
  </si>
  <si>
    <t>30,2*4+37,8*2+38,9</t>
  </si>
  <si>
    <t>chodba</t>
  </si>
  <si>
    <t>87,8+8,2+7,1+6+30,2</t>
  </si>
  <si>
    <t>78,8+12,3+30,8+8,6+19,3</t>
  </si>
  <si>
    <t>rošt, závěsy a oplaštění -skladba C.5</t>
  </si>
  <si>
    <t>200</t>
  </si>
  <si>
    <t>763131451</t>
  </si>
  <si>
    <t>SDK podhled deska 1xH2 12,5 bez izolace dvouvrstvá spodní kce profil CD+UD</t>
  </si>
  <si>
    <t>-196243886</t>
  </si>
  <si>
    <t>rošt, závěsy a oplaštění -skladba C.1 mokrý provoz</t>
  </si>
  <si>
    <t>2,5+4,9*2+1,8*2+1,7*2+20,2+6,1*4+6,1+2,1+1,6+2+1,6+5,2+7,6+15,1+9,9+6,6+7,2+3,9+2+1,6+8,4+3,7+3+5,5+6,2+6,9+1,6</t>
  </si>
  <si>
    <t>20,2+38,7+6,1*4+6,1*2+6+11,8+6,6+2,1+1,6*2+2+5,2+2,4+2,1+1,5+2+1,5+9,8+6+6,1</t>
  </si>
  <si>
    <t>201</t>
  </si>
  <si>
    <t>763131461r</t>
  </si>
  <si>
    <t>Akustické minerální panely 600/1800/20, kovový systémový rošt</t>
  </si>
  <si>
    <t>513449844</t>
  </si>
  <si>
    <t>rošt, závěsy a oplaštění -skladba C.3</t>
  </si>
  <si>
    <t>108,2</t>
  </si>
  <si>
    <t>202</t>
  </si>
  <si>
    <t>763131462r</t>
  </si>
  <si>
    <t>Akustické minerální panely 600/1200/15, kovový systémový rošt</t>
  </si>
  <si>
    <t>70457468</t>
  </si>
  <si>
    <t>rošt, závěsy a oplaštění -skladba C.4</t>
  </si>
  <si>
    <t>23,4+94,7</t>
  </si>
  <si>
    <t>203</t>
  </si>
  <si>
    <t>763131751</t>
  </si>
  <si>
    <t>Montáž parotěsné zábrany do SDK podhledu</t>
  </si>
  <si>
    <t>-1340521381</t>
  </si>
  <si>
    <t>204</t>
  </si>
  <si>
    <t>28329028</t>
  </si>
  <si>
    <t>fólie PE vyztužená Al vrstvou pro parotěsnou vrstvu 150g/m2 s integrovanou lepící páskou</t>
  </si>
  <si>
    <t>1555190628</t>
  </si>
  <si>
    <t>10*1,1235 "Přepočtené koeficientem množství</t>
  </si>
  <si>
    <t>205</t>
  </si>
  <si>
    <t>998763201</t>
  </si>
  <si>
    <t>Přesun hmot procentní pro dřevostavby v objektech v přes 6 do 12 m</t>
  </si>
  <si>
    <t>-221409150</t>
  </si>
  <si>
    <t>764</t>
  </si>
  <si>
    <t>Konstrukce klempířské</t>
  </si>
  <si>
    <t>206</t>
  </si>
  <si>
    <t>764001r</t>
  </si>
  <si>
    <t>D+M venkovní parapet okna 1200mm, r.š.250mm , dle ozn. K1, výkres -Tabulka klempířských výrobků LUS_DPS_D.1.1_605_00</t>
  </si>
  <si>
    <t>ks</t>
  </si>
  <si>
    <t>-185629817</t>
  </si>
  <si>
    <t>207</t>
  </si>
  <si>
    <t>764002801</t>
  </si>
  <si>
    <t>Demontáž závětrné lišty do suti</t>
  </si>
  <si>
    <t>-1139751996</t>
  </si>
  <si>
    <t>208</t>
  </si>
  <si>
    <t>764002871</t>
  </si>
  <si>
    <t>Demontáž lemování zdí do suti</t>
  </si>
  <si>
    <t>-2074781718</t>
  </si>
  <si>
    <t>7*2</t>
  </si>
  <si>
    <t>209</t>
  </si>
  <si>
    <t>764002r</t>
  </si>
  <si>
    <t>D+M venkovní parapet okna 1000mm, r.š.250mm , dle ozn. K2, výkres -Tabulka klempířských výrobků LUS_DPS_D.1.1_605_00</t>
  </si>
  <si>
    <t>543091937</t>
  </si>
  <si>
    <t>210</t>
  </si>
  <si>
    <t>764003r</t>
  </si>
  <si>
    <t>D+M venkovní parapet okna 2750mm, r.š.250mm , dle ozn. K3, výkres -Tabulka klempířských výrobků LUS_DPS_D.1.1_605_00</t>
  </si>
  <si>
    <t>-1491981837</t>
  </si>
  <si>
    <t>211</t>
  </si>
  <si>
    <t>764004801</t>
  </si>
  <si>
    <t>Demontáž podokapního žlabu do suti</t>
  </si>
  <si>
    <t>-359185773</t>
  </si>
  <si>
    <t>212</t>
  </si>
  <si>
    <t>764004861</t>
  </si>
  <si>
    <t>Demontáž svodu do suti</t>
  </si>
  <si>
    <t>871951975</t>
  </si>
  <si>
    <t>213</t>
  </si>
  <si>
    <t>764004r</t>
  </si>
  <si>
    <t>D+M venkovní parapet okna 3050+2200mm, r.š.250mm , dle ozn. K4, výkres -Tabulka klempířských výrobků LUS_DPS_D.1.1_605_00</t>
  </si>
  <si>
    <t>1729333527</t>
  </si>
  <si>
    <t>214</t>
  </si>
  <si>
    <t>764005r</t>
  </si>
  <si>
    <t>D+M venkovní parapet okna 1500mm, r.š.250mm , dle ozn. K5, výkres -Tabulka klempířských výrobků LUS_DPS_D.1.1_605_00</t>
  </si>
  <si>
    <t>532706514</t>
  </si>
  <si>
    <t>215</t>
  </si>
  <si>
    <t>764006r</t>
  </si>
  <si>
    <t>D+M venkovní parapet okna 2640mm, r.š.250mm , dle ozn. K6, výkres -Tabulka klempířských výrobků LUS_DPS_D.1.1_605_00</t>
  </si>
  <si>
    <t>550307874</t>
  </si>
  <si>
    <t>216</t>
  </si>
  <si>
    <t>764007r</t>
  </si>
  <si>
    <t>D+M venkovní parapet okna 2080mm, r.š.290mm , dle ozn. K7, výkres -Tabulka klempířských výrobků LUS_DPS_D.1.1_605_00</t>
  </si>
  <si>
    <t>-1194062941</t>
  </si>
  <si>
    <t>217</t>
  </si>
  <si>
    <t>764008r</t>
  </si>
  <si>
    <t>D+M okapnice 140m, r.š.160mm , dle ozn. K8, výkres -Tabulka klempířských výrobků LUS_DPS_D.1.1_605_00</t>
  </si>
  <si>
    <t>-366217223</t>
  </si>
  <si>
    <t>218</t>
  </si>
  <si>
    <t>764009r</t>
  </si>
  <si>
    <t>D+M vnější úhelník z poplastovaného plechu 140m, r.š.70mm , dle ozn. K9, výkres -Tabulka klempířských výrobků LUS_DPS_D.1.1_605_00</t>
  </si>
  <si>
    <t>-1024719942</t>
  </si>
  <si>
    <t>219</t>
  </si>
  <si>
    <t>764010r</t>
  </si>
  <si>
    <t>D+M vnější úhelník z poplastovaného plechu 145m, r.š.100mm , dle ozn. K10, výkres -Tabulka klempířských výrobků LUS_DPS_D.1.1_605_00</t>
  </si>
  <si>
    <t>1200303407</t>
  </si>
  <si>
    <t>220</t>
  </si>
  <si>
    <t>764011r</t>
  </si>
  <si>
    <t>D+M krycí lišta z poplastovaného plechu 15m, r.š.270mm , dle ozn. K11, výkres -Tabulka klempířských výrobků LUS_DPS_D.1.1_605_00</t>
  </si>
  <si>
    <t>1853096499</t>
  </si>
  <si>
    <t>221</t>
  </si>
  <si>
    <t>764012r</t>
  </si>
  <si>
    <t>D+M tmelící lišta z poplastovaného plechu 15m, r.š.160mm , dle ozn. K12, výkres -Tabulka klempířských výrobků LUS_DPS_D.1.1_605_00</t>
  </si>
  <si>
    <t>297915836</t>
  </si>
  <si>
    <t>222</t>
  </si>
  <si>
    <t>764013r</t>
  </si>
  <si>
    <t>D+M úhelník z poplastovaného plechu 15m, r.š.195mm , dle ozn. K13, výkres -Tabulka klempířských výrobků LUS_DPS_D.1.1_605_00</t>
  </si>
  <si>
    <t>-423758523</t>
  </si>
  <si>
    <t>223</t>
  </si>
  <si>
    <t>764014r</t>
  </si>
  <si>
    <t>D+M závětrná lišta boku šikmé střechy 34m, r.š.315mm , dle ozn. K14, výkres -Tabulka klempířských výrobků LUS_DPS_D.1.1_605_00</t>
  </si>
  <si>
    <t>-78379537</t>
  </si>
  <si>
    <t>224</t>
  </si>
  <si>
    <t>764015r</t>
  </si>
  <si>
    <t>D+M krycí lišta z poplastovaného plechu 140m, r.š.160mm , dle ozn. K15, výkres -Tabulka klempířských výrobků LUS_DPS_D.1.1_605_00</t>
  </si>
  <si>
    <t>1952319924</t>
  </si>
  <si>
    <t>225</t>
  </si>
  <si>
    <t>764016r</t>
  </si>
  <si>
    <t>D+M okapnice 8m, r.š.160mm , dle ozn. K16, výkres -Tabulka klempířských výrobků LUS_DPS_D.1.1_605_00</t>
  </si>
  <si>
    <t>2005156871</t>
  </si>
  <si>
    <t>226</t>
  </si>
  <si>
    <t>764017r</t>
  </si>
  <si>
    <t>D+M žlabový hák r.š.395mm , dle ozn. K17, výkres -Tabulka klempířských výrobků LUS_DPS_D.1.1_605_00</t>
  </si>
  <si>
    <t>-755404930</t>
  </si>
  <si>
    <t>227</t>
  </si>
  <si>
    <t>764018r</t>
  </si>
  <si>
    <t>D+M okapový žlab 8m r.š.185mm , dle ozn. K18, výkres -Tabulka klempířských výrobků LUS_DPS_D.1.1_605_00</t>
  </si>
  <si>
    <t>609649782</t>
  </si>
  <si>
    <t>228</t>
  </si>
  <si>
    <t>764019r</t>
  </si>
  <si>
    <t>D+M okapový svod 12m r.š.290mm , dle ozn. K19, výkres -Tabulka klempířských výrobků LUS_DPS_D.1.1_605_00</t>
  </si>
  <si>
    <t>454018308</t>
  </si>
  <si>
    <t>229</t>
  </si>
  <si>
    <t>764020r</t>
  </si>
  <si>
    <t>D+M závětrná lišta boku šikmé střechy 8m r.š.315mm , dle ozn. K20, výkres -Tabulka klempířských výrobků LUS_DPS_D.1.1_605_00</t>
  </si>
  <si>
    <t>-251622804</t>
  </si>
  <si>
    <t>230</t>
  </si>
  <si>
    <t>764021r</t>
  </si>
  <si>
    <t>D+M okapní lišta 4,4m r.š.160mm , dle ozn. K21, výkres -Tabulka klempířských výrobků LUS_DPS_D.1.1_605_00</t>
  </si>
  <si>
    <t>-1186969868</t>
  </si>
  <si>
    <t>231</t>
  </si>
  <si>
    <t>764022r</t>
  </si>
  <si>
    <t>D+M žlabový hák, r.š.395mm , dle ozn. K22, výkres -Tabulka klempířských výrobků LUS_DPS_D.1.1_605_00</t>
  </si>
  <si>
    <t>-686062333</t>
  </si>
  <si>
    <t>232</t>
  </si>
  <si>
    <t>764023r</t>
  </si>
  <si>
    <t>D+M okapový žlab 4,4m, r.š.185mm , dle ozn. K23, výkres -Tabulka klempířských výrobků LUS_DPS_D.1.1_605_00</t>
  </si>
  <si>
    <t>-2121573450</t>
  </si>
  <si>
    <t>233</t>
  </si>
  <si>
    <t>764024r</t>
  </si>
  <si>
    <t>D+M úhelník z poplastovaného plechu 12m, r.š.100mm , dle ozn. K24, výkres -Tabulka klempířských výrobků LUS_DPS_D.1.1_605_00</t>
  </si>
  <si>
    <t>1183711024</t>
  </si>
  <si>
    <t>234</t>
  </si>
  <si>
    <t>764025r</t>
  </si>
  <si>
    <t>D+M okapový svod 3m, r.š.290mm , dle ozn. K25, výkres -Tabulka klempířských výrobků LUS_DPS_D.1.1_605_00</t>
  </si>
  <si>
    <t>538195939</t>
  </si>
  <si>
    <t>235</t>
  </si>
  <si>
    <t>764026r</t>
  </si>
  <si>
    <t>D+M vnější úhelník z poplastovaného plechu 28m, r.š.70mm , dle ozn. K26, výkres -Tabulka klempířských výrobků LUS_DPS_D.1.1_605_00</t>
  </si>
  <si>
    <t>-274331127</t>
  </si>
  <si>
    <t>236</t>
  </si>
  <si>
    <t>764027r</t>
  </si>
  <si>
    <t>D+M úhelník z poplastovaného plechu 28m, r.š.100mm , dle ozn. K27, výkres -Tabulka klempířských výrobků LUS_DPS_D.1.1_605_00</t>
  </si>
  <si>
    <t>2039857794</t>
  </si>
  <si>
    <t>522</t>
  </si>
  <si>
    <t>7640271r</t>
  </si>
  <si>
    <t>D+M  28m, r.š. 160mm , dle ozn. K28, výkres -Tabulka klempířských výrobků LUS_DPS_D.1.1_605_00</t>
  </si>
  <si>
    <t>-885229970</t>
  </si>
  <si>
    <t>237</t>
  </si>
  <si>
    <t>764029r</t>
  </si>
  <si>
    <t>D+M atikový krycí profil jednodílný, hliníkový 28m, dle ozn. K29, výkres -Tabulka klempířských výrobků LUS_DPS_D.1.1_605_00</t>
  </si>
  <si>
    <t>1624272817</t>
  </si>
  <si>
    <t>238</t>
  </si>
  <si>
    <t>764030r</t>
  </si>
  <si>
    <t>D+M venkovní parapet okna 6000mm, r.š. 250mm, dle ozn. K30, výkres -Tabulka klempířských výrobků LUS_DPS_D.1.1_605_00</t>
  </si>
  <si>
    <t>1423050039</t>
  </si>
  <si>
    <t>239</t>
  </si>
  <si>
    <t>764031r</t>
  </si>
  <si>
    <t>D+M venkovní parapet okna 600mm, r.š. 250mm, dle ozn. K31, výkres -Tabulka klempířských výrobků LUS_DPS_D.1.1_605_00</t>
  </si>
  <si>
    <t>1045413223</t>
  </si>
  <si>
    <t>240</t>
  </si>
  <si>
    <t>764032r</t>
  </si>
  <si>
    <t>D+M venkovní parapet okna 1200mm, r.š. 290mm, dle ozn. K32, výkres -Tabulka klempířských výrobků LUS_DPS_D.1.1_605_00</t>
  </si>
  <si>
    <t>-1585878665</t>
  </si>
  <si>
    <t>241</t>
  </si>
  <si>
    <t>764033r</t>
  </si>
  <si>
    <t>D+M venkovní parapet okna 2750mm, r.š. 290mm, dle ozn. K33, výkres -Tabulka klempířských výrobků LUS_DPS_D.1.1_605_00</t>
  </si>
  <si>
    <t>637710088</t>
  </si>
  <si>
    <t>242</t>
  </si>
  <si>
    <t>764034r</t>
  </si>
  <si>
    <t>D+M venkovní parapet okna 2640mm, r.š. 290mm, dle ozn. K34, výkres -Tabulka klempířských výrobků LUS_DPS_D.1.1_605_00</t>
  </si>
  <si>
    <t>-1110123552</t>
  </si>
  <si>
    <t>243</t>
  </si>
  <si>
    <t>764035r</t>
  </si>
  <si>
    <t>D+M venkovní parapet okna 3050+2200mm, r.š. 290mm, dle ozn. K35, výkres -Tabulka klempířských výrobků LUS_DPS_D.1.1_605_00</t>
  </si>
  <si>
    <t>1044228850</t>
  </si>
  <si>
    <t>244</t>
  </si>
  <si>
    <t>764036r</t>
  </si>
  <si>
    <t>D+M venkovní parapet okna 1500mm, r.š. 290mm, dle ozn. K36, výkres -Tabulka klempířských výrobků LUS_DPS_D.1.1_605_00</t>
  </si>
  <si>
    <t>1857254353</t>
  </si>
  <si>
    <t>245</t>
  </si>
  <si>
    <t>764037r</t>
  </si>
  <si>
    <t>D+M venkovní parapet okna 1000mm, r.š. 290mm, dle ozn. K37, výkres -Tabulka klempířských výrobků LUS_DPS_D.1.1_605_00</t>
  </si>
  <si>
    <t>628901400</t>
  </si>
  <si>
    <t>246</t>
  </si>
  <si>
    <t>764038r</t>
  </si>
  <si>
    <t>D+M okapní lišta 4,2m, r.š. 160mm, dle ozn. K38, výkres -Tabulka klempířských výrobků LUS_DPS_D.1.1_605_00</t>
  </si>
  <si>
    <t>-60060856</t>
  </si>
  <si>
    <t>247</t>
  </si>
  <si>
    <t>764039r</t>
  </si>
  <si>
    <t>D+M žlabový hák r.š. 395mm, dle ozn. K39, výkres -Tabulka klempířských výrobků LUS_DPS_D.1.1_605_00</t>
  </si>
  <si>
    <t>43137099</t>
  </si>
  <si>
    <t>248</t>
  </si>
  <si>
    <t>764040r</t>
  </si>
  <si>
    <t>D+M okapový žlab 4,2m, r.š. 185mm, dle ozn. K40, výkres -Tabulka klempířských výrobků LUS_DPS_D.1.1_605_00</t>
  </si>
  <si>
    <t>-1197887995</t>
  </si>
  <si>
    <t>249</t>
  </si>
  <si>
    <t>764041r</t>
  </si>
  <si>
    <t>D+M okapový svod 3m, r.š. 290mm, dle ozn. K41, výkres -Tabulka klempířských výrobků LUS_DPS_D.1.1_605_00</t>
  </si>
  <si>
    <t>-741431931</t>
  </si>
  <si>
    <t>250</t>
  </si>
  <si>
    <t>764042r</t>
  </si>
  <si>
    <t>D+M úhelník z poplastovaného plechu 4,7m, r.š. 200mm, dle ozn. K42, výkres -Tabulka klempířských výrobků LUS_DPS_D.1.1_605_00</t>
  </si>
  <si>
    <t>-109801215</t>
  </si>
  <si>
    <t>251</t>
  </si>
  <si>
    <t>764043r</t>
  </si>
  <si>
    <t>D+M krycí lišta z poplastovaného plechu 12m, r.š. 275mm, dle ozn. K43, výkres -Tabulka klempířských výrobků LUS_DPS_D.1.1_605_00</t>
  </si>
  <si>
    <t>222988399</t>
  </si>
  <si>
    <t>252</t>
  </si>
  <si>
    <t>998764202</t>
  </si>
  <si>
    <t>Přesun hmot procentní pro konstrukce klempířské v objektech v přes 6 do 12 m</t>
  </si>
  <si>
    <t>862059786</t>
  </si>
  <si>
    <t>765</t>
  </si>
  <si>
    <t>Krytina skládaná</t>
  </si>
  <si>
    <t>253</t>
  </si>
  <si>
    <t>765191911</t>
  </si>
  <si>
    <t>Demontáž pojistné hydroizolační fólie kladené ve sklonu přes 30°</t>
  </si>
  <si>
    <t>-786411514</t>
  </si>
  <si>
    <t>766</t>
  </si>
  <si>
    <t>Konstrukce truhlářské</t>
  </si>
  <si>
    <t>254</t>
  </si>
  <si>
    <t>766101r</t>
  </si>
  <si>
    <t>D+M parapet okna F13 1700x180mm, dle ozn. T1, výkres -Tabulka truhlářských výrobků LUS_DPS_D.1.1_609_00</t>
  </si>
  <si>
    <t>-1871249170</t>
  </si>
  <si>
    <t>270</t>
  </si>
  <si>
    <t>766121r</t>
  </si>
  <si>
    <t>D+M Sestava 2 ks posuvné dveře (bezbariérové), 2 ks fixní zasklení, 6000x2690mm  dle ozn. F1, výkres -Tabulka oken LUS_DPS_D.1.1_601_00</t>
  </si>
  <si>
    <t>1516092018</t>
  </si>
  <si>
    <t>271</t>
  </si>
  <si>
    <t>766122r</t>
  </si>
  <si>
    <t>D+M Sestava 1 ks křídlo otvíravé a sklopné, 1200x2690mm  dle ozn. F2, výkres -Tabulka oken LUS_DPS_D.1.1_601_00</t>
  </si>
  <si>
    <t>1657865283</t>
  </si>
  <si>
    <t>272</t>
  </si>
  <si>
    <t>766123r</t>
  </si>
  <si>
    <t>D+M Sestava 1 ks křídlo otvíravé a sklopné, 1200x2690mm  dle ozn. F3a, výkres -Tabulka oken LUS_DPS_D.1.1_601_00</t>
  </si>
  <si>
    <t>-1988613374</t>
  </si>
  <si>
    <t>273</t>
  </si>
  <si>
    <t>766124r</t>
  </si>
  <si>
    <t>D+M Sestava 1 ks křídlo otvíravé a sklopné, 1200x2600mm  dle ozn. F3b, výkres -Tabulka oken LUS_DPS_D.1.1_601_00</t>
  </si>
  <si>
    <t>1475598159</t>
  </si>
  <si>
    <t>274</t>
  </si>
  <si>
    <t>766125r</t>
  </si>
  <si>
    <t>D+M Sestava 1 ks fixní zasklení, 600x2690mm  dle ozn. F4, výkres -Tabulka oken LUS_DPS_D.1.1_601_00</t>
  </si>
  <si>
    <t>1706732928</t>
  </si>
  <si>
    <t>275</t>
  </si>
  <si>
    <t>766126r</t>
  </si>
  <si>
    <t>D+M Sestava 1 ks křídlo otvíravé a sklopné, 1000x2690mm  dle ozn. F5, výkres -Tabulka oken LUS_DPS_D.1.1_601_00</t>
  </si>
  <si>
    <t>1712312192</t>
  </si>
  <si>
    <t>276</t>
  </si>
  <si>
    <t>766127r</t>
  </si>
  <si>
    <t>D+M Sestava 1 ks křídlo otvíravé a sklopné+ 1 ks pevných bočních dílů 2750x2690mm dle ozn. F6a, výkres -Tabulka oken LUS_DPS_D.1.1_601_00</t>
  </si>
  <si>
    <t>-1069400424</t>
  </si>
  <si>
    <t>277</t>
  </si>
  <si>
    <t>766128r</t>
  </si>
  <si>
    <t>D+M Sestava 1 ks křídlo otvíravé a sklopné+1 ks pevných bočních dílů 2750x2600mm dle ozn. F6b, výkres -Tabulka oken LUS_DPS_D.1.1_601_00</t>
  </si>
  <si>
    <t>1652165136</t>
  </si>
  <si>
    <t>278</t>
  </si>
  <si>
    <t>766129r</t>
  </si>
  <si>
    <t>D+M Sestava 1 ks křídlo otvíravé a sklopné+1 ks pevných bočních dílů 2750x2600mm dle ozn. F7, výkres -Tabulka oken LUS_DPS_D.1.1_601_00</t>
  </si>
  <si>
    <t>1921290329</t>
  </si>
  <si>
    <t>279</t>
  </si>
  <si>
    <t>766130r</t>
  </si>
  <si>
    <t>D+M Sestava 1 ks křídlo otvíravé a sklopné+1 ks pevných bočních dílů 2640x2690mm dle ozn. F8a, výkres -Tabulka oken LUS_DPS_D.1.1_601_00</t>
  </si>
  <si>
    <t>47720634</t>
  </si>
  <si>
    <t>280</t>
  </si>
  <si>
    <t>766131r</t>
  </si>
  <si>
    <t>D+M Sestava 1 ks křídlo otvíravé a sklopné+1 ks pevných bočních dílů 2640x2600mm dle ozn. F8b, výkres -Tabulka oken LUS_DPS_D.1.1_601_00</t>
  </si>
  <si>
    <t>1415047657</t>
  </si>
  <si>
    <t>281</t>
  </si>
  <si>
    <t>766132r</t>
  </si>
  <si>
    <t>D+M Sestava 1 ks křídlo otvíravé a sklopné+1 ks pevných bočních dílů 2640x2690mm dle ozn. F9a, výkres -Tabulka oken LUS_DPS_D.1.1_601_00</t>
  </si>
  <si>
    <t>1458561346</t>
  </si>
  <si>
    <t>282</t>
  </si>
  <si>
    <t>766133r</t>
  </si>
  <si>
    <t>D+M Sestava 1 ks křídlo otvíravé a sklopné+1 ks pevných bočních dílů 2640x2600mm dle ozn. F9b, výkres -Tabulka oken LUS_DPS_D.1.1_601_00</t>
  </si>
  <si>
    <t>-1740755186</t>
  </si>
  <si>
    <t>283</t>
  </si>
  <si>
    <t>766134r</t>
  </si>
  <si>
    <t>D+M Sestava 1 ks křídlo otvíravé a sklopné+2 ks pevných bočních dílů 2940+2060x2690mm dle ozn. F10a, výkres -Tabulka oken LUS_DPS_D.1.1_601_00</t>
  </si>
  <si>
    <t>-1542618160</t>
  </si>
  <si>
    <t>284</t>
  </si>
  <si>
    <t>766135r</t>
  </si>
  <si>
    <t>D+M Sestava 1 ks křídlo otvíravé a sklopné+2 ks pevných bočních dílů 2940+2060x2600mm dle ozn. F10b, výkres -Tabulka oken LUS_DPS_D.1.1_601_00</t>
  </si>
  <si>
    <t>1240562874</t>
  </si>
  <si>
    <t>285</t>
  </si>
  <si>
    <t>766136r</t>
  </si>
  <si>
    <t>D+M Sestava 1 ks křídlo otvíravé a sklopné+1 ks pevných bočních dílů 1500x2690mm dle ozn. F11a, výkres -Tabulka oken LUS_DPS_D.1.1_601_00</t>
  </si>
  <si>
    <t>1206832201</t>
  </si>
  <si>
    <t>286</t>
  </si>
  <si>
    <t>766137r</t>
  </si>
  <si>
    <t>D+M Sestava 1 ks křídlo otvíravé a sklopné+1 ks pevných bočních dílů 1500x2600mm dle ozn. F11b, výkres -Tabulka oken LUS_DPS_D.1.1_601_00</t>
  </si>
  <si>
    <t>-968685280</t>
  </si>
  <si>
    <t>287</t>
  </si>
  <si>
    <t>766138r</t>
  </si>
  <si>
    <t>D+M Sestava 1 ks křídlo otvíravé a sklopné 1000x2600mm dle ozn. F12, výkres -Tabulka oken LUS_DPS_D.1.1_601_00</t>
  </si>
  <si>
    <t>-809366778</t>
  </si>
  <si>
    <t>288</t>
  </si>
  <si>
    <t>766139r</t>
  </si>
  <si>
    <t>D+M Sestava 1 ks fixní zasklení 1720x2600mm dle ozn. F13, výkres -Tabulka oken LUS_DPS_D.1.1_601_00</t>
  </si>
  <si>
    <t>-1532922449</t>
  </si>
  <si>
    <t>289</t>
  </si>
  <si>
    <t>766140r</t>
  </si>
  <si>
    <t>D+M Sestava 1 ks otvíravých dveří (bezbariérové)  1250x2600mm dle ozn. F14, výkres -Tabulka oken LUS_DPS_D.1.1_601_00</t>
  </si>
  <si>
    <t>1010960258</t>
  </si>
  <si>
    <t>290</t>
  </si>
  <si>
    <t>766141r</t>
  </si>
  <si>
    <t>D+M Sestava 3 ks otvíravých dveří (bezbariérové)+ 4 ks pevných bočních dílů  4300+2500+5820x2610mm dle ozn. F15, výkres -Tabulka oken LUS_DPS_D.1.1_601_00</t>
  </si>
  <si>
    <t>90441248</t>
  </si>
  <si>
    <t>291</t>
  </si>
  <si>
    <t>766142r</t>
  </si>
  <si>
    <t>D+M Sestava 1 ks otvíravých dveří (bezbariérové)+ 2 ks pevných bočních dílů  4770x2610mm dle ozn. F16, výkres -Tabulka oken LUS_DPS_D.1.1_601_00</t>
  </si>
  <si>
    <t>-242155174</t>
  </si>
  <si>
    <t>292</t>
  </si>
  <si>
    <t>766143r</t>
  </si>
  <si>
    <t>D+M Sestava 1 ks křídlo otvíravé a sklopné)+ 1 ks pevných bočních dílů  2080x2600mm dle ozn. F17, výkres -Tabulka oken LUS_DPS_D.1.1_601_00</t>
  </si>
  <si>
    <t>-1500222663</t>
  </si>
  <si>
    <t>293</t>
  </si>
  <si>
    <t>766144r</t>
  </si>
  <si>
    <t>D+M Sestava 2 ks otvíravých dveří (bezbariérové)  2220x2690mm dle ozn. F18, výkres -Tabulka oken LUS_DPS_D.1.1_601_00</t>
  </si>
  <si>
    <t>1432787610</t>
  </si>
  <si>
    <t>294</t>
  </si>
  <si>
    <t>766145r</t>
  </si>
  <si>
    <t>D+M Sestava 2 ks otvíravých dveří (bezbariérové)  1450x2400mm dle ozn. F19, výkres -Tabulka oken LUS_DPS_D.1.1_601_00</t>
  </si>
  <si>
    <t>-2115376172</t>
  </si>
  <si>
    <t>295</t>
  </si>
  <si>
    <t>766146r</t>
  </si>
  <si>
    <t>D+M Sestava 2 ks otvíravých dveří (bezbariérové)  2080x2690mm dle ozn. F20, výkres -Tabulka oken LUS_DPS_D.1.1_601_00</t>
  </si>
  <si>
    <t>-2039242886</t>
  </si>
  <si>
    <t>296</t>
  </si>
  <si>
    <t>766147r</t>
  </si>
  <si>
    <t>D+M Sestava 2 ks otvíravých dveří (bezbariérové)  1640x2690mm dle ozn. F21, výkres -Tabulka oken LUS_DPS_D.1.1_601_00</t>
  </si>
  <si>
    <t>1414443290</t>
  </si>
  <si>
    <t>297</t>
  </si>
  <si>
    <t>766148r</t>
  </si>
  <si>
    <t>D+M Sestava 1 ks otvíravých dveří (bezbariérové) 1100x2200mm dle ozn. F22, výkres -Tabulka oken LUS_DPS_D.1.1_601_00</t>
  </si>
  <si>
    <t>222649648</t>
  </si>
  <si>
    <t>298</t>
  </si>
  <si>
    <t>766171r</t>
  </si>
  <si>
    <t>D+M Interiérové dveře vč. zárubně a doplňků 1400x2150mm dle ozn. D1, výkres -Tabulka interiérových dveří LUS_DPS_D.1.1_602_00</t>
  </si>
  <si>
    <t>-414875960</t>
  </si>
  <si>
    <t>299</t>
  </si>
  <si>
    <t>766172r</t>
  </si>
  <si>
    <t>D+M Interiérové dveře vč. zárubně a doplňků 1400x2150mm dle ozn. D2, výkres -Tabulka interiérových dveří LUS_DPS_D.1.1_602_00</t>
  </si>
  <si>
    <t>1479764117</t>
  </si>
  <si>
    <t>300</t>
  </si>
  <si>
    <t>766173r</t>
  </si>
  <si>
    <t>D+M Interiérové dveře vč. zárubně a doplňků 900x2150mm dle ozn. D3, výkres -Tabulka interiérových dveří LUS_DPS_D.1.1_602_00</t>
  </si>
  <si>
    <t>-322550363</t>
  </si>
  <si>
    <t>301</t>
  </si>
  <si>
    <t>766174r</t>
  </si>
  <si>
    <t>D+M Interiérové dveře vč. zárubně a doplňků 900x2150mm dle ozn. D4, výkres -Tabulka interiérových dveří LUS_DPS_D.1.1_602_00</t>
  </si>
  <si>
    <t>195555496</t>
  </si>
  <si>
    <t>302</t>
  </si>
  <si>
    <t>766175r</t>
  </si>
  <si>
    <t>D+M Interiérové dveře vč. zárubně a doplňků 1150x2150mm dle ozn. D5, výkres -Tabulka interiérových dveří LUS_DPS_D.1.1_602_00</t>
  </si>
  <si>
    <t>-2003178463</t>
  </si>
  <si>
    <t>303</t>
  </si>
  <si>
    <t>766176r</t>
  </si>
  <si>
    <t>D+M Interiérové dveře vč. zárubně a doplňků 1000x2150mm dle ozn. D6, výkres -Tabulka interiérových dveří LUS_DPS_D.1.1_602_00</t>
  </si>
  <si>
    <t>-1575942455</t>
  </si>
  <si>
    <t>304</t>
  </si>
  <si>
    <t>766177r</t>
  </si>
  <si>
    <t>D+M Interiérové dveře vč. zárubně a doplňků 800x2150mm dle ozn. D7, výkres -Tabulka interiérových dveří LUS_DPS_D.1.1_602_00</t>
  </si>
  <si>
    <t>-1350690439</t>
  </si>
  <si>
    <t>305</t>
  </si>
  <si>
    <t>766178r</t>
  </si>
  <si>
    <t>D+M Interiérové dveře vč. zárubně a doplňků 800x1970mm dle ozn. D8, výkres -Tabulka interiérových dveří LUS_DPS_D.1.1_602_00</t>
  </si>
  <si>
    <t>257808026</t>
  </si>
  <si>
    <t>306</t>
  </si>
  <si>
    <t>766179r</t>
  </si>
  <si>
    <t>D+M Interiérové dveře vč. zárubně a doplňků 900x1970mm dle ozn. D9, výkres -Tabulka interiérových dveří LUS_DPS_D.1.1_602_00</t>
  </si>
  <si>
    <t>2035662828</t>
  </si>
  <si>
    <t>307</t>
  </si>
  <si>
    <t>766180r</t>
  </si>
  <si>
    <t>D+M Interiérové dveře vč. zárubně a doplňků 900x1970mm dle ozn. D10, výkres -Tabulka interiérových dveří LUS_DPS_D.1.1_602_00</t>
  </si>
  <si>
    <t>2086807829</t>
  </si>
  <si>
    <t>308</t>
  </si>
  <si>
    <t>766181r</t>
  </si>
  <si>
    <t>D+M Interiérové dveře vč. zárubně a doplňků 800x1970mm dle ozn. D11, výkres -Tabulka interiérových dveří LUS_DPS_D.1.1_602_00</t>
  </si>
  <si>
    <t>-458471741</t>
  </si>
  <si>
    <t>309</t>
  </si>
  <si>
    <t>766182r</t>
  </si>
  <si>
    <t>D+M Interiérové dveře vč. zárubně a doplňků 700x2150mm dle ozn. D12, výkres -Tabulka interiérových dveří LUS_DPS_D.1.1_602_00</t>
  </si>
  <si>
    <t>1266586445</t>
  </si>
  <si>
    <t>310</t>
  </si>
  <si>
    <t>766183r</t>
  </si>
  <si>
    <t>D+M Interiérové dveře vč. zárubně a doplňků 600x1970mm dle ozn. D13, výkres -Tabulka interiérových dveří LUS_DPS_D.1.1_602_00</t>
  </si>
  <si>
    <t>2049404113</t>
  </si>
  <si>
    <t>311</t>
  </si>
  <si>
    <t>766184r</t>
  </si>
  <si>
    <t>D+M Interiérové dveře vč. zárubně a doplňků 1000x2150mm dle ozn. D14, výkres -Tabulka interiérových dveří LUS_DPS_D.1.1_602_00</t>
  </si>
  <si>
    <t>1134429274</t>
  </si>
  <si>
    <t>312</t>
  </si>
  <si>
    <t>766185r</t>
  </si>
  <si>
    <t>D+M Interiérové dveře vč. zárubně a doplňků 700x1970mm dle ozn. D15, výkres -Tabulka interiérových dveří LUS_DPS_D.1.1_602_00</t>
  </si>
  <si>
    <t>-1071306250</t>
  </si>
  <si>
    <t>313</t>
  </si>
  <si>
    <t>766186r</t>
  </si>
  <si>
    <t>D+M Interiérové dveře vč. zárubně a doplňků 700x1970mm dle ozn. D16, výkres -Tabulka interiérových dveří LUS_DPS_D.1.1_602_00</t>
  </si>
  <si>
    <t>-177243402</t>
  </si>
  <si>
    <t>314</t>
  </si>
  <si>
    <t>766187r</t>
  </si>
  <si>
    <t>D+M Interiérové dveře vč. zárubně a doplňků 800x1970mm dle ozn. D17, výkres -Tabulka interiérových dveří LUS_DPS_D.1.1_602_00</t>
  </si>
  <si>
    <t>563926308</t>
  </si>
  <si>
    <t>315</t>
  </si>
  <si>
    <t>766188r</t>
  </si>
  <si>
    <t>D+M Interiérové dveře vč. zárubně a doplňků 1150x2150mm dle ozn. D18, výkres -Tabulka interiérových dveří LUS_DPS_D.1.1_602_00</t>
  </si>
  <si>
    <t>1387852529</t>
  </si>
  <si>
    <t>316</t>
  </si>
  <si>
    <t>766189r</t>
  </si>
  <si>
    <t>D+M Interiérové dveře vč. zárubně a doplňků 900x2150mm dle ozn. D19, výkres -Tabulka interiérových dveří LUS_DPS_D.1.1_602_00</t>
  </si>
  <si>
    <t>2044170460</t>
  </si>
  <si>
    <t>317</t>
  </si>
  <si>
    <t>766190r</t>
  </si>
  <si>
    <t>D+M Interiérové dveře vč. zárubně a doplňků 800x2150mm dle ozn. D20, výkres -Tabulka interiérových dveří LUS_DPS_D.1.1_602_00</t>
  </si>
  <si>
    <t>908576109</t>
  </si>
  <si>
    <t>318</t>
  </si>
  <si>
    <t>766191r</t>
  </si>
  <si>
    <t>D+M Interiérové dveře vč. zárubně a doplňků 700x2150mm dle ozn. D21, výkres -Tabulka interiérových dveří LUS_DPS_D.1.1_602_00</t>
  </si>
  <si>
    <t>1518893899</t>
  </si>
  <si>
    <t>319</t>
  </si>
  <si>
    <t>766192r</t>
  </si>
  <si>
    <t>D+M Interiérové dveře vč. zárubně a doplňků 1000x1970mm dle ozn. D22, výkres -Tabulka interiérových dveří LUS_DPS_D.1.1_602_00</t>
  </si>
  <si>
    <t>-1033820597</t>
  </si>
  <si>
    <t>320</t>
  </si>
  <si>
    <t>766193r</t>
  </si>
  <si>
    <t>D+M Interiérové dveře vč. zárubně a doplňků 1150x2150mm dle ozn. D23, výkres -Tabulka interiérových dveří LUS_DPS_D.1.1_602_00</t>
  </si>
  <si>
    <t>1738903821</t>
  </si>
  <si>
    <t>321</t>
  </si>
  <si>
    <t>766441821</t>
  </si>
  <si>
    <t>Demontáž parapetních desek dřevěných nebo plastových šířky do 300 mm délky do 2000 mm</t>
  </si>
  <si>
    <t>-74228726</t>
  </si>
  <si>
    <t>6*2</t>
  </si>
  <si>
    <t>322</t>
  </si>
  <si>
    <t>766491851</t>
  </si>
  <si>
    <t>Demontáž prahů dveří jednokřídlových</t>
  </si>
  <si>
    <t>-770626245</t>
  </si>
  <si>
    <t>323</t>
  </si>
  <si>
    <t>766491853</t>
  </si>
  <si>
    <t>Demontáž prahů dveří dvoukřídlových</t>
  </si>
  <si>
    <t>116339761</t>
  </si>
  <si>
    <t>324</t>
  </si>
  <si>
    <t>766691914</t>
  </si>
  <si>
    <t>Vyvěšení nebo zavěšení dřevěných křídel dveří pl do 2 m2</t>
  </si>
  <si>
    <t>1970217437</t>
  </si>
  <si>
    <t>325</t>
  </si>
  <si>
    <t>766691915</t>
  </si>
  <si>
    <t>Vyvěšení nebo zavěšení dřevěných křídel dveří pl přes 2 m2</t>
  </si>
  <si>
    <t>-294522938</t>
  </si>
  <si>
    <t>326</t>
  </si>
  <si>
    <t>998766202</t>
  </si>
  <si>
    <t>Přesun hmot procentní pro kce truhlářské v objektech v přes 6 do 12 m</t>
  </si>
  <si>
    <t>181566871</t>
  </si>
  <si>
    <t>767</t>
  </si>
  <si>
    <t>Konstrukce zámečnické</t>
  </si>
  <si>
    <t>327</t>
  </si>
  <si>
    <t>767121r</t>
  </si>
  <si>
    <t>D+M Prosklená sestava s otvíravými dveřmi (mezi chodbou stávajícího objektu a 1.01) 2550x2500mm dle ozn.H1, výkres -Tabulka prosklených sestav LUS_DPS_D.1.1_603_00</t>
  </si>
  <si>
    <t>-385076370</t>
  </si>
  <si>
    <t>328</t>
  </si>
  <si>
    <t>767122r</t>
  </si>
  <si>
    <t>D+M Prosklená sestava s otvíravými dveřmi (mezi 1.09 a 1.01) 2650x2890mm dle ozn.H2, výkres -Tabulka prosklených sestav LUS_DPS_D.1.1_603_00</t>
  </si>
  <si>
    <t>348700242</t>
  </si>
  <si>
    <t>329</t>
  </si>
  <si>
    <t>767123r</t>
  </si>
  <si>
    <t>D+M Prosklená sestava s otvíravými dveřmi (1.01, 1.09 a 1.41) 5550x2890mm dle ozn.H3, výkres -Tabulka prosklených sestav LUS_DPS_D.1.1_603_00</t>
  </si>
  <si>
    <t>586482729</t>
  </si>
  <si>
    <t>330</t>
  </si>
  <si>
    <t>767124r</t>
  </si>
  <si>
    <t>D+M Prosklené dveře (mezi 1.01 a 1.14) 1640x2890mm dle ozn.H4, výkres -Tabulka prosklených sestav LUS_DPS_D.1.1_603_00</t>
  </si>
  <si>
    <t>-762833748</t>
  </si>
  <si>
    <t>331</t>
  </si>
  <si>
    <t>767125r</t>
  </si>
  <si>
    <t>D+M Prosklená sestava s otvíravými dveřmi (mezi 1.01 a 1.15) 2550x2890mm dle ozn.H5, výkres -Tabulka prosklených sestav LUS_DPS_D.1.1_603_00</t>
  </si>
  <si>
    <t>1427922038</t>
  </si>
  <si>
    <t>332</t>
  </si>
  <si>
    <t>767126r</t>
  </si>
  <si>
    <t>D+M Prosklená sestava s otvíravými dveřmi (mezi 1.15 a 1.16) 2905x2200mm dle ozn.H6, výkres -Tabulka prosklených sestav LUS_DPS_D.1.1_603_00</t>
  </si>
  <si>
    <t>976504753</t>
  </si>
  <si>
    <t>333</t>
  </si>
  <si>
    <t>767127r</t>
  </si>
  <si>
    <t>D+M Prosklené dveře (mezi 1.15 a 1.27) 2080x2890mm dle ozn.H7, výkres -Tabulka prosklených sestav LUS_DPS_D.1.1_603_00</t>
  </si>
  <si>
    <t>-77912704</t>
  </si>
  <si>
    <t>334</t>
  </si>
  <si>
    <t>767128r</t>
  </si>
  <si>
    <t>D+M Prosklená sestava s otvíravými dveřmi (chodba stávajícího objektu ve 2NP a 2.01) 1800+2230x2500mm dle ozn.H8, výkres -Tabulka prosklených sestav LUS_DPS_D.1.1_603_00</t>
  </si>
  <si>
    <t>-1438531552</t>
  </si>
  <si>
    <t>335</t>
  </si>
  <si>
    <t>767129r</t>
  </si>
  <si>
    <t>D+M Prosklená sestava s otvíravými dveřmi (mezi 2.03 a 2.06) 2550x2650mm dle ozn.H11, výkres -Tabulka prosklených sestav LUS_DPS_D.1.1_603_00</t>
  </si>
  <si>
    <t>-1960206701</t>
  </si>
  <si>
    <t>336</t>
  </si>
  <si>
    <t>767130r</t>
  </si>
  <si>
    <t>D+M Prosklená sestava s otvíravými dveřmi (mezi 2.01 a 2.06) 3220x2200mm dle ozn.H12, výkres -Tabulka prosklených sestav LUS_DPS_D.1.1_603_00</t>
  </si>
  <si>
    <t>-1165518743</t>
  </si>
  <si>
    <t>337</t>
  </si>
  <si>
    <t>767131r</t>
  </si>
  <si>
    <t>D+M Prosklená sestava s otvíravými dveřmi (mezi 2.06 a 2.32) 3720x2200mm dle ozn.H13, výkres -Tabulka prosklených sestav LUS_DPS_D.1.1_603_00</t>
  </si>
  <si>
    <t>-589365724</t>
  </si>
  <si>
    <t>338</t>
  </si>
  <si>
    <t>767132r</t>
  </si>
  <si>
    <t>D+M Prosklená sestava s otvíravými dveřmi (mezi 2.06 a 2.32) 3720x2200mm dle ozn.H14, výkres -Tabulka prosklených sestav LUS_DPS_D.1.1_603_00</t>
  </si>
  <si>
    <t>563567166</t>
  </si>
  <si>
    <t>339</t>
  </si>
  <si>
    <t>767133r</t>
  </si>
  <si>
    <t>D+M Prosklené dveře (mezi 2.06 a 2.18) 2080x2650mm dle ozn.H15, výkres -Tabulka prosklených sestav LUS_DPS_D.1.1_603_00</t>
  </si>
  <si>
    <t>1674157455</t>
  </si>
  <si>
    <t>340</t>
  </si>
  <si>
    <t>767134r</t>
  </si>
  <si>
    <t>D+M Prosklená sestava s otvíravými dveřmi (mezi 2.06 a 2.39) 2700x2400mm dle ozn.H16, výkres -Tabulka prosklených sestav LUS_DPS_D.1.1_603_00</t>
  </si>
  <si>
    <t>-888796990</t>
  </si>
  <si>
    <t>341</t>
  </si>
  <si>
    <t>767151r</t>
  </si>
  <si>
    <t>D+M Mobilní posuvná stěna (č.m. 2.32) 6120x2650mm dle ozn.I1, výkres -Tabulka mobilních stěn LUS_DPS_D.1.1_604_00</t>
  </si>
  <si>
    <t>-478614319</t>
  </si>
  <si>
    <t>342</t>
  </si>
  <si>
    <t>767171r</t>
  </si>
  <si>
    <t>D+M zábradlí terasa 2.NP. 7280+965+17200mm dle ozn.Z1, výkres -Tabulka zámečnických výrobků LUS_DPS_D.1.1_606_00</t>
  </si>
  <si>
    <t>766320136</t>
  </si>
  <si>
    <t>343</t>
  </si>
  <si>
    <t>767172r</t>
  </si>
  <si>
    <t>D+M Zábradlí u oken v 2.NP, 960mm dle ozn.Z2, výkres -Tabulka zámečnických výrobků LUS_DPS_D.1.1_606_00</t>
  </si>
  <si>
    <t>1485031624</t>
  </si>
  <si>
    <t>344</t>
  </si>
  <si>
    <t>767173r</t>
  </si>
  <si>
    <t>D+M Zábradlí u oken v 2.NP, 1105mm dle ozn.Z3, výkres -Tabulka zámečnických výrobků LUS_DPS_D.1.1_606_00</t>
  </si>
  <si>
    <t>57854477</t>
  </si>
  <si>
    <t>345</t>
  </si>
  <si>
    <t>767174r</t>
  </si>
  <si>
    <t>D+M Zábradlí u oken v 2.NP, 1160mm dle ozn.Z4, výkres -Tabulka zámečnických výrobků LUS_DPS_D.1.1_606_00</t>
  </si>
  <si>
    <t>-1891847826</t>
  </si>
  <si>
    <t>346</t>
  </si>
  <si>
    <t>767175r</t>
  </si>
  <si>
    <t>D+M zábradlí na schodišti do 2.NP dle ozn.Z6, výkres -Tabulka zámečnických výrobků LUS_DPS_D.1.1_606_00</t>
  </si>
  <si>
    <t>-759609688</t>
  </si>
  <si>
    <t>347</t>
  </si>
  <si>
    <t>767176r</t>
  </si>
  <si>
    <t>D+M Madlo po obvodu chodeb v místnosti 1.15, 42100mm dle ozn.Z7, výkres -Tabulka zámečnických výrobků LUS_DPS_D.1.1_606_00</t>
  </si>
  <si>
    <t>-2093144093</t>
  </si>
  <si>
    <t>348</t>
  </si>
  <si>
    <t>767177r</t>
  </si>
  <si>
    <t>D+M Madlo po obvodu chodeb v místnosti 1.01, 35440mm dle ozn.Z8, výkres -Tabulka zámečnických výrobků LUS_DPS_D.1.1_606_00</t>
  </si>
  <si>
    <t>2054197798</t>
  </si>
  <si>
    <t>349</t>
  </si>
  <si>
    <t>767178r</t>
  </si>
  <si>
    <t>D+M Madlo po obvodu chodeb v místnosti 1.14, 3405mm dle ozn.Z9, výkres -Tabulka zámečnických výrobků LUS_DPS_D.1.1_606_00</t>
  </si>
  <si>
    <t>506928350</t>
  </si>
  <si>
    <t>350</t>
  </si>
  <si>
    <t>767179r</t>
  </si>
  <si>
    <t>D+M Madlo po obvodu chodeb v místnosti -schodiště 1.05 a 2.02, 19610mm dle ozn.Z10, výkres -Tabulka zámečnických výrobků LUS_DPS_D.1.1_606_00</t>
  </si>
  <si>
    <t>1558945991</t>
  </si>
  <si>
    <t>351</t>
  </si>
  <si>
    <t>767180r</t>
  </si>
  <si>
    <t>D+M Madlo po obvodu chodeb v místnosti 1.27, 1.29, 2.18, 2.19, 32650mm dle ozn.Z11, výkres -Tabulka zámečnických výrobků LUS_DPS_D.1.1_606_00</t>
  </si>
  <si>
    <t>934823508</t>
  </si>
  <si>
    <t>352</t>
  </si>
  <si>
    <t>767181r</t>
  </si>
  <si>
    <t>D+M Madlo po obvodu chodeb v místnosti 2.06, 48125mm dle ozn.Z12, výkres -Tabulka zámečnických výrobků LUS_DPS_D.1.1_606_00</t>
  </si>
  <si>
    <t>72342889</t>
  </si>
  <si>
    <t>353</t>
  </si>
  <si>
    <t>767182r</t>
  </si>
  <si>
    <t>D+M Madlo po obvodu chodeb v místnosti 2.01, 48250mm dle ozn.Z13, výkres -Tabulka zámečnických výrobků LUS_DPS_D.1.1_606_00</t>
  </si>
  <si>
    <t>-806668758</t>
  </si>
  <si>
    <t>354</t>
  </si>
  <si>
    <t>767183r</t>
  </si>
  <si>
    <t>D+M Madlo po obvodu chodeb v místnosti 2.03, 8890mm dle ozn.Z14, výkres -Tabulka zámečnických výrobků LUS_DPS_D.1.1_606_00</t>
  </si>
  <si>
    <t>327152255</t>
  </si>
  <si>
    <t>355</t>
  </si>
  <si>
    <t>767184r</t>
  </si>
  <si>
    <t>D+M zábradlí na rampě, dle ozn.Z15, výkres -Tabulka zámečnických výrobků LUS_DPS_D.1.1_606_00</t>
  </si>
  <si>
    <t>-518439616</t>
  </si>
  <si>
    <t>356</t>
  </si>
  <si>
    <t>767185r</t>
  </si>
  <si>
    <t>D+M zábradlí na schodišti do 2.NP, dle ozn.Z16, výkres -Tabulka zámečnických výrobků LUS_DPS_D.1.1_606_00</t>
  </si>
  <si>
    <t>-197190839</t>
  </si>
  <si>
    <t>357</t>
  </si>
  <si>
    <t>767186r</t>
  </si>
  <si>
    <t>D+M zakrytí klimatizační jednotky, dle ozn.Z17, výkres -Tabulka zámečnických výrobků LUS_DPS_D.1.1_606_00</t>
  </si>
  <si>
    <t>2139036947</t>
  </si>
  <si>
    <t>358</t>
  </si>
  <si>
    <t>767187r</t>
  </si>
  <si>
    <t>D+M Venkovní čistící zóna 2220x1075mm, dle ozn.Z18, výkres -Tabulka zámečnických výrobků LUS_DPS_D.1.1_606_00</t>
  </si>
  <si>
    <t>-483078190</t>
  </si>
  <si>
    <t>359</t>
  </si>
  <si>
    <t>767188r</t>
  </si>
  <si>
    <t>D+M Venkovní čistící zóna 2280x1000mm, dle ozn.Z19, výkres -Tabulka zámečnických výrobků LUS_DPS_D.1.1_606_00</t>
  </si>
  <si>
    <t>1706261226</t>
  </si>
  <si>
    <t>360</t>
  </si>
  <si>
    <t>767189r</t>
  </si>
  <si>
    <t>D+M Venkovní čistící zóna 2000x1000mm, dle ozn.Z20, výkres -Tabulka zámečnických výrobků LUS_DPS_D.1.1_606_00</t>
  </si>
  <si>
    <t>-1977391385</t>
  </si>
  <si>
    <t>361</t>
  </si>
  <si>
    <t>767190r</t>
  </si>
  <si>
    <t>D+M Venkovní čistící zóna 1850x1000mm, dle ozn.Z21, výkres -Tabulka zámečnických výrobků LUS_DPS_D.1.1_606_00</t>
  </si>
  <si>
    <t>957720868</t>
  </si>
  <si>
    <t>362</t>
  </si>
  <si>
    <t>767191r</t>
  </si>
  <si>
    <t>D+M Konstrukce pro VZT mm, dle ozn.Z22, výkres -Tabulka zámečnických výrobků LUS_DPS_D.1.1_606_00</t>
  </si>
  <si>
    <t>-1969180021</t>
  </si>
  <si>
    <t>363</t>
  </si>
  <si>
    <t>767192r</t>
  </si>
  <si>
    <t>D+M Konstrukce pro VZT mm, dle ozn.Z23, výkres -Tabulka zámečnických výrobků LUS_DPS_D.1.1_606_00</t>
  </si>
  <si>
    <t>1429227132</t>
  </si>
  <si>
    <t>364</t>
  </si>
  <si>
    <t>767193r</t>
  </si>
  <si>
    <t>D+M Konstrukce pro VZT mm, dle ozn.Z24, výkres -Tabulka zámečnických výrobků LUS_DPS_D.1.1_606_00</t>
  </si>
  <si>
    <t>882905217</t>
  </si>
  <si>
    <t>365</t>
  </si>
  <si>
    <t>767194r</t>
  </si>
  <si>
    <t>D+M Přístřešek pro popelnice, dle ozn.Z25, výkres -Tabulka zámečnických výrobků LUS_DPS_D.1.1_606_00</t>
  </si>
  <si>
    <t>-351859091</t>
  </si>
  <si>
    <t>366</t>
  </si>
  <si>
    <t>767201r</t>
  </si>
  <si>
    <t xml:space="preserve">D+M Venkovní hliníkové žaluzie 6000x2700mm, dle ozn.O1, výkres -Tabulka ostatních výrobků LUS_DPS_D.1.1_607_00 </t>
  </si>
  <si>
    <t>-1944999164</t>
  </si>
  <si>
    <t>367</t>
  </si>
  <si>
    <t>767202r</t>
  </si>
  <si>
    <t xml:space="preserve">D+M Venkovní hliníkové žaluzie1200x2700mm, dle ozn.O2, výkres -Tabulka ostatních výrobků LUS_DPS_D.1.1_607_00 </t>
  </si>
  <si>
    <t>-744013058</t>
  </si>
  <si>
    <t>368</t>
  </si>
  <si>
    <t>767203r</t>
  </si>
  <si>
    <t xml:space="preserve">D+M Venkovní hliníkové žaluzie1200x2700mm, dle ozn.O3, výkres -Tabulka ostatních výrobků LUS_DPS_D.1.1_607_00 </t>
  </si>
  <si>
    <t>91919966</t>
  </si>
  <si>
    <t>369</t>
  </si>
  <si>
    <t>767204r</t>
  </si>
  <si>
    <t xml:space="preserve">D+M Venkovní hliníkové žaluzie 620x2700mm, dle ozn.O4 výkres -Tabulka ostatních výrobků LUS_DPS_D.1.1_607_00 </t>
  </si>
  <si>
    <t>-1857884443</t>
  </si>
  <si>
    <t>370</t>
  </si>
  <si>
    <t>767205r</t>
  </si>
  <si>
    <t xml:space="preserve">D+M Venkovní hliníkové žaluzie 1000x2700mm, dle ozn.O5 výkres -Tabulka ostatních výrobků LUS_DPS_D.1.1_607_00 </t>
  </si>
  <si>
    <t>771979202</t>
  </si>
  <si>
    <t>371</t>
  </si>
  <si>
    <t>767206r</t>
  </si>
  <si>
    <t xml:space="preserve">D+M Venkovní hliníkové žaluzie 2750x2700mm, dle ozn.O6a výkres -Tabulka ostatních výrobků LUS_DPS_D.1.1_607_00 </t>
  </si>
  <si>
    <t>35267189</t>
  </si>
  <si>
    <t>372</t>
  </si>
  <si>
    <t>767207r</t>
  </si>
  <si>
    <t xml:space="preserve">D+M Venkovní hliníkové žaluzie 2750x2700mm, dle ozn.O6b výkres -Tabulka ostatních výrobků LUS_DPS_D.1.1_607_00 </t>
  </si>
  <si>
    <t>-391346929</t>
  </si>
  <si>
    <t>373</t>
  </si>
  <si>
    <t>767208r</t>
  </si>
  <si>
    <t xml:space="preserve">D+M Venkovní hliníkové žaluzie 2750x2700mm, dle ozn.O7 výkres -Tabulka ostatních výrobků LUS_DPS_D.1.1_607_00 </t>
  </si>
  <si>
    <t>-373901652</t>
  </si>
  <si>
    <t>374</t>
  </si>
  <si>
    <t>767209r</t>
  </si>
  <si>
    <t xml:space="preserve">D+M Venkovní hliníkové žaluzie 2640x2700mm, dle ozn.O8a výkres -Tabulka ostatních výrobků LUS_DPS_D.1.1_607_00 </t>
  </si>
  <si>
    <t>-1389761567</t>
  </si>
  <si>
    <t>375</t>
  </si>
  <si>
    <t>767210r</t>
  </si>
  <si>
    <t xml:space="preserve">D+M Venkovní hliníkové žaluzie 2640x2700mm, dle ozn.O8b výkres -Tabulka ostatních výrobků LUS_DPS_D.1.1_607_00 </t>
  </si>
  <si>
    <t>-945562788</t>
  </si>
  <si>
    <t>376</t>
  </si>
  <si>
    <t>767211r</t>
  </si>
  <si>
    <t xml:space="preserve">D+M Venkovní hliníkové žaluzie 2640x2700mm, dle ozn.O9a výkres -Tabulka ostatních výrobků LUS_DPS_D.1.1_607_00 </t>
  </si>
  <si>
    <t>-247788902</t>
  </si>
  <si>
    <t>377</t>
  </si>
  <si>
    <t>767212r</t>
  </si>
  <si>
    <t xml:space="preserve">D+M Venkovní hliníkové žaluzie 2640x2700mm, dle ozn.O9b výkres -Tabulka ostatních výrobků LUS_DPS_D.1.1_607_00 </t>
  </si>
  <si>
    <t>1579760719</t>
  </si>
  <si>
    <t>378</t>
  </si>
  <si>
    <t>767213r</t>
  </si>
  <si>
    <t xml:space="preserve">D+M Venkovní hliníkové žaluzie 2940+2060x2700mm, dle ozn.O10a výkres -Tabulka ostatních výrobků LUS_DPS_D.1.1_607_00 </t>
  </si>
  <si>
    <t>1370310973</t>
  </si>
  <si>
    <t>379</t>
  </si>
  <si>
    <t>767214r</t>
  </si>
  <si>
    <t xml:space="preserve">D+M Venkovní hliníkové žaluzie 2940+2060x2700mm, dle ozn.O10b výkres -Tabulka ostatních výrobků LUS_DPS_D.1.1_607_00 </t>
  </si>
  <si>
    <t>-1798062514</t>
  </si>
  <si>
    <t>380</t>
  </si>
  <si>
    <t>767215r</t>
  </si>
  <si>
    <t xml:space="preserve">D+M Venkovní hliníkové žaluzie 1500x2700mm, dle ozn.O11a výkres -Tabulka ostatních výrobků LUS_DPS_D.1.1_607_00 </t>
  </si>
  <si>
    <t>575838089</t>
  </si>
  <si>
    <t>381</t>
  </si>
  <si>
    <t>767216r</t>
  </si>
  <si>
    <t xml:space="preserve">D+M Venkovní hliníkové žaluzie 1500x2700mm, dle ozn.O11b výkres -Tabulka ostatních výrobků LUS_DPS_D.1.1_607_00 </t>
  </si>
  <si>
    <t>-282934203</t>
  </si>
  <si>
    <t>382</t>
  </si>
  <si>
    <t>767217r</t>
  </si>
  <si>
    <t xml:space="preserve">D+M Venkovní hliníkové žaluzie 1000x2700mm, dle ozn.O12 výkres -Tabulka ostatních výrobků LUS_DPS_D.1.1_607_00 </t>
  </si>
  <si>
    <t>291125296</t>
  </si>
  <si>
    <t>383</t>
  </si>
  <si>
    <t>767218r</t>
  </si>
  <si>
    <t xml:space="preserve">D+M Venkovní hliníkové žaluzie 1700x2700mm, dle ozn.O13 výkres -Tabulka ostatních výrobků LUS_DPS_D.1.1_607_00 </t>
  </si>
  <si>
    <t>-1801644795</t>
  </si>
  <si>
    <t>384</t>
  </si>
  <si>
    <t>767219r</t>
  </si>
  <si>
    <t xml:space="preserve">D+M Venkovní hliníkové žaluzie 1250x2700mm, dle ozn.O14 výkres -Tabulka ostatních výrobků LUS_DPS_D.1.1_607_00 </t>
  </si>
  <si>
    <t>-888706244</t>
  </si>
  <si>
    <t>385</t>
  </si>
  <si>
    <t>767220r</t>
  </si>
  <si>
    <t xml:space="preserve">D+M Venkovní hliníkové žaluzie 5820+2500+4300x2700mm, dle ozn.O15 výkres -Tabulka ostatních výrobků LUS_DPS_D.1.1_607_00 </t>
  </si>
  <si>
    <t>131620413</t>
  </si>
  <si>
    <t>386</t>
  </si>
  <si>
    <t>767221r</t>
  </si>
  <si>
    <t xml:space="preserve">D+M Venkovní hliníkové žaluzie 4750x2700mm, dle ozn.O16 výkres -Tabulka ostatních výrobků LUS_DPS_D.1.1_607_00 </t>
  </si>
  <si>
    <t>983047709</t>
  </si>
  <si>
    <t>387</t>
  </si>
  <si>
    <t>767222r</t>
  </si>
  <si>
    <t xml:space="preserve">D+M Venkovní hliníkové žaluzie 2080x2700mm, dle ozn.O17 výkres -Tabulka ostatních výrobků LUS_DPS_D.1.1_607_00 </t>
  </si>
  <si>
    <t>121984014</t>
  </si>
  <si>
    <t>388</t>
  </si>
  <si>
    <t>767223r</t>
  </si>
  <si>
    <t xml:space="preserve">D+M síť proti hmyzu 1220x2400mm, dle ozn.O18 výkres -Tabulka ostatních výrobků LUS_DPS_D.1.1_607_00 </t>
  </si>
  <si>
    <t>1679406912</t>
  </si>
  <si>
    <t>389</t>
  </si>
  <si>
    <t>767224r</t>
  </si>
  <si>
    <t xml:space="preserve">D+M svislá vyhřívaná střešní vpust s integrovanou PVC manžetou, DN 110, dle ozn.O19 výkres -Tabulka ostatních výrobků LUS_DPS_D.1.1_607_00 </t>
  </si>
  <si>
    <t>-623594415</t>
  </si>
  <si>
    <t>390</t>
  </si>
  <si>
    <t>767225r</t>
  </si>
  <si>
    <t xml:space="preserve">D+M ukončení zdi na střeše, dle ozn.O20 výkres -Tabulka ostatních výrobků LUS_DPS_D.1.1_607_00 </t>
  </si>
  <si>
    <t>-1202210140</t>
  </si>
  <si>
    <t>391</t>
  </si>
  <si>
    <t>767226r</t>
  </si>
  <si>
    <t xml:space="preserve">D+M dilatační lišta podlahových krytin 600mm - keramická dlažba/PVC, dle ozn.O21 výkres -Tabulka ostatních výrobků LUS_DPS_D.1.1_607_00 </t>
  </si>
  <si>
    <t>-1879730116</t>
  </si>
  <si>
    <t>392</t>
  </si>
  <si>
    <t>767227r</t>
  </si>
  <si>
    <t xml:space="preserve">D+M dilatační lišta podlahových krytin 700mm - keramická dlažba/PVC, dle ozn.O22 výkres -Tabulka ostatních výrobků LUS_DPS_D.1.1_607_00 </t>
  </si>
  <si>
    <t>-1208649760</t>
  </si>
  <si>
    <t>393</t>
  </si>
  <si>
    <t>767228r</t>
  </si>
  <si>
    <t xml:space="preserve">D+M dilatační lišta podlahových krytin 800mm - keramická dlažba/PVC, dle ozn.O23 výkres -Tabulka ostatních výrobků LUS_DPS_D.1.1_607_00 </t>
  </si>
  <si>
    <t>1534154182</t>
  </si>
  <si>
    <t>394</t>
  </si>
  <si>
    <t>767229r</t>
  </si>
  <si>
    <t xml:space="preserve">D+M dilatační lišta podlahových krytin 900mm - keramická dlažba/PVC, dle ozn.O24 výkres -Tabulka ostatních výrobků LUS_DPS_D.1.1_607_00 </t>
  </si>
  <si>
    <t>923974760</t>
  </si>
  <si>
    <t>395</t>
  </si>
  <si>
    <t>767230r</t>
  </si>
  <si>
    <t xml:space="preserve">D+M dilatační lišta podlahových krytin 1000mm - keramická dlažba/PVC, dle ozn.O25 výkres -Tabulka ostatních výrobků LUS_DPS_D.1.1_607_00 </t>
  </si>
  <si>
    <t>141620452</t>
  </si>
  <si>
    <t>396</t>
  </si>
  <si>
    <t>767231r</t>
  </si>
  <si>
    <t xml:space="preserve">D+M dilatační lišta podlahových krytin 1400mm - keramická dlažba/PVC, dle ozn.O27 výkres -Tabulka ostatních výrobků LUS_DPS_D.1.1_607_00 </t>
  </si>
  <si>
    <t>-638444733</t>
  </si>
  <si>
    <t>397</t>
  </si>
  <si>
    <t>767232r</t>
  </si>
  <si>
    <t xml:space="preserve">D+M dilatační lišta podlahových krytin 1600mm - keramická dlažba/PVC, dle ozn.O28 výkres -Tabulka ostatních výrobků LUS_DPS_D.1.1_607_00 </t>
  </si>
  <si>
    <t>-952853004</t>
  </si>
  <si>
    <t>398</t>
  </si>
  <si>
    <t>767233r</t>
  </si>
  <si>
    <t xml:space="preserve">D+M dilatační lišta podlahových krytin 1450mm - keramická dlažba/PVC, dle ozn.O28a výkres -Tabulka ostatních výrobků LUS_DPS_D.1.1_607_00 </t>
  </si>
  <si>
    <t>-1881209323</t>
  </si>
  <si>
    <t>399</t>
  </si>
  <si>
    <t>767234r</t>
  </si>
  <si>
    <t xml:space="preserve">D+M čistící zóna (interiér) 1640x3655mm, dle ozn.O29 výkres -Tabulka ostatních výrobků LUS_DPS_D.1.1_607_00 </t>
  </si>
  <si>
    <t>1013788391</t>
  </si>
  <si>
    <t>400</t>
  </si>
  <si>
    <t>767235r</t>
  </si>
  <si>
    <t xml:space="preserve">D+M čistící zóna (interiér) 2650x2700mm, dle ozn.O30 výkres -Tabulka ostatních výrobků LUS_DPS_D.1.1_607_00 </t>
  </si>
  <si>
    <t>18517375</t>
  </si>
  <si>
    <t>401</t>
  </si>
  <si>
    <t>767236r</t>
  </si>
  <si>
    <t xml:space="preserve">D+M čistící zóna (interiér) 1780x2550mm, dle ozn.O31 výkres -Tabulka ostatních výrobků LUS_DPS_D.1.1_607_00 </t>
  </si>
  <si>
    <t>385572757</t>
  </si>
  <si>
    <t>402</t>
  </si>
  <si>
    <t>767237r</t>
  </si>
  <si>
    <t xml:space="preserve">D+M roleta - jídelna, dle ozn.O32 výkres -Tabulka ostatních výrobků LUS_DPS_D.1.1_607_00 </t>
  </si>
  <si>
    <t>926919244</t>
  </si>
  <si>
    <t>403</t>
  </si>
  <si>
    <t>767238r</t>
  </si>
  <si>
    <t xml:space="preserve">D+M vchodová stříška 2220x1075mm, dle ozn.O33 výkres -Tabulka ostatních výrobků LUS_DPS_D.1.1_607_00 </t>
  </si>
  <si>
    <t>1333840200</t>
  </si>
  <si>
    <t>404</t>
  </si>
  <si>
    <t>767239r</t>
  </si>
  <si>
    <t xml:space="preserve">D+M vchodová stříška 2280x1000mm, dle ozn.O34 výkres -Tabulka ostatních výrobků LUS_DPS_D.1.1_607_00 </t>
  </si>
  <si>
    <t>-1758720959</t>
  </si>
  <si>
    <t>405</t>
  </si>
  <si>
    <t>767240r</t>
  </si>
  <si>
    <t xml:space="preserve">D+M vybavení hygienického zázemí, dle ozn.O35 výkres -Tabulka ostatních výrobků LUS_DPS_D.1.1_607_00 </t>
  </si>
  <si>
    <t>1745922157</t>
  </si>
  <si>
    <t>406</t>
  </si>
  <si>
    <t>767241r</t>
  </si>
  <si>
    <t xml:space="preserve">D+M vybavení hygienického zázemí, dle ozn.O36 výkres -Tabulka ostatních výrobků LUS_DPS_D.1.1_607_00 </t>
  </si>
  <si>
    <t>-850232245</t>
  </si>
  <si>
    <t>407</t>
  </si>
  <si>
    <t>767242r</t>
  </si>
  <si>
    <t xml:space="preserve">D+M vybavení hygienického zázemí, dle ozn.O37 výkres -Tabulka ostatních výrobků LUS_DPS_D.1.1_607_00 </t>
  </si>
  <si>
    <t>-1961792758</t>
  </si>
  <si>
    <t>408</t>
  </si>
  <si>
    <t>767243r</t>
  </si>
  <si>
    <t xml:space="preserve">D+M vybavení asistované lázně, dle ozn.O38 výkres -Tabulka ostatních výrobků LUS_DPS_D.1.1_607_00 </t>
  </si>
  <si>
    <t>1610979710</t>
  </si>
  <si>
    <t>409</t>
  </si>
  <si>
    <t>767244r</t>
  </si>
  <si>
    <t xml:space="preserve">D+M vybavení hygienického zázemí, dle ozn.O39 výkres -Tabulka ostatních výrobků LUS_DPS_D.1.1_607_00 </t>
  </si>
  <si>
    <t>-303282388</t>
  </si>
  <si>
    <t>410</t>
  </si>
  <si>
    <t>767245r</t>
  </si>
  <si>
    <t xml:space="preserve">D+M sprchový žlab rohový, dle ozn.O40 výkres -Tabulka ostatních výrobků LUS_DPS_D.1.1_607_00 </t>
  </si>
  <si>
    <t>2074880113</t>
  </si>
  <si>
    <t>411</t>
  </si>
  <si>
    <t>767246r</t>
  </si>
  <si>
    <t xml:space="preserve">D+M sprchový žlab liniový, dle ozn.O41 výkres -Tabulka ostatních výrobků LUS_DPS_D.1.1_607_00 </t>
  </si>
  <si>
    <t>978095788</t>
  </si>
  <si>
    <t>412</t>
  </si>
  <si>
    <t>767247r</t>
  </si>
  <si>
    <t xml:space="preserve">D+M podlahová vpusť, dle ozn.O42 výkres -Tabulka ostatních výrobků LUS_DPS_D.1.1_607_00 </t>
  </si>
  <si>
    <t>60811279</t>
  </si>
  <si>
    <t>413</t>
  </si>
  <si>
    <t>767248r</t>
  </si>
  <si>
    <t xml:space="preserve">D+M sprchové dveře, dle ozn.O43 výkres -Tabulka ostatních výrobků LUS_DPS_D.1.1_607_00 </t>
  </si>
  <si>
    <t>85313198</t>
  </si>
  <si>
    <t>414</t>
  </si>
  <si>
    <t>767249r</t>
  </si>
  <si>
    <t xml:space="preserve">D+M přenosný hasící přístroj včetně kovového držáku pro upevnění na zeď, dle ozn.O44 výkres -Tabulka ostatních výrobků LUS_DPS_D.1.1_607_00 </t>
  </si>
  <si>
    <t>1849852538</t>
  </si>
  <si>
    <t>415</t>
  </si>
  <si>
    <t>767250r</t>
  </si>
  <si>
    <t xml:space="preserve">D+M nika pro hasicí přístroje, dle ozn.O45 výkres -Tabulka ostatních výrobků LUS_DPS_D.1.1_607_00 </t>
  </si>
  <si>
    <t>-412109425</t>
  </si>
  <si>
    <t>416</t>
  </si>
  <si>
    <t>767251r</t>
  </si>
  <si>
    <t xml:space="preserve">D+M požární hydrant pro instalaci do niky, dle ozn.O46 výkres -Tabulka ostatních výrobků LUS_DPS_D.1.1_607_00 </t>
  </si>
  <si>
    <t>-390819998</t>
  </si>
  <si>
    <t>417</t>
  </si>
  <si>
    <t>767252r</t>
  </si>
  <si>
    <t xml:space="preserve">D+M nika pro požární hydrant, dle ozn.O47 výkres -Tabulka ostatních výrobků LUS_DPS_D.1.1_607_00 </t>
  </si>
  <si>
    <t>-1220316823</t>
  </si>
  <si>
    <t>418</t>
  </si>
  <si>
    <t>767253r</t>
  </si>
  <si>
    <t xml:space="preserve">D+M okopová lišta stěn na chodbách, dle ozn.O50 výkres -Tabulka ostatních výrobků LUS_DPS_D.1.1_607_00 </t>
  </si>
  <si>
    <t>-147165221</t>
  </si>
  <si>
    <t>84+96</t>
  </si>
  <si>
    <t>419</t>
  </si>
  <si>
    <t>767254r</t>
  </si>
  <si>
    <t xml:space="preserve">D+M Výstražné a bezpečnostní značky, dle ozn.O51 výkres -Tabulka ostatních výrobků LUS_DPS_D.1.1_607_00 </t>
  </si>
  <si>
    <t>1840995062</t>
  </si>
  <si>
    <t>421</t>
  </si>
  <si>
    <t>76739r</t>
  </si>
  <si>
    <t xml:space="preserve">D+M dilatační lišta - otvor mezi kcemi výtahové šachty, dle ozn.O66 výkres -Tabulka ostatních výrobků LUS_DPS_D.1.1_607_00 </t>
  </si>
  <si>
    <t>629150459</t>
  </si>
  <si>
    <t>16+16+8</t>
  </si>
  <si>
    <t>422</t>
  </si>
  <si>
    <t>76740r</t>
  </si>
  <si>
    <t xml:space="preserve">D+M revizní dvířka do SDK podhledu, dle ozn.O67 výkres -Tabulka ostatních výrobků LUS_DPS_D.1.1_607_00 </t>
  </si>
  <si>
    <t>519008110</t>
  </si>
  <si>
    <t>423</t>
  </si>
  <si>
    <t>76741r</t>
  </si>
  <si>
    <t xml:space="preserve">D+M revizní dvířka k čistícímu kusu,s požární odolností EI 30 DP1, dle ozn.O68  výkres -Tabulka ostatních výrobků LUS_DPS_D.1.1_607_00 </t>
  </si>
  <si>
    <t>-771743268</t>
  </si>
  <si>
    <t>424</t>
  </si>
  <si>
    <t>76742r</t>
  </si>
  <si>
    <t xml:space="preserve">D+M revizní dvířka k vodovodním armaturám / čistícím kusům, dle ozn.O69  výkres -Tabulka ostatních výrobků LUS_DPS_D.1.1_607_00 </t>
  </si>
  <si>
    <t>680853979</t>
  </si>
  <si>
    <t>425</t>
  </si>
  <si>
    <t>76743r</t>
  </si>
  <si>
    <t xml:space="preserve">D+M revizní revizní dvířka k čistícímu kusu, s požární odolností REI 15 DP1, dle ozn.O70  výkres -Tabulka ostatních výrobků LUS_DPS_D.1.1_607_00 </t>
  </si>
  <si>
    <t>-9115812</t>
  </si>
  <si>
    <t>426</t>
  </si>
  <si>
    <t>76744r</t>
  </si>
  <si>
    <t xml:space="preserve">D+M revizní dvířka k čistícímu kusu, dle ozn.O71  výkres -Tabulka ostatních výrobků LUS_DPS_D.1.1_607_00 </t>
  </si>
  <si>
    <t>1767314505</t>
  </si>
  <si>
    <t>427</t>
  </si>
  <si>
    <t>76752r</t>
  </si>
  <si>
    <t xml:space="preserve">D+M Systémové těsnící prostupky hydroizolaci, dle ozn.O72 výkres -Tabulka ostatních výrobků LUS_DPS_D.1.1_607_00 </t>
  </si>
  <si>
    <t>-1066792595</t>
  </si>
  <si>
    <t>420</t>
  </si>
  <si>
    <t>767271r</t>
  </si>
  <si>
    <t>D+M Výtah dle PD</t>
  </si>
  <si>
    <t>1930483456</t>
  </si>
  <si>
    <t>428</t>
  </si>
  <si>
    <t>998767202</t>
  </si>
  <si>
    <t>Přesun hmot procentní pro zámečnické konstrukce v objektech v přes 6 do 12 m</t>
  </si>
  <si>
    <t>-866486731</t>
  </si>
  <si>
    <t>771</t>
  </si>
  <si>
    <t>Podlahy z dlaždic</t>
  </si>
  <si>
    <t>429</t>
  </si>
  <si>
    <t>771574154</t>
  </si>
  <si>
    <t xml:space="preserve">Montáž podlah keramických  lepených flexibilním lepidlem </t>
  </si>
  <si>
    <t>-1231090239</t>
  </si>
  <si>
    <t>Skladba P.11 vč. spárovaní silikonem</t>
  </si>
  <si>
    <t>430</t>
  </si>
  <si>
    <t>59761007</t>
  </si>
  <si>
    <t>E - keramická dlažba 300x300mm, odstín sv.šedá</t>
  </si>
  <si>
    <t>1791308728</t>
  </si>
  <si>
    <t>241,3*1,05 "Přepočtené koeficientem množství</t>
  </si>
  <si>
    <t>431</t>
  </si>
  <si>
    <t>998771202</t>
  </si>
  <si>
    <t>Přesun hmot procentní pro podlahy z dlaždic v objektech v přes 6 do 12 m</t>
  </si>
  <si>
    <t>1110631427</t>
  </si>
  <si>
    <t>776</t>
  </si>
  <si>
    <t>Podlahy povlakové</t>
  </si>
  <si>
    <t>432</t>
  </si>
  <si>
    <t>776121112</t>
  </si>
  <si>
    <t>Vodou ředitelná penetrace savého podkladu povlakových podlah</t>
  </si>
  <si>
    <t>1621717859</t>
  </si>
  <si>
    <t>p1+p2+p3+p4+p6+p8+p9+p10+p12+p13+p14+121,66*0,32+121,66*0,154+p7+p11</t>
  </si>
  <si>
    <t>p1+p2+p3+p4+p6+(121,66*0,32+121,66*0,154)+p8+p9+p10+p12+p13+p14</t>
  </si>
  <si>
    <t>433</t>
  </si>
  <si>
    <t>776141224</t>
  </si>
  <si>
    <t>Vyrovnání podkladu povlakových podlah schodišťových stupňů samonivelační stěrkou pevnosti 35, 0,5-20mm</t>
  </si>
  <si>
    <t>990308787</t>
  </si>
  <si>
    <t>p6+121,66*0,32+121,66*0,154</t>
  </si>
  <si>
    <t>434</t>
  </si>
  <si>
    <t>776201811</t>
  </si>
  <si>
    <t>Demontáž lepených povlakových podlah bez podložky ručně</t>
  </si>
  <si>
    <t>-724409498</t>
  </si>
  <si>
    <t>524</t>
  </si>
  <si>
    <t>776241110r</t>
  </si>
  <si>
    <t>Lepení antistatických pásů z vinylu</t>
  </si>
  <si>
    <t>-350499704</t>
  </si>
  <si>
    <t xml:space="preserve">Skladba  </t>
  </si>
  <si>
    <t>31,9"1.NP</t>
  </si>
  <si>
    <t>525</t>
  </si>
  <si>
    <t>RMAT00001</t>
  </si>
  <si>
    <t>vinyl-ze skladby  P.14 -dle výběru investora</t>
  </si>
  <si>
    <t>2103489167</t>
  </si>
  <si>
    <t>31,9*1,2 'Přepočtené koeficientem množství</t>
  </si>
  <si>
    <t>435</t>
  </si>
  <si>
    <t>776241111r</t>
  </si>
  <si>
    <t>Lepení hladkých (bez vzoru) pásů z vinylu</t>
  </si>
  <si>
    <t>816451930</t>
  </si>
  <si>
    <t>Skladba P.1</t>
  </si>
  <si>
    <t>482,5"1.NP</t>
  </si>
  <si>
    <t>Skladba P.2</t>
  </si>
  <si>
    <t>90,1"1.NP</t>
  </si>
  <si>
    <t>Skladba P.3</t>
  </si>
  <si>
    <t>557,1"2.NP</t>
  </si>
  <si>
    <t>129"2.NP</t>
  </si>
  <si>
    <t>32,4"1.NP</t>
  </si>
  <si>
    <t>Skladba P.6- mezipodesty (stupně samostatně)</t>
  </si>
  <si>
    <t>1,6*1,61+3,2*1,5</t>
  </si>
  <si>
    <t>436</t>
  </si>
  <si>
    <t>RMAT0001</t>
  </si>
  <si>
    <t>vinyl-ze skladby  P.1 -dle výběru investora</t>
  </si>
  <si>
    <t>-820778633</t>
  </si>
  <si>
    <t>482,5*1,2 'Přepočtené koeficientem množství</t>
  </si>
  <si>
    <t>437</t>
  </si>
  <si>
    <t>RMAT0002</t>
  </si>
  <si>
    <t>vinyl-ze skladby  P.2 -dle výběru investora</t>
  </si>
  <si>
    <t>1668230371</t>
  </si>
  <si>
    <t>90,1*1,2 'Přepočtené koeficientem množství</t>
  </si>
  <si>
    <t>438</t>
  </si>
  <si>
    <t>RMAT0003</t>
  </si>
  <si>
    <t>vinyl-ze skladby P.3 -dle výběru investora</t>
  </si>
  <si>
    <t>-1793360755</t>
  </si>
  <si>
    <t>557,1*1,2 'Přepočtené koeficientem množství</t>
  </si>
  <si>
    <t>439</t>
  </si>
  <si>
    <t>RMAT0004</t>
  </si>
  <si>
    <t>vinyl-ze skladby P.4 -dle výběru investora</t>
  </si>
  <si>
    <t>50663243</t>
  </si>
  <si>
    <t>129*1,2 'Přepočtené koeficientem množství</t>
  </si>
  <si>
    <t>440</t>
  </si>
  <si>
    <t>RMAT0005</t>
  </si>
  <si>
    <t>vinyl-ze skladby P.8 -dle výběru investora</t>
  </si>
  <si>
    <t>645732529</t>
  </si>
  <si>
    <t>32,4*1,2 'Přepočtené koeficientem množství</t>
  </si>
  <si>
    <t>441</t>
  </si>
  <si>
    <t>RMAT0006</t>
  </si>
  <si>
    <t>vinyl-ze skladby P.12 -dle výběru investora</t>
  </si>
  <si>
    <t>792187990</t>
  </si>
  <si>
    <t>34,1*1,2 'Přepočtené koeficientem množství</t>
  </si>
  <si>
    <t>442</t>
  </si>
  <si>
    <t>RMAT00026</t>
  </si>
  <si>
    <t>vinyl-ze skladby P.6 -dle výběru investora</t>
  </si>
  <si>
    <t>-2104989632</t>
  </si>
  <si>
    <t>7,376*1,2 'Přepočtené koeficientem množství</t>
  </si>
  <si>
    <t>444</t>
  </si>
  <si>
    <t>776231111r</t>
  </si>
  <si>
    <t xml:space="preserve">Lepení hladkých (bez vzoru) pásů z vinylu </t>
  </si>
  <si>
    <t>260729662</t>
  </si>
  <si>
    <t>21,8"2.NP</t>
  </si>
  <si>
    <t>7,5"2.NP</t>
  </si>
  <si>
    <t>42,8"3.NP</t>
  </si>
  <si>
    <t>445</t>
  </si>
  <si>
    <t>RMAT0010</t>
  </si>
  <si>
    <t>vinyl ze skladby P.9 -dle výběru investora</t>
  </si>
  <si>
    <t>-743958265</t>
  </si>
  <si>
    <t>21,8*1,2 'Přepočtené koeficientem množství</t>
  </si>
  <si>
    <t>446</t>
  </si>
  <si>
    <t>RMAT0011</t>
  </si>
  <si>
    <t>vinyl -ze skladby P.10 -dle výběru investora</t>
  </si>
  <si>
    <t>1165561433</t>
  </si>
  <si>
    <t>7,5*1,2 'Přepočtené koeficientem množství</t>
  </si>
  <si>
    <t>447</t>
  </si>
  <si>
    <t>RMAT0046</t>
  </si>
  <si>
    <t>vinyl ze skladby P.13 -dle výběru investora</t>
  </si>
  <si>
    <t>-1512062458</t>
  </si>
  <si>
    <t>42,8*1,2 'Přepočtené koeficientem množství</t>
  </si>
  <si>
    <t>449</t>
  </si>
  <si>
    <t>776341112r</t>
  </si>
  <si>
    <t>Montáž podlahovin z vinylu stupnice</t>
  </si>
  <si>
    <t>-2407560</t>
  </si>
  <si>
    <t>(1,61*6+14*1,6+6*1,6+24*1,6)+(1,6*26)</t>
  </si>
  <si>
    <t>450</t>
  </si>
  <si>
    <t>RMAT0018</t>
  </si>
  <si>
    <t>vinyl  dle PD</t>
  </si>
  <si>
    <t>403562477</t>
  </si>
  <si>
    <t>121,66*0,4 "Přepočtené koeficientem množství</t>
  </si>
  <si>
    <t>451</t>
  </si>
  <si>
    <t>776341121r</t>
  </si>
  <si>
    <t>Montáž podlahovin z vinylu na podstupnice výšky do 200 mm</t>
  </si>
  <si>
    <t>2037276961</t>
  </si>
  <si>
    <t>1,61*6+14*1,6+6*1,6+24*1,6+(1,6*26)</t>
  </si>
  <si>
    <t>452</t>
  </si>
  <si>
    <t>RMAT0019</t>
  </si>
  <si>
    <t xml:space="preserve">vinyl dle PD </t>
  </si>
  <si>
    <t>-1897791443</t>
  </si>
  <si>
    <t>121,66*0,22 "Přepočtené koeficientem množství</t>
  </si>
  <si>
    <t>521</t>
  </si>
  <si>
    <t>998776202</t>
  </si>
  <si>
    <t>Přesun hmot procentní pro podlahy povlakové v objektech v přes 6 do 12 m</t>
  </si>
  <si>
    <t>-691226793</t>
  </si>
  <si>
    <t>781</t>
  </si>
  <si>
    <t>Dokončovací práce - obklady</t>
  </si>
  <si>
    <t>453</t>
  </si>
  <si>
    <t>781121011</t>
  </si>
  <si>
    <t>Nátěr penetrační na stěnu</t>
  </si>
  <si>
    <t>2051560016</t>
  </si>
  <si>
    <t>obk+s6+s7+s6+s7</t>
  </si>
  <si>
    <t>454</t>
  </si>
  <si>
    <t>781131112</t>
  </si>
  <si>
    <t>Izolace pod obklad nátěrem nebo stěrkou ve dvou vrstvách</t>
  </si>
  <si>
    <t>-798300582</t>
  </si>
  <si>
    <t>vč. pásek a rohů</t>
  </si>
  <si>
    <t>obk+s6</t>
  </si>
  <si>
    <t>455</t>
  </si>
  <si>
    <t>781474152</t>
  </si>
  <si>
    <t>Montáž obkladů vnitřních keramických velkoformátových hladkých přes 0,5 do 2 ks/m2 lepených flexibilním lepidlem</t>
  </si>
  <si>
    <t>1836528427</t>
  </si>
  <si>
    <t>(6,025+0,2+1,815+0,2+1,57+1,5)*0,85</t>
  </si>
  <si>
    <t>456</t>
  </si>
  <si>
    <t>RMAT0026</t>
  </si>
  <si>
    <t>obklad keramický skladba S.6</t>
  </si>
  <si>
    <t>-1851012133</t>
  </si>
  <si>
    <t>9,614*1,15 "Přepočtené koeficientem množství</t>
  </si>
  <si>
    <t>457</t>
  </si>
  <si>
    <t>781474153</t>
  </si>
  <si>
    <t>Montáž obkladů vnitřních keramických  lepených flexibilním lepidlem</t>
  </si>
  <si>
    <t>1267871619</t>
  </si>
  <si>
    <t>"1.06"(3,4*+2,4+2,4)*2,2-0,8*2,2</t>
  </si>
  <si>
    <t>"1.07"(2,25*2+2,4*2)*2,2-1*2,2</t>
  </si>
  <si>
    <t>"1.08"(2,25*2+2,4*2)*2,2-1*2,2</t>
  </si>
  <si>
    <t>"1.10"(1,67*2+1,05*2)*2,2-0,9*2,2-0,8*2,2</t>
  </si>
  <si>
    <t>"1.11"(1,67*2+1,05*2)*2,2-0,8*2,2</t>
  </si>
  <si>
    <t>"1.12"(1,67*2+1,05*2)*2,2-0,9*2,2-0,8*2,2</t>
  </si>
  <si>
    <t>"1.13"(1,67*2+1,05*2)*2,2-0,8*2,2</t>
  </si>
  <si>
    <t>"1.17"(6,43*2+3,14*2)*2,2-1,25*2-1,5*2,2+(2,2*2*0,15)</t>
  </si>
  <si>
    <t>"1.20"(2,1*2+2,55*2)*3-1*2,2</t>
  </si>
  <si>
    <t>"1.22"(2,1*2+2,55*2)*3-1*2,2</t>
  </si>
  <si>
    <t>"1.24"(2,1*2+2,55*2)*3-1*2,2</t>
  </si>
  <si>
    <t>"1.26"(2,1*2+2,55*2)*3-1*2,2</t>
  </si>
  <si>
    <t>"1.31"(2,55*2+2,41*2)*3-1*2</t>
  </si>
  <si>
    <t>"1.32"(1,75*2+1,2*2)*2,2-0,9*2,2-0,8*2,2</t>
  </si>
  <si>
    <t>"1.33"(1,75*2+1*2)*2,2-0,9*2,2</t>
  </si>
  <si>
    <t>"1.34"(1,75*2+1,2*2)*2,2-0,9*2,2-0,8*2,2</t>
  </si>
  <si>
    <t>"1.35"(1,75*2+1*2)*2,2-0,9*2,2</t>
  </si>
  <si>
    <t>"1.36"(2,3*2+2,4*2)*2,2-1*2,2</t>
  </si>
  <si>
    <t>"1.37"(1,8*2+2,4*2)*2,2-1*2,2</t>
  </si>
  <si>
    <t>"1.38"(1,8*2+2,4*2)*2,2-1*2,2</t>
  </si>
  <si>
    <t>"1.39"(3,56+2,4+0,7+1+1,245+1,385+1,3)*2,2-1*2,2</t>
  </si>
  <si>
    <t>"1.42"(2,65+3,14+0,375+0,325+0,4+2,29+0,2)*2,02+(0,2+4,8)*0,85-1,2*2,02+(2,02*0,15)</t>
  </si>
  <si>
    <t>"1.43, 1.62"(0,325+0,375+3,54+3,3+1,45+6,75+0,1+1,5+0,95+3,09+0,3+2,94+1,75+1,1+2,05+1,47+2,05+1,7+0,4+0,875*2+0,25*2+0,3)*2,02</t>
  </si>
  <si>
    <t>"1.43, 1.62"+(3,22+3,5+0,9+0,2+0,7+0,9+3,8+0,3+1,1+2,33+0,22*3*2)*2,2+1,5*0,85+1,1*2,2-0,7*2,02-0,9*2,02-1,45*2,02-1,5*2,02-1,2*2,2+2,2*2*0,15</t>
  </si>
  <si>
    <t>"1.44"(3,73*2+1,85*2)*2,2-1,5*2,2-1,1*2</t>
  </si>
  <si>
    <t>"1.47"2,54*0,6</t>
  </si>
  <si>
    <t>"1.48"((0,28+1,2+1,02+1+0,8+2,5+0,82+0,9+0,72)*2+2,1*2)*2,02-(0,8+0,9*2+1*3+1,1+1,45*2,02)*2,02-1,45*2,4</t>
  </si>
  <si>
    <t>"1.49"(4,1*2+2,35*2)*2,02-1*2,02*2-1,06*2,2</t>
  </si>
  <si>
    <t>"1.50"(2,55*2+0,4)*2,02</t>
  </si>
  <si>
    <t>"1.54"(2,74*2+1,57*2)*2,75-0,9*2,02</t>
  </si>
  <si>
    <t>"1.55"(1,05*2+2*2)*2,02-0,8*2,202*2</t>
  </si>
  <si>
    <t>"1.56"(1,05*2+1,65*2)*2,02-0,8*2,02</t>
  </si>
  <si>
    <t>"1.57"(3,74*2+2,35*2)*2,02-1*2,02*2</t>
  </si>
  <si>
    <t>"1.58"(1,85*2+2*2)*2,02-1*2,02</t>
  </si>
  <si>
    <t>"1.59"(0,8*2+1,64)*2,02-1*2,02</t>
  </si>
  <si>
    <t>"1.60"(1,5*2+3,74*2)*2,02-0,9*2,02</t>
  </si>
  <si>
    <t>"2.05"(2,54*2+3,88*2+0,3)*2,2-0,9*2,2</t>
  </si>
  <si>
    <t>"2.07a"(2,55*2+2,41*2)*2,2-1*2,2</t>
  </si>
  <si>
    <t>"2.08"(6,4*2+3,14*2)*2,2-1,25*2-1,5*2,2+2,2*2*0,15</t>
  </si>
  <si>
    <t>"2.11"(2,41*2+2,65*2)*2,65-1*2,2</t>
  </si>
  <si>
    <t>"2.13"(2,41*2+2,65*2)*2,65-1*2,2</t>
  </si>
  <si>
    <t>"2.15"(2,41*2+2,65*2)*2,65-1*2,2</t>
  </si>
  <si>
    <t>"2.17"(2,41*2+2,65*2)*2,65-1*2,2</t>
  </si>
  <si>
    <t>"2.21"(2,55*2+2,41*2)*2,65-1*2,2</t>
  </si>
  <si>
    <t>"2.23"(2,55*2+2,41*2)*2,65-1*2,2</t>
  </si>
  <si>
    <t>"2.25"(2,55*2+2,35*2)*2,65-1*2,2</t>
  </si>
  <si>
    <t>"2.26"(3,2*2+3,7*2)*2,2--1*2,2</t>
  </si>
  <si>
    <t>"2.27"(3,7*2+1,775*2)*2,2-1*2,2</t>
  </si>
  <si>
    <t>"2.28"(1,2*2+1,75*2)*2,2-0,9*2,2-0,8*2,2</t>
  </si>
  <si>
    <t>"2.29"(1*2+1,75*2)*2,2-0,8*2,2</t>
  </si>
  <si>
    <t>"2.30"(1,2*2+1,75*2)*2,2-0,9*2,2-0,8*2,2</t>
  </si>
  <si>
    <t>"2.31"(1*2+1,75*2)*2,2-0,8*2,2</t>
  </si>
  <si>
    <t>"2.33"(2,3*2+2,25*2)*2,2-1*2,2</t>
  </si>
  <si>
    <t>"2.34"(2,25+0,8+0,8+1,095+0,33+0,33+1,2+0,38)*2,2-0,8*2,2</t>
  </si>
  <si>
    <t>"2.35"(1,75*2+1,2*2)*2,2-0,9*2,2-0,7*2,2</t>
  </si>
  <si>
    <t>"2.36"(1,75*2+0,95*2)*2,2-0,8*2,2</t>
  </si>
  <si>
    <t>"2.37"(1,775*2+1,2*2)*2,2-0,9*2,2-0,7*2,2</t>
  </si>
  <si>
    <t>"2.38"(1,775*2+0,95*2)*2,2-0,8*2,2</t>
  </si>
  <si>
    <t>458</t>
  </si>
  <si>
    <t>59761002r</t>
  </si>
  <si>
    <t>F – keramický obklad 300x300mm</t>
  </si>
  <si>
    <t>-343257847</t>
  </si>
  <si>
    <t>320,38*1,1 "Přepočtené koeficientem množství</t>
  </si>
  <si>
    <t>519</t>
  </si>
  <si>
    <t>59761022r</t>
  </si>
  <si>
    <t>G – keramický obklad 200x200mm, odstín světle šedá</t>
  </si>
  <si>
    <t>560894102</t>
  </si>
  <si>
    <t>474,892*1,1 "Přepočtené koeficientem množství</t>
  </si>
  <si>
    <t>520</t>
  </si>
  <si>
    <t>59761023r</t>
  </si>
  <si>
    <t>I – keramický obklad 600x600mm</t>
  </si>
  <si>
    <t>-1722789535</t>
  </si>
  <si>
    <t>300,978*1,1 "Přepočtené koeficientem množství</t>
  </si>
  <si>
    <t>459</t>
  </si>
  <si>
    <t>781495115</t>
  </si>
  <si>
    <t>Spárování vnitřních obkladů silikonem</t>
  </si>
  <si>
    <t>-1653786099</t>
  </si>
  <si>
    <t>460</t>
  </si>
  <si>
    <t>78193r</t>
  </si>
  <si>
    <t>D+M Obkad HPL desky s finální povrchovou úpravou lakování vč. dřevotřískové desky, pozink rošt</t>
  </si>
  <si>
    <t>-913217854</t>
  </si>
  <si>
    <t>(0,2*0,2+1,57)*1,9</t>
  </si>
  <si>
    <t>461</t>
  </si>
  <si>
    <t>998781202</t>
  </si>
  <si>
    <t>Přesun hmot procentní pro obklady keramické v objektech v přes 6 do 12 m</t>
  </si>
  <si>
    <t>1861610099</t>
  </si>
  <si>
    <t>783</t>
  </si>
  <si>
    <t>Dokončovací práce - nátěry</t>
  </si>
  <si>
    <t>462</t>
  </si>
  <si>
    <t>783803100</t>
  </si>
  <si>
    <t>Provedení penetračního nátěru hladkých betonových povrchů</t>
  </si>
  <si>
    <t>1539079129</t>
  </si>
  <si>
    <t>Bezprašný nátěr na strop</t>
  </si>
  <si>
    <t>c1+c1m+c3+c4</t>
  </si>
  <si>
    <t>463</t>
  </si>
  <si>
    <t>RMAT0017</t>
  </si>
  <si>
    <t>lak</t>
  </si>
  <si>
    <t>kg</t>
  </si>
  <si>
    <t>-1656462261</t>
  </si>
  <si>
    <t>1526,9*0,12 "Přepočtené koeficientem množství</t>
  </si>
  <si>
    <t>464</t>
  </si>
  <si>
    <t>783913161</t>
  </si>
  <si>
    <t>Penetrační syntetický nátěr pórovitých betonových podlah</t>
  </si>
  <si>
    <t>1390945275</t>
  </si>
  <si>
    <t>2,315*3,32</t>
  </si>
  <si>
    <t>sokl P.5</t>
  </si>
  <si>
    <t>(2,315*2+3,32*2)*0,2</t>
  </si>
  <si>
    <t>skladby ostatní na beton</t>
  </si>
  <si>
    <t>465</t>
  </si>
  <si>
    <t>783947161</t>
  </si>
  <si>
    <t>Krycí dvojnásobný polyuretanový vodou ředitelný nátěr betonové podlahy</t>
  </si>
  <si>
    <t>-277203776</t>
  </si>
  <si>
    <t>sokl</t>
  </si>
  <si>
    <t>784</t>
  </si>
  <si>
    <t>Dokončovací práce - malby a tapety</t>
  </si>
  <si>
    <t>466</t>
  </si>
  <si>
    <t>784181121</t>
  </si>
  <si>
    <t>Hloubková jednonásobná penetrace podkladu v místnostech výšky do 3,80 m</t>
  </si>
  <si>
    <t>-1371747866</t>
  </si>
  <si>
    <t>(5,53+1,3+2,41*4+1,2*4+2,41+1,2+0,875+1,05+1,1+2,35+2,4+2,25*2+1,05+2,4)*1,68</t>
  </si>
  <si>
    <t>(5,53+1,3+2,41*4+1,2*4+2,41*2+1,2*2+2,35+1,2+3,7+1*2+1,2+1,2*1*2+2,25*2+0,2+0,825)*1,05</t>
  </si>
  <si>
    <t>om+s3+c1+c1m+c5+(2,55+2,7)*0,75+40,745*0,6</t>
  </si>
  <si>
    <t>s5+11,4*0,75</t>
  </si>
  <si>
    <t>467</t>
  </si>
  <si>
    <t>784221101</t>
  </si>
  <si>
    <t>Dvojnásobné bílé malby ze směsí za sucha dobře otěruvzdorných v místnostech do 3,80 m</t>
  </si>
  <si>
    <t>-1273841606</t>
  </si>
  <si>
    <t>468</t>
  </si>
  <si>
    <t>784221101r</t>
  </si>
  <si>
    <t>Interiérová malba omyvatelná , vhodná do gastroprovozu</t>
  </si>
  <si>
    <t>-1783352757</t>
  </si>
  <si>
    <t>786</t>
  </si>
  <si>
    <t>Systém ochrany osob proti pádu</t>
  </si>
  <si>
    <t>469</t>
  </si>
  <si>
    <t>7866201r</t>
  </si>
  <si>
    <t>Montáž systému ochrany osob proti pádu</t>
  </si>
  <si>
    <t>-733555554</t>
  </si>
  <si>
    <t>470</t>
  </si>
  <si>
    <t>5534201</t>
  </si>
  <si>
    <t>kotvicí zařízení typu C dle ČSN EN 795 - samostatný/průběžný prvek</t>
  </si>
  <si>
    <t>250063536</t>
  </si>
  <si>
    <t>471</t>
  </si>
  <si>
    <t>5534202r</t>
  </si>
  <si>
    <t>kotvicí zařízení typu C dle ČSN EN 795, koncový, rohový prvek</t>
  </si>
  <si>
    <t>458342279</t>
  </si>
  <si>
    <t>472</t>
  </si>
  <si>
    <t>5534203r</t>
  </si>
  <si>
    <t>ID štítek</t>
  </si>
  <si>
    <t>-1523867466</t>
  </si>
  <si>
    <t>473</t>
  </si>
  <si>
    <t>5534204r</t>
  </si>
  <si>
    <t>poddajné kotvicí vedení - nerezové lano 7 mm</t>
  </si>
  <si>
    <t>-1494147394</t>
  </si>
  <si>
    <t>VRN</t>
  </si>
  <si>
    <t>Vedlejší rozpočtové náklady</t>
  </si>
  <si>
    <t>VRN1</t>
  </si>
  <si>
    <t>Průzkumné, geodetické a projektové práce</t>
  </si>
  <si>
    <t>512</t>
  </si>
  <si>
    <t>011434000</t>
  </si>
  <si>
    <t xml:space="preserve">Měření hluku ve vnitřním chráněném prostoru stavby </t>
  </si>
  <si>
    <t>1024</t>
  </si>
  <si>
    <t>-362205273</t>
  </si>
  <si>
    <t>513</t>
  </si>
  <si>
    <t>011434001</t>
  </si>
  <si>
    <t xml:space="preserve">Měření hluku ve venkovním chráněném prostoru stavby - viz podmímka hyg. stanice v dokladové části E  </t>
  </si>
  <si>
    <t>1532878041</t>
  </si>
  <si>
    <t>514</t>
  </si>
  <si>
    <t>013254000</t>
  </si>
  <si>
    <t>Dokumentace skutečného provedení stavby</t>
  </si>
  <si>
    <t>590643383</t>
  </si>
  <si>
    <t>VRN3</t>
  </si>
  <si>
    <t>Zařízení staveniště</t>
  </si>
  <si>
    <t>515</t>
  </si>
  <si>
    <t>030001000</t>
  </si>
  <si>
    <t>2038303005</t>
  </si>
  <si>
    <t>VRN4</t>
  </si>
  <si>
    <t>Inženýrská činnost</t>
  </si>
  <si>
    <t>516</t>
  </si>
  <si>
    <t>045002000</t>
  </si>
  <si>
    <t>Kompletační a koordinační činnost</t>
  </si>
  <si>
    <t>-263097594</t>
  </si>
  <si>
    <t>VRN6</t>
  </si>
  <si>
    <t>Územní vlivy</t>
  </si>
  <si>
    <t>517</t>
  </si>
  <si>
    <t>060001000</t>
  </si>
  <si>
    <t>-383969964</t>
  </si>
  <si>
    <t>VRN7</t>
  </si>
  <si>
    <t>Provozní vlivy</t>
  </si>
  <si>
    <t>518</t>
  </si>
  <si>
    <t>070001000</t>
  </si>
  <si>
    <t>-2086993805</t>
  </si>
  <si>
    <t>odvz_1</t>
  </si>
  <si>
    <t>odvoz</t>
  </si>
  <si>
    <t>636,041</t>
  </si>
  <si>
    <t>os</t>
  </si>
  <si>
    <t>opěrná stěna</t>
  </si>
  <si>
    <t>42,966</t>
  </si>
  <si>
    <t>zas</t>
  </si>
  <si>
    <t>zásyp</t>
  </si>
  <si>
    <t>278,1</t>
  </si>
  <si>
    <t>SO2A - Venkovní úpravy</t>
  </si>
  <si>
    <t xml:space="preserve">    1 - Zemní práce</t>
  </si>
  <si>
    <t xml:space="preserve">    5 - Komunikace pozemní</t>
  </si>
  <si>
    <t xml:space="preserve">    787 - Dokončovací práce</t>
  </si>
  <si>
    <t xml:space="preserve">    VRN9 - Ostatní náklady</t>
  </si>
  <si>
    <t>Zemní práce</t>
  </si>
  <si>
    <t>111301111</t>
  </si>
  <si>
    <t>Sejmutí drnu tl do 100 mm s přemístěním do 50 m nebo naložením na dopravní prostředek</t>
  </si>
  <si>
    <t>-1915170277</t>
  </si>
  <si>
    <t>112101101</t>
  </si>
  <si>
    <t>Odstranění stromů listnatých průměru kmene přes 100 do 300 mm</t>
  </si>
  <si>
    <t>2103216176</t>
  </si>
  <si>
    <t>112101103</t>
  </si>
  <si>
    <t>Odstranění stromů listnatých průměru kmene přes 500 do 700 mm</t>
  </si>
  <si>
    <t>-1988141140</t>
  </si>
  <si>
    <t>112101104</t>
  </si>
  <si>
    <t>Odstranění stromů listnatých průměru kmene přes 700 do 900 mm</t>
  </si>
  <si>
    <t>1834876341</t>
  </si>
  <si>
    <t>112101105</t>
  </si>
  <si>
    <t>Odstranění stromů listnatých průměru kmene přes 900 do 1100 mm</t>
  </si>
  <si>
    <t>-383921959</t>
  </si>
  <si>
    <t>112101106</t>
  </si>
  <si>
    <t>Odstranění stromů listnatých průměru kmene přes 1100 do 1300 mm</t>
  </si>
  <si>
    <t>-65262614</t>
  </si>
  <si>
    <t>112101127</t>
  </si>
  <si>
    <t>Odstranění stromů jehličnatých průměru kmene přes 1300 do 1500 mm</t>
  </si>
  <si>
    <t>162035808</t>
  </si>
  <si>
    <t>112251101</t>
  </si>
  <si>
    <t>Odstranění pařezů D přes 100 do 300 mm</t>
  </si>
  <si>
    <t>-305404602</t>
  </si>
  <si>
    <t>112251103</t>
  </si>
  <si>
    <t>Odstranění pařezů D přes 500 do 700 mm</t>
  </si>
  <si>
    <t>-1526522320</t>
  </si>
  <si>
    <t>112251104</t>
  </si>
  <si>
    <t>Odstranění pařezů D přes 700 do 900 mm</t>
  </si>
  <si>
    <t>-859492368</t>
  </si>
  <si>
    <t>112251105</t>
  </si>
  <si>
    <t>Odstranění pařezů D přes 900 do 1100 mm</t>
  </si>
  <si>
    <t>1800655035</t>
  </si>
  <si>
    <t>112251108</t>
  </si>
  <si>
    <t>Odstranění pařezů D přes 1300 do 1500 mm</t>
  </si>
  <si>
    <t>410360632</t>
  </si>
  <si>
    <t>121151123</t>
  </si>
  <si>
    <t>Sejmutí ornice plochy přes 500 m2 tl vrstvy do 200 mm strojně</t>
  </si>
  <si>
    <t>-745050806</t>
  </si>
  <si>
    <t>122251105</t>
  </si>
  <si>
    <t>Odkopávky a prokopávky nezapažené v hornině třídy těžitelnosti I skupiny 3 objem do 1000 m3 strojně</t>
  </si>
  <si>
    <t>-481824022</t>
  </si>
  <si>
    <t>648,3</t>
  </si>
  <si>
    <t>131111323</t>
  </si>
  <si>
    <t>Vrtání jamek pro plotové sloupky D přes 200 do 300 mm ručně s mechanickým vrtákem</t>
  </si>
  <si>
    <t>1287965792</t>
  </si>
  <si>
    <t>(6+5+8+8+78)*1</t>
  </si>
  <si>
    <t>131111323r</t>
  </si>
  <si>
    <t>Vrtání jamek pro plotové sloupky D do 800 mm ručně s mechanickým vrtákem</t>
  </si>
  <si>
    <t>-720631456</t>
  </si>
  <si>
    <t>(1+2+1)*1</t>
  </si>
  <si>
    <t>132251104</t>
  </si>
  <si>
    <t>Hloubení rýh nezapažených š do 800 mm v hornině třídy těžitelnosti I skupiny 3 objem přes 100 m3 strojně</t>
  </si>
  <si>
    <t>-1418087170</t>
  </si>
  <si>
    <t>(0,6*0,4+0,6*0,2*2+0,6*0,4+0,6*0,3)*0,75+(2+3,605+4,6+4,7+3,5+2,1+1,8)*0,6*0,36+(4,28*2+2,075*2)*0,6*0,6</t>
  </si>
  <si>
    <t>162251102</t>
  </si>
  <si>
    <t>Vodorovné přemístění přes 20 do 50 m výkopku/sypaniny z horniny třídy těžitelnosti I skupiny 1 až 3</t>
  </si>
  <si>
    <t>104692908</t>
  </si>
  <si>
    <t>zemina na zásyp</t>
  </si>
  <si>
    <t>zemina  vytěžená (uskladnění na pozemku)</t>
  </si>
  <si>
    <t>648,3+175,223+96,41</t>
  </si>
  <si>
    <t>162351103</t>
  </si>
  <si>
    <t xml:space="preserve">Vodorovné přemístění přes 50 do 500 m výkopku/sypaniny </t>
  </si>
  <si>
    <t>-1826704500</t>
  </si>
  <si>
    <t>648,3+174,431+96,41</t>
  </si>
  <si>
    <t>162751117</t>
  </si>
  <si>
    <t>Vodorovné přemístění přes 9 000 do 10000 m výkopku/sypaniny</t>
  </si>
  <si>
    <t>1476923052</t>
  </si>
  <si>
    <t>914,141-zas</t>
  </si>
  <si>
    <t>167151111</t>
  </si>
  <si>
    <t>Nakládání výkopku  přes 100 m3</t>
  </si>
  <si>
    <t>-1313085839</t>
  </si>
  <si>
    <t>zemina pro zásyp</t>
  </si>
  <si>
    <t>171201231</t>
  </si>
  <si>
    <t>Poplatek za uložení zeminy a kamení na recyklační skládce (skládkovné) kód odpadu 17 05 04</t>
  </si>
  <si>
    <t>-394931403</t>
  </si>
  <si>
    <t>odvz_1*1,8</t>
  </si>
  <si>
    <t>174101101</t>
  </si>
  <si>
    <t>Zásyp jam, šachet rýh nebo kolem objektů sypaninou se zhutněním</t>
  </si>
  <si>
    <t>1764949038</t>
  </si>
  <si>
    <t>181006113</t>
  </si>
  <si>
    <t>Rozprostření zemin tl vrstvy do 0,2 m schopných zúrodnění v rovině a sklonu do 1:5</t>
  </si>
  <si>
    <t>1254254673</t>
  </si>
  <si>
    <t>po jamkách oplocení okolo slouku</t>
  </si>
  <si>
    <t>181151321</t>
  </si>
  <si>
    <t>Plošná úprava terénu přes 500 m2 zemina skupiny 1 až 4 nerovnosti přes 100 do 150 mm v rovinně a svahu do 1:5</t>
  </si>
  <si>
    <t>-845132117</t>
  </si>
  <si>
    <t>181351103</t>
  </si>
  <si>
    <t>Rozprostření ornice tl vrstvy do 200 mm pl přes 100 do 500 m2 v rovině nebo ve svahu do 1:5 strojně</t>
  </si>
  <si>
    <t>1979944130</t>
  </si>
  <si>
    <t>181411131</t>
  </si>
  <si>
    <t>Založení parkového trávníku výsevem pl do 1000 m2 v rovině a ve svahu do 1:5</t>
  </si>
  <si>
    <t>-1059949379</t>
  </si>
  <si>
    <t>25</t>
  </si>
  <si>
    <t>00572472</t>
  </si>
  <si>
    <t>osivo směs travní krajinná-rovinná</t>
  </si>
  <si>
    <t>-2124522435</t>
  </si>
  <si>
    <t>3200*0,05 "Přepočtené koeficientem množství</t>
  </si>
  <si>
    <t>183101121r</t>
  </si>
  <si>
    <t>Sázení stromů vč. výkopu a zásypu</t>
  </si>
  <si>
    <t>918386716</t>
  </si>
  <si>
    <t>02660321</t>
  </si>
  <si>
    <t>katalpa trubačovitá - min. výška 3 m</t>
  </si>
  <si>
    <t>-1060923756</t>
  </si>
  <si>
    <t>02660322r</t>
  </si>
  <si>
    <t>jinan dvoulaločný - min. výška 3 m</t>
  </si>
  <si>
    <t>996589154</t>
  </si>
  <si>
    <t>02660323r</t>
  </si>
  <si>
    <t>šácholán japonský - min. výška 3 m</t>
  </si>
  <si>
    <t>112406371</t>
  </si>
  <si>
    <t>02660324r</t>
  </si>
  <si>
    <t>hloh obecný - min. výška 3 m</t>
  </si>
  <si>
    <t>-1830103285</t>
  </si>
  <si>
    <t>02660325r</t>
  </si>
  <si>
    <t>ovocný strom. - např meruňka - min. výška 3 m</t>
  </si>
  <si>
    <t>-368855875</t>
  </si>
  <si>
    <t>02660326r</t>
  </si>
  <si>
    <t>borovice kleč - min. výška 3 m</t>
  </si>
  <si>
    <t>182474529</t>
  </si>
  <si>
    <t>02660327r</t>
  </si>
  <si>
    <t>borovice černá "nana" - min. výška 3 m</t>
  </si>
  <si>
    <t>-310157858</t>
  </si>
  <si>
    <t>18320501r</t>
  </si>
  <si>
    <t>Založení záhonu  ozn. SZ1 (11,5m2, falešný jasmín 3ks, lískovníček 1ks, proso 15ks, ostřice 12ks, pomněnkovec modrý 13ks) dle kusovníku_ext_vybavení vč. zálivky a hnojení</t>
  </si>
  <si>
    <t>1530827563</t>
  </si>
  <si>
    <t>18320502r</t>
  </si>
  <si>
    <t>Založení záhonu  ozn. SZ2 (40m2, hortenzie lantnatá 20 ks) dle kusovníku_ext_vybavení vč. zálivky a hnojení</t>
  </si>
  <si>
    <t>-159016044</t>
  </si>
  <si>
    <t>18320503r</t>
  </si>
  <si>
    <t>Založení záhonu  ozn. SZ3 (50m2, hortenzie lantnatá 35 ks) dle kusovníku_ext_vybavení vč. zálivky a hnojení</t>
  </si>
  <si>
    <t>-1574669220</t>
  </si>
  <si>
    <t>18320504r</t>
  </si>
  <si>
    <t>Založení záhonu  ozn. SZ4 (100m2, hortenzie stromečkovitá 20 ks) dle kusovníku_ext_vybavení vč. zálivky a hnojení</t>
  </si>
  <si>
    <t>1646331003</t>
  </si>
  <si>
    <t>18320505r</t>
  </si>
  <si>
    <t>Založení záhonu  ozn. SZ5 (12m2, hortenzie stromečkovitá 5 ks) dle kusovníku_ext_vybavení vč. zálivky a hnojení</t>
  </si>
  <si>
    <t>-1983012168</t>
  </si>
  <si>
    <t>18320508r</t>
  </si>
  <si>
    <t>Založení popíavé dřeviny  ozn. 8 (10m  - hortenzie popínavá) dle kusovníku_ext_vybavení vč. zálivky a hnojení</t>
  </si>
  <si>
    <t>412070008</t>
  </si>
  <si>
    <t>18320509r</t>
  </si>
  <si>
    <t>Založení živého plotu  ozn. 9 (25m+45m -živý plot - habr obecný, min výška 1 m) dle kusovníku_ext_vybavení vč. zálivky a hnojení</t>
  </si>
  <si>
    <t>-1467725181</t>
  </si>
  <si>
    <t>184802611</t>
  </si>
  <si>
    <t>Chemické odplevelení po založení kultury postřikem na široko v rovině a svahu do 1:5</t>
  </si>
  <si>
    <t>371708837</t>
  </si>
  <si>
    <t>279321348</t>
  </si>
  <si>
    <t>Základová zeď ze ŽB bez zvýšených nároků na prostředí tř. C 30/37 bez výztuže</t>
  </si>
  <si>
    <t>1468929940</t>
  </si>
  <si>
    <t>komplet opěrná stěna</t>
  </si>
  <si>
    <t>(40,62+2,5)*1,25*0,25</t>
  </si>
  <si>
    <t>(3,1275*2,1+(0,25+3,855+0,02+8*3+2,635+0,25+0,69+0,25)*2,7+(6,435+0,25)*3,45+0,25*2*2,12+0,655*1,54)*0,25</t>
  </si>
  <si>
    <t>279351121</t>
  </si>
  <si>
    <t>Zřízení oboustranného bednění základových zdí</t>
  </si>
  <si>
    <t>-1166395694</t>
  </si>
  <si>
    <t>(3,1275*2,1+(0,25+3,855+0,02+8*3+2,635+0,25+0,69+0,25)*2,7+(6,435+0,25)*3,45+0,25*2*2,12+0,655*1,54)*2</t>
  </si>
  <si>
    <t>279351122</t>
  </si>
  <si>
    <t>Odstranění oboustranného bednění základových zdí</t>
  </si>
  <si>
    <t>-1081154661</t>
  </si>
  <si>
    <t>1397704900</t>
  </si>
  <si>
    <t>os*130/1000</t>
  </si>
  <si>
    <t>Komunikace pozemní</t>
  </si>
  <si>
    <t>564251011</t>
  </si>
  <si>
    <t>Komunikace, zpěvněné plochy, ČTU -samostatný rozpočet</t>
  </si>
  <si>
    <t>994182308</t>
  </si>
  <si>
    <t>637211321</t>
  </si>
  <si>
    <t>Okapový chodník z betonových vymývaných dlaždic do tl 50 mm kladených do písku se zalitím spár MC</t>
  </si>
  <si>
    <t>1657171097</t>
  </si>
  <si>
    <t>(18,055-2+3,7+2,22+3,52+6,5+11+1,2+1,075+5,53)*0,45+3*0,08</t>
  </si>
  <si>
    <t>637311131</t>
  </si>
  <si>
    <t>Okapový chodník z betonových záhonových obrubníků lože beton</t>
  </si>
  <si>
    <t>1199154985</t>
  </si>
  <si>
    <t>obruby k okapovému chodníku (ke skladbě PE.2)</t>
  </si>
  <si>
    <t>18,055-2+0,45*8+3,7+2,22+3,52+6,5+11+1,2+1,075+5,53</t>
  </si>
  <si>
    <t>966071711</t>
  </si>
  <si>
    <t>Bourání sloupků a vzpěr plotových ocelových do 2,5 m zabetonovaných</t>
  </si>
  <si>
    <t>-379661075</t>
  </si>
  <si>
    <t>966071822</t>
  </si>
  <si>
    <t>Rozebrání oplocení z drátěného pletiva se čtvercovými oky v přes 1,6 do 2,0 m</t>
  </si>
  <si>
    <t>-909368747</t>
  </si>
  <si>
    <t>Likvidace stromů a pařezu vč. polatku za skládku</t>
  </si>
  <si>
    <t>1341091234</t>
  </si>
  <si>
    <t xml:space="preserve">Stromy nepodléhající povolení k pokácení </t>
  </si>
  <si>
    <t xml:space="preserve"> 10 ks vzrostlých + 15 ks tújí</t>
  </si>
  <si>
    <t>Kácení stávajících dřevin (křovin) = cca 80m2</t>
  </si>
  <si>
    <t>Stromy podléhající povolení ke kácení = 7 ks</t>
  </si>
  <si>
    <t>Zdroj viz. situace bouracích prací</t>
  </si>
  <si>
    <t>997006512.1</t>
  </si>
  <si>
    <t>-709735278</t>
  </si>
  <si>
    <t>-1386972346</t>
  </si>
  <si>
    <t>11,582*19 "Přepočtené koeficientem množství</t>
  </si>
  <si>
    <t>-310205039</t>
  </si>
  <si>
    <t>997013631</t>
  </si>
  <si>
    <t>Poplatek za uložení na skládce (skládkovné) stavebního odpadu směsného kód odpadu 17 09 04</t>
  </si>
  <si>
    <t>-358891219</t>
  </si>
  <si>
    <t>-1998784509</t>
  </si>
  <si>
    <t>7221R</t>
  </si>
  <si>
    <t>Přeložka venkovní dešťové kanalizace-samostatný rozpočet</t>
  </si>
  <si>
    <t>693178028</t>
  </si>
  <si>
    <t>74142185r</t>
  </si>
  <si>
    <t>AO -samostatný rozpočet</t>
  </si>
  <si>
    <t>-71259699</t>
  </si>
  <si>
    <t>767195r</t>
  </si>
  <si>
    <t>D+M  brána a branka , dle ozn.Z26a, výkres -Tabulka zámečnických výrobků LUS_DPS_D.1.1_606_00 a LUS_DPS_D.1.1_501_00 A  LUS_DPS_D.1.1_502_00 vč. zemních prací a základu</t>
  </si>
  <si>
    <t>514181054</t>
  </si>
  <si>
    <t>Brána se sloupky dl. 6m a branka se sloupky 1,1m</t>
  </si>
  <si>
    <t>767196r</t>
  </si>
  <si>
    <t>D+M brána a branka dle ozn.Z26b, výkres -Tabulka zámečnických výrobků LUS_DPS_D.1.1_606_00 a LUS_DPS_D.1.1_501_00 A  LUS_DPS_D.1.1_502_00vč. zemních prací a základu</t>
  </si>
  <si>
    <t>-1053983030</t>
  </si>
  <si>
    <t>767197r</t>
  </si>
  <si>
    <t>D+M brána dle ozn.Z26c, výkres -Tabulka zámečnických výrobků LUS_DPS_D.1.1_606_00 a LUS_DPS_D.1.1_501_00 A  LUS_DPS_D.1.1_502_00 vč. zemních prací a základu</t>
  </si>
  <si>
    <t>-1723526717</t>
  </si>
  <si>
    <t xml:space="preserve">Brána se sloupky dl. 6m </t>
  </si>
  <si>
    <t>767198r</t>
  </si>
  <si>
    <t>D+M brána dle ozn.Z26d, výkres -Tabulka zámečnických výrobků LUS_DPS_D.1.1_606_00 a LUS_DPS_D.1.1_501_00 A  LUS_DPS_D.1.1_502_00 vč. zemních prací a základu</t>
  </si>
  <si>
    <t>1866863578</t>
  </si>
  <si>
    <t xml:space="preserve">Brána se sloupky dl. 2,225m </t>
  </si>
  <si>
    <t>767199r</t>
  </si>
  <si>
    <t>D+M branka dle ozn.Z26d, výkres -Tabulka zámečnických výrobků LUS_DPS_D.1.1_606_00 a LUS_DPS_D.1.1_501_00 A  LUS_DPS_D.1.1_502_00 vč. zemních prací a základu</t>
  </si>
  <si>
    <t>-2011635089</t>
  </si>
  <si>
    <t xml:space="preserve">Branka se sloupky dl. 1,15m </t>
  </si>
  <si>
    <t>767200r</t>
  </si>
  <si>
    <t>D+M oplocení z pletiva, sloupky a vzpěry s betononáži do připravených jam dle ozn.Z26, výkres -Tabulka zámečnických výrobků LUS_DPS_D.1.1_606_00 a LUS_DPS_D.1.1_501_00 A  LUS_DPS_D.1.1_502_00 vč. zemních prací a základu</t>
  </si>
  <si>
    <t>1860944660</t>
  </si>
  <si>
    <t>Oplocení z pletiva, sloupky a vzpěry s betononáži do připravených jam.</t>
  </si>
  <si>
    <t>7672001r</t>
  </si>
  <si>
    <t>D+M podhrabová deska dle ozn.Z26, výkres -Tabulka zámečnických výrobků LUS_DPS_D.1.1_606_00 a LUS_DPS_D.1.1_501_00 A  LUS_DPS_D.1.1_502_00 vč. zemních prací a základu</t>
  </si>
  <si>
    <t>-1227044919</t>
  </si>
  <si>
    <t>-1344130939</t>
  </si>
  <si>
    <t>787</t>
  </si>
  <si>
    <t>Dokončovací práce</t>
  </si>
  <si>
    <t>7871111r</t>
  </si>
  <si>
    <t>D+M liniový žlab - délka 6 m- dle kusovníku a ozn.  výrobku  v tabulce venkovních objektů M1</t>
  </si>
  <si>
    <t>1003737165</t>
  </si>
  <si>
    <t>7871112r</t>
  </si>
  <si>
    <t>D+M liniový žlab - délka 11 m- dle kusovníku a ozn.  výrobku  v tabulce venkovních objektů M2</t>
  </si>
  <si>
    <t>819845709</t>
  </si>
  <si>
    <t>7871101r</t>
  </si>
  <si>
    <t>D+M Skleník dle kusovníku a ozn.  výrobku  v tabulce venkovních objektů M3</t>
  </si>
  <si>
    <t>-1071299657</t>
  </si>
  <si>
    <t>7871102r</t>
  </si>
  <si>
    <t>D+M Dřevěná pergola dle kusovníku a ozn.  výrobku  v tabulce venkovních objektů M4</t>
  </si>
  <si>
    <t>-1054662405</t>
  </si>
  <si>
    <t>7871106r</t>
  </si>
  <si>
    <t>D+M stávající krb - demontáž a zpětná montáž - dle kusovníku a ozn.  výrobku  v tabulce venkovních objektů M10</t>
  </si>
  <si>
    <t>2077567357</t>
  </si>
  <si>
    <t>7871107r</t>
  </si>
  <si>
    <t>D+M stávající posilovací stroje - demontáž a zpětná montáž- dle kusovníku a ozn.  výrobku  v tabulce venkovních objektů M11</t>
  </si>
  <si>
    <t>2001757346</t>
  </si>
  <si>
    <t>7871108r</t>
  </si>
  <si>
    <t>D+M dřevěný zahradní domek na nářadí- dle kusovníku a ozn.  výrobku  v tabulce venkovních objektů M12</t>
  </si>
  <si>
    <t>492563619</t>
  </si>
  <si>
    <t>998787202</t>
  </si>
  <si>
    <t>Přesun hmot procentní pro zasklívání v objektech v přes 6 do 12 m</t>
  </si>
  <si>
    <t>1453882596</t>
  </si>
  <si>
    <t>VRN9</t>
  </si>
  <si>
    <t>Ostatní náklady</t>
  </si>
  <si>
    <t>090001000</t>
  </si>
  <si>
    <t xml:space="preserve">Ostatní náklady-Zpevnění stávající účelové komunikace panely </t>
  </si>
  <si>
    <t>790681115</t>
  </si>
  <si>
    <t xml:space="preserve"> panely 580m2</t>
  </si>
  <si>
    <t>Vyrovnání podkladu stávající komunikace štěrkovitým kamenivem 16/32 - 3m3</t>
  </si>
  <si>
    <t>090001002</t>
  </si>
  <si>
    <t>Ostatní náklady-Lividace zpěvnění komunikace a uvedení komunikace do původního stavu</t>
  </si>
  <si>
    <t>-134095614</t>
  </si>
  <si>
    <t>SO3A - Doplnění chybějících položek</t>
  </si>
  <si>
    <t xml:space="preserve">    741 - Elektroinstalace - silnoproud</t>
  </si>
  <si>
    <t xml:space="preserve">    742 - Elektroinstalace - slaboproud</t>
  </si>
  <si>
    <t>345321313r</t>
  </si>
  <si>
    <t>-1926328542</t>
  </si>
  <si>
    <t>vč. bednění odbednění výztuže a akustických kcí (izolace)</t>
  </si>
  <si>
    <t>345321314r</t>
  </si>
  <si>
    <t>-1934095999</t>
  </si>
  <si>
    <t>vč. bednění odbednění výztuže a akustických kcí  (izolace)</t>
  </si>
  <si>
    <t>944511111</t>
  </si>
  <si>
    <t>Montáž ochranné sítě z textilie z umělých vláken</t>
  </si>
  <si>
    <t>86827130</t>
  </si>
  <si>
    <t>944511211</t>
  </si>
  <si>
    <t>Příplatek k ochranné síti za první a ZKD den použití</t>
  </si>
  <si>
    <t>1013157210</t>
  </si>
  <si>
    <t>944511811</t>
  </si>
  <si>
    <t>Demontáž ochranné sítě z textilie z umělých vláken</t>
  </si>
  <si>
    <t>853661322</t>
  </si>
  <si>
    <t>997013112</t>
  </si>
  <si>
    <t>Vnitrostaveništní doprava suti a vybouraných hmot pro budovy v přes 6 do 9 m s použitím mechanizace</t>
  </si>
  <si>
    <t>872338668</t>
  </si>
  <si>
    <t>-2063224887</t>
  </si>
  <si>
    <t>712841559</t>
  </si>
  <si>
    <t>Příplatek pro skladbu  E.4-svislá plocha</t>
  </si>
  <si>
    <t>1945846766</t>
  </si>
  <si>
    <t>příplatek k položkám 139,141,147- SO1</t>
  </si>
  <si>
    <t>skladba E.4</t>
  </si>
  <si>
    <t>Elektroinstalace - silnoproud</t>
  </si>
  <si>
    <t>741820102</t>
  </si>
  <si>
    <t>Měření intenzity osvětlení</t>
  </si>
  <si>
    <t>982616177</t>
  </si>
  <si>
    <t>742</t>
  </si>
  <si>
    <t>Elektroinstalace - slaboproud</t>
  </si>
  <si>
    <t>742210501</t>
  </si>
  <si>
    <t>Provedení zkoušky TIČR</t>
  </si>
  <si>
    <t>-61647304</t>
  </si>
  <si>
    <t>7672260r</t>
  </si>
  <si>
    <t xml:space="preserve">D+M dilatační lišta tl. 20mm, dle ozn.O49 výkres -Tabulka ostatních výrobků LUS_DPS_D.1.1_607_00 </t>
  </si>
  <si>
    <t>551664321</t>
  </si>
  <si>
    <t>20+20+8</t>
  </si>
  <si>
    <t>7672301r</t>
  </si>
  <si>
    <t xml:space="preserve">D+M vybavení hygienické části jídelny, dle ozn.O52  výkres -Tabulka ostatních výrobků LUS_DPS_D.1.1_607_00 </t>
  </si>
  <si>
    <t>1482187885</t>
  </si>
  <si>
    <t>7672302r</t>
  </si>
  <si>
    <t xml:space="preserve">D+M požární ucpávky, dle ozn.O53  výkres -Tabulka ostatních výrobků LUS_DPS_D.1.1_607_00 </t>
  </si>
  <si>
    <t>-300966298</t>
  </si>
  <si>
    <t>7672303r</t>
  </si>
  <si>
    <t xml:space="preserve">D+M požární ucpávky, dle ozn.O54  výkres -Tabulka ostatních výrobků LUS_DPS_D.1.1_607_00 </t>
  </si>
  <si>
    <t>-660984620</t>
  </si>
  <si>
    <t>7672320r</t>
  </si>
  <si>
    <t xml:space="preserve">D+M schodišťová lišta pro vinyl, dle ozn.O73 výkres -Tabulka ostatních výrobků LUS_DPS_D.1.1_607_00 </t>
  </si>
  <si>
    <t>-546745123</t>
  </si>
  <si>
    <t>7672321r</t>
  </si>
  <si>
    <t xml:space="preserve">D+M vybavení hygienického zázemí, dle ozn.O75 výkres -Tabulka ostatních výrobků LUS_DPS_D.1.1_607_00 </t>
  </si>
  <si>
    <t>-628273543</t>
  </si>
  <si>
    <t>2065709772</t>
  </si>
  <si>
    <t>776141111</t>
  </si>
  <si>
    <t>Vyrovnání podkladu povlakových podlah stěrkou pevnosti 20 MPa tl do 3 mm</t>
  </si>
  <si>
    <t>1906944437</t>
  </si>
  <si>
    <t>776421111</t>
  </si>
  <si>
    <t>Montáž obvodových lišt lepením</t>
  </si>
  <si>
    <t>-708964614</t>
  </si>
  <si>
    <t>595+775+24+45</t>
  </si>
  <si>
    <t>28411009</t>
  </si>
  <si>
    <t>lišta soklová PVC 80mm</t>
  </si>
  <si>
    <t>-1482609378</t>
  </si>
  <si>
    <t>1439*1,02 "Přepočtené koeficientem množství</t>
  </si>
  <si>
    <t>-1107706471</t>
  </si>
  <si>
    <t>011314000</t>
  </si>
  <si>
    <t>Archeologický dohled</t>
  </si>
  <si>
    <t>46997520</t>
  </si>
  <si>
    <t>SEZNAM FIGUR</t>
  </si>
  <si>
    <t>Výměra</t>
  </si>
  <si>
    <t>Použití figury:</t>
  </si>
  <si>
    <t>M3</t>
  </si>
  <si>
    <t>ULOŽENÍ SYPANINY DO NÁSYPŮ SE ZHUTNĚNÍM Z NAKUPOVANÝCH MATERIÁLŮ</t>
  </si>
  <si>
    <t>VOZOVKOVÉ VÝZTUŽNÉ VRSTVY Z TEXTILIE
separační geotextilie 300 g/m2</t>
  </si>
  <si>
    <t>M2</t>
  </si>
  <si>
    <t>ÚPRAVA PLÁNĚ SE ZHUTNĚNÍM V HORNINĚ TŘÍDY I
přehutnění pláně</t>
  </si>
  <si>
    <t>POPLATKY ZA SKLÁDKU TYP S-IO (INERTNÍ ODPAD)</t>
  </si>
  <si>
    <t>ODKOP PRO SPOD STAVBU SILNIC A ŽELEZNIC TŘ. I, ODVOZ DO 20KM
PRO VÝMĚNU AZ</t>
  </si>
  <si>
    <t>Tyto položky mohou být čerpány na základě svolení TDI dle výsledků zatěžovacích zkoušek v úrovni pláně zpevněných ploch</t>
  </si>
  <si>
    <t xml:space="preserve">Výměna zeminy </t>
  </si>
  <si>
    <t>TRATIVODY KOMPL Z TRUB Z PLAST HM DN 150MM, RÝHA TŘ II</t>
  </si>
  <si>
    <t xml:space="preserve">KUS       </t>
  </si>
  <si>
    <t>VPUSŤ KANALIZAČNÍ ULIČNÍ KOMPLETNÍ Z BETONOVÝCH DÍLCŮ
ULIČNÍ VPUSŤ PREFA DN 500, POKLOP LITINOVÝ 500/500MM, D400</t>
  </si>
  <si>
    <t>Odvodnění</t>
  </si>
  <si>
    <t>VÝŠKOVÉ VYROVNÁNÍ POKLOPŮ ŠACHET</t>
  </si>
  <si>
    <t>DRENÁŽNÍ TRATIVOD PVC DN 120</t>
  </si>
  <si>
    <t>VPUSŤ KANALIZAČNÍ KOMPLETNÍ Z BET. DÍLCŮ, VČ KŘÍŽE 500 X 500 D400 A KOŠE NA SPLANVENINY</t>
  </si>
  <si>
    <t xml:space="preserve">M2        </t>
  </si>
  <si>
    <t>VODOROVNÉ DOPRAVNÍ ZNAČEN, ČÁRY DLAŽEBNÍMI PRVKY
Bet. dl. šedá 200/200/80mm</t>
  </si>
  <si>
    <t>VODOROVNÉ DOPRAVNÍ ZNAČENÍ HLADKÉ, ČÁRY BÍLOU SILNIČNÍ BARVOU</t>
  </si>
  <si>
    <t>KS</t>
  </si>
  <si>
    <t>VODOROVNÉ DOPRAVNÍ ZNAČENÍ - PŘEDEM PŘIPRAVENÉ SYMBOLY</t>
  </si>
  <si>
    <t>SLOUPKY A STOJKY DOPRAVNÍCH ZNAČEK Z OCEL TRUBEK SE ZABETONOVÁNÍM - DODÁVKA A MO</t>
  </si>
  <si>
    <t>DOPR ZNAČ ZÁKL VEL HLINÍK FÓLIE TŘ 3 - DOD A MONT, dodatkové tabulky</t>
  </si>
  <si>
    <t>DOPR ZNAČ ZÁKL VEL HLINÍK FÓLIE TŘ 3 - DOD A MONT, Tabule</t>
  </si>
  <si>
    <t>ZÁHONOVÉ OBRUBY Z BETONOVÝCH OBRUBNÍKŮ ŠÍŘ 50MM</t>
  </si>
  <si>
    <t>SILNIČNÍ A CHODNÍKOVÉ OBRUBY Z BETONOVÝCH OBRUBNÍKŮ ŠÍŘ 100MM
100/250/1000</t>
  </si>
  <si>
    <t>VÝŠKOVÉ VYROVNÝNÍ REVIZNÍCH ŠACHET A POVRCHOVÝCH ZNAKŮ IS</t>
  </si>
  <si>
    <t>DEMONTÁŽ ZÁVOROVÉHO PARKOVACÍHO SYSTÉMU</t>
  </si>
  <si>
    <t xml:space="preserve">DEMONTÁŽ SVISLÉHO DOPR ZNAČ ZÁKL VEL </t>
  </si>
  <si>
    <t>Ostatní komunikace a práce</t>
  </si>
  <si>
    <t>KRYTY Z BETON DLAŽDIC BAREV RELIÉF TL 60MM DO LOŽE Z KAM
červená betonová dlažba 10x20cm tl. 6cm</t>
  </si>
  <si>
    <t>KRYTY Z BETON DLAŽDIC BAREV RELIÉF TL 80MM DO LOŽE Z KAM
červená betonová dlažba 10x20cm tl. 8cm</t>
  </si>
  <si>
    <t>INFILTREČNÍ POSTŘIK Z ASF. EMULZE PI,A, 0,6kg/m2
KONSTRUKCE 1</t>
  </si>
  <si>
    <t>SPOJOVACÍ POSTŘIK Z MODIFIKOVANÉ EMULZE PS,A, 0,2kg/m2
KONSTRUKCE 1</t>
  </si>
  <si>
    <t>ASFALTOVÝ BETON PRO PODKLADNÍ VRSTVY ACP 16, TL. 50MM
KONSTRUKCE 1</t>
  </si>
  <si>
    <t>ASFALTOVÝ BETON PRO OBRUSNÉ VRSTVY ACO 11,  TL. 40MM
KONSTRUKCE 1</t>
  </si>
  <si>
    <t>VOZOVKOVÉ VRSTVY ZE ŠTĚRKODRTI
KONSTRUKCE 1, 2 a 5, 150mm, 
KONSTRUKCE 3 a 4, 250mm</t>
  </si>
  <si>
    <t>DLÁŽDĚNÉ KRYTY Z BETONOVÝCH DLAŽDIC ŠEDÝCH 100/200mm, TL. 60MM DO LOŽE Z KAMENIVA
Konstrukce 4 - chodník</t>
  </si>
  <si>
    <t>DLÁŽDĚNÉ KRYTY Z BET. VEGETAČNÍCH DLAŽDIC ČERNÝCH 200/200MM SE SPÁROU 30MM, TL. 80MM DO LOŽE Z KAMENIVA
Konstrukce 4 - PARKOVACÍ PLOCHA 
vč. výplně spar humźní zeminou s příměsí travního semenea osetí</t>
  </si>
  <si>
    <t>DLÁŽDĚNÉ KRYTY Z BETONOVÝCH DLAŽDIC ČERNÝCH 200/200MM, TL. 80MM DO LOŽE Z KAMENIVA
Konstrukce 3 - PARKOVACÍ PLOCHA ZTP</t>
  </si>
  <si>
    <t>DLÁŽDĚNÉ KRYTY Z BETONOVÝCH DLAŽDIC ŠEDÝCH 200/200MM, TL. 80MM DO LOŽE Z KAMENIVA
Konstrukce 2 - KOMUNIKACE AREÁLOVÁ</t>
  </si>
  <si>
    <t>KAMENIVO ZPEVNĚNÉ CEMENTEM
SC 0-32 C8/10, KONSTRUKCE 1 - KOMUNIKACE MIMOAREÁLOVÁ, 120mm
SC 0-32 C8/10, KONSTRUKCE 2 - KOMUNIKACE AREÁLOVÁ, 150mm</t>
  </si>
  <si>
    <t>Komunikace</t>
  </si>
  <si>
    <t>Základy</t>
  </si>
  <si>
    <t>POPLATKY ZA SKLÁDKU TYP SI
betonové prvky</t>
  </si>
  <si>
    <t>POPLATKY ZA SKLÁDKU TYP SI
inertní materiál</t>
  </si>
  <si>
    <t>POPLATKY ZA SKLÁDKU TYP SII
asfaltové vrstvy</t>
  </si>
  <si>
    <t>ULOŽENÍ SYPANINY DO NÁSYPŮ SE ZHUTNĚNÍM NA 96% PS 
Včetně nákupu materiálu a dopravy</t>
  </si>
  <si>
    <t>DEMOLICE BET. LIN. ŽLABU, ODVOZ DO 20KM
Délka žlabu 5m</t>
  </si>
  <si>
    <t>ODKOP PRO SPOD STAVBU SILNIC A ŽELEZNIC TŘ. I, ODVOZ DO 20KM
výkop pro konstrukci zp. Ploch</t>
  </si>
  <si>
    <t>ODSTRANĚNÍ OPĚRNÉ STĚNY Z BET. PALISÁD, ODVOZ DO 20KM
Průměr prvků 200mm, výška prdvků 0,5m - 1,5m
Neobsahuje poplatky za skládku</t>
  </si>
  <si>
    <t xml:space="preserve"> </t>
  </si>
  <si>
    <t>ODSTRANĚNÍ ZÁHONOVÝCH OBRUBNÍKŮ BETONOVÝCH, ODVOZ DO 20KM
Neobsahuje poplatky za skládku</t>
  </si>
  <si>
    <t>ODSTRANĚNÍ CHODNÍKOVÝCH OBRUBNÍKŮ BETONOVÝCH, ODVOZ DO 20KM
Neobsahuje poplatky za skládku</t>
  </si>
  <si>
    <t>UROVNÁNÍ POVRCHŮ SROVNÁNÍM ÚZEMÍ V TL. DO 0,5M</t>
  </si>
  <si>
    <t>SEJMUTÍ ORNICE NEBO LESNÍ PŮDY, ULOŽENÍ NA DOČASNÉ SKLÁDCE V PROSTORU STAVENIŠTĚ. 
150mm</t>
  </si>
  <si>
    <t>ODSTRANĚNÍ KRYTU ZPEVNĚNÝCH PLOCH Z BET. DLAŽBY T. 40MM, ODVOZ DO 20KM</t>
  </si>
  <si>
    <t>ODSTRANĚNÍ KRYTU ZPEVNĚNÝCH PLOCH Z BET. DLAŽBY TL. 80MM, ODVOZ DO 20KM</t>
  </si>
  <si>
    <t>ODSTRANĚNÍ PODKLADU ZPEVNĚNÝCH PLOCH S KAMENIVA NESTMEL, ODVOZ DO 20KM 
ŠD tl. 150mm</t>
  </si>
  <si>
    <t>ODSTRANĚNÍ PODKLADU ZPEVNĚNÝCH PLOCH S CEMENTOVÝM POJIVEM, ODVOZ DO 20KM 
SC 15cm</t>
  </si>
  <si>
    <t>ODSTRANĚNÍ PODKLADU ZPEVNĚNÝCH PLOCH S ASF. POJIVEM, ODVOZ DO 20KM 
OK 10cm</t>
  </si>
  <si>
    <t xml:space="preserve">ROZEBRÁNÍ ŽIVIČNÉHO KRYTU, ODVOZ DO 20KM </t>
  </si>
  <si>
    <t>ŘEZÁNÍ ASF. KRYTU VOZOVEK TL. DO 100MM</t>
  </si>
  <si>
    <t>Zemní práce a demolice</t>
  </si>
  <si>
    <t>Celkem cena za příslušnou profesi</t>
  </si>
  <si>
    <t>Cena celkem</t>
  </si>
  <si>
    <t>jednotková cena</t>
  </si>
  <si>
    <t>množství</t>
  </si>
  <si>
    <t>Poř.</t>
  </si>
  <si>
    <t>SO.01 KOM DOPRAVNÍ ŘEŠENÍ</t>
  </si>
  <si>
    <t>Rozšíření objektu Domov u Anežky Luštěnice
D.2.1 - ZPEVNĚNÉ PLOCHY, KOMUNIKACE, ČTÚ</t>
  </si>
  <si>
    <t>CELKEM bez DPH</t>
  </si>
  <si>
    <t>Drobné stavební úpravy</t>
  </si>
  <si>
    <t>3.</t>
  </si>
  <si>
    <t>Vnitrostaveništní přemístění</t>
  </si>
  <si>
    <t>2.</t>
  </si>
  <si>
    <t>Zprovoznění a zkoušky zařízení</t>
  </si>
  <si>
    <t>1.</t>
  </si>
  <si>
    <t>OSTATNÍ</t>
  </si>
  <si>
    <t>závěsy</t>
  </si>
  <si>
    <t>spojovací materiál</t>
  </si>
  <si>
    <t>objímky</t>
  </si>
  <si>
    <t>Ostatní</t>
  </si>
  <si>
    <t>1.10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</si>
  <si>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</si>
  <si>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EI 30</t>
  </si>
  <si>
    <t>potrubí vedené v istalační šachtea dále naspol.hhodbu</t>
  </si>
  <si>
    <t>Požární izolace potrubí</t>
  </si>
  <si>
    <t>1.09</t>
  </si>
  <si>
    <t>tl.25mm samolepící</t>
  </si>
  <si>
    <t>Tepelná izolace na chlad na přívodním potrubí</t>
  </si>
  <si>
    <t>1.08</t>
  </si>
  <si>
    <t>tl.25mm</t>
  </si>
  <si>
    <t>pro potrubí vedené ve venkovním prostředí</t>
  </si>
  <si>
    <t>Tepelná izolace s oplechování</t>
  </si>
  <si>
    <t>1.07</t>
  </si>
  <si>
    <t>do obvodu 3600mm</t>
  </si>
  <si>
    <t xml:space="preserve">Tvarovky čtyřhranné potrubí zhotovené z pozinkovaného ocelového plechu </t>
  </si>
  <si>
    <t>1.06</t>
  </si>
  <si>
    <t>900x710</t>
  </si>
  <si>
    <t>800x500</t>
  </si>
  <si>
    <t>800x630</t>
  </si>
  <si>
    <t>provedení doměru délky na stavbě  (min. 300 mm).</t>
  </si>
  <si>
    <r>
      <t xml:space="preserve">Díly označené </t>
    </r>
    <r>
      <rPr>
        <b/>
        <sz val="12"/>
        <rFont val="Arial CE"/>
        <family val="2"/>
        <charset val="238"/>
      </rPr>
      <t>+</t>
    </r>
    <r>
      <rPr>
        <sz val="10"/>
        <rFont val="Arial CE"/>
        <family val="2"/>
        <charset val="238"/>
      </rPr>
      <t xml:space="preserve"> – volný spoj - obsahují délkovou montážní rezervu na</t>
    </r>
  </si>
  <si>
    <t>Nástavce, pokud není uvedeno jinak, jsou v podélné ose trubního dílu.</t>
  </si>
  <si>
    <t xml:space="preserve">(spoje budou těsněny pryžovým profilem).                             </t>
  </si>
  <si>
    <t xml:space="preserve">lištovými spoji jednotlivých montážních dílů s běžným stupněm těsnosti       </t>
  </si>
  <si>
    <t xml:space="preserve">Čtyřhranné potrubí zhotovené z pozinkovaného ocelového plechu vybavené                                               </t>
  </si>
  <si>
    <t>1.05</t>
  </si>
  <si>
    <t>900x800 - 1500</t>
  </si>
  <si>
    <t>Tlumič hluku</t>
  </si>
  <si>
    <t>1.04</t>
  </si>
  <si>
    <r>
      <t>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</t>
    </r>
  </si>
  <si>
    <t xml:space="preserve"> Odvod vzduchu</t>
  </si>
  <si>
    <t xml:space="preserve"> Přívod vzduchu</t>
  </si>
  <si>
    <r>
      <t>m</t>
    </r>
    <r>
      <rPr>
        <vertAlign val="superscript"/>
        <sz val="9"/>
        <rFont val="Arial"/>
        <family val="2"/>
        <charset val="238"/>
      </rPr>
      <t>2</t>
    </r>
  </si>
  <si>
    <t xml:space="preserve">plocha </t>
  </si>
  <si>
    <t>Atyp. vzt. odsávaný kuchňský strop</t>
  </si>
  <si>
    <t>1.03</t>
  </si>
  <si>
    <t>V</t>
  </si>
  <si>
    <t>napětí</t>
  </si>
  <si>
    <t>kW</t>
  </si>
  <si>
    <t>příkon</t>
  </si>
  <si>
    <t>potřebný topný výkon</t>
  </si>
  <si>
    <t>jmen. výkon</t>
  </si>
  <si>
    <t>800X900</t>
  </si>
  <si>
    <t>El. ohřívač zduchu</t>
  </si>
  <si>
    <t>1.02</t>
  </si>
  <si>
    <t>disp. tlak</t>
  </si>
  <si>
    <t>odvod</t>
  </si>
  <si>
    <t>max. chladiící  výkon</t>
  </si>
  <si>
    <t>max. topný výkon</t>
  </si>
  <si>
    <t>přívod</t>
  </si>
  <si>
    <t>dB(A)</t>
  </si>
  <si>
    <t>akustický tlak v 3m</t>
  </si>
  <si>
    <t>účinnost rekuperace</t>
  </si>
  <si>
    <t>hmotnost</t>
  </si>
  <si>
    <t>mm</t>
  </si>
  <si>
    <t>2395x1790x3850</t>
  </si>
  <si>
    <t xml:space="preserve">rozměry: </t>
  </si>
  <si>
    <t xml:space="preserve"> filtr vzduchu, včetně regulace, atd</t>
  </si>
  <si>
    <t>Nástřešní vzt. jednotka s rekuperací vzduchu a s el. ohřevem vzduchu a chlazením vzduchu</t>
  </si>
  <si>
    <t>1.01</t>
  </si>
  <si>
    <t>ZAŘÍZENÍ Č.1 - přívod a odvod vzduchu do kuchyně</t>
  </si>
  <si>
    <t xml:space="preserve"> celkem </t>
  </si>
  <si>
    <t xml:space="preserve"> ks </t>
  </si>
  <si>
    <t xml:space="preserve"> cena </t>
  </si>
  <si>
    <t xml:space="preserve"> montáž </t>
  </si>
  <si>
    <t xml:space="preserve"> materiál </t>
  </si>
  <si>
    <t>ROZPOČET</t>
  </si>
  <si>
    <t>Celkem bez DPH</t>
  </si>
  <si>
    <t>Přesné typy vodovodních baterii a zařizovacích předmětů bude upřesněn investorem a v archtektonickém řešení.</t>
  </si>
  <si>
    <t xml:space="preserve"> Vnitrostaveništní přemístění</t>
  </si>
  <si>
    <t>4.</t>
  </si>
  <si>
    <t>Výkop pro potrubí</t>
  </si>
  <si>
    <t>CY  2,5</t>
  </si>
  <si>
    <t>Signalizační vodič</t>
  </si>
  <si>
    <t>Signalizační folie</t>
  </si>
  <si>
    <t xml:space="preserve">napětí </t>
  </si>
  <si>
    <t>max výška</t>
  </si>
  <si>
    <t>m3/h</t>
  </si>
  <si>
    <t>max. průtok</t>
  </si>
  <si>
    <t>Ponorné čerpadlo</t>
  </si>
  <si>
    <t>ZAŘÍZENÍ</t>
  </si>
  <si>
    <t>do DN 50</t>
  </si>
  <si>
    <t>Tlaková zkouška a proplach</t>
  </si>
  <si>
    <t>50x4,6</t>
  </si>
  <si>
    <t>32x3</t>
  </si>
  <si>
    <t>PE100 SDR 11</t>
  </si>
  <si>
    <t>včetně tvarovek</t>
  </si>
  <si>
    <t xml:space="preserve"> Potrubí </t>
  </si>
  <si>
    <t>POTRUBÍ</t>
  </si>
  <si>
    <t>VENKOVNÍ VODOVOD - POŽÁRNÍ VODOVOD A DOPOUŠTNÍ NÁDRŽE</t>
  </si>
  <si>
    <t>Doprava a vnitrostaveništní přemístění</t>
  </si>
  <si>
    <t>Zkouška těsnosti</t>
  </si>
  <si>
    <t>5.</t>
  </si>
  <si>
    <t>400x400-160</t>
  </si>
  <si>
    <t>Uliční deštová vpus´t s pojezdovým poklopem</t>
  </si>
  <si>
    <t>DN 600/200</t>
  </si>
  <si>
    <t>pojízdný poklop DN 600 -B125</t>
  </si>
  <si>
    <t>manžeta teleskopu</t>
  </si>
  <si>
    <t>teleskop pro poklop</t>
  </si>
  <si>
    <t>šachtové dno DN 600</t>
  </si>
  <si>
    <t>šachtová truba DN 600</t>
  </si>
  <si>
    <t xml:space="preserve">Revizní šachta </t>
  </si>
  <si>
    <t>DN 125-200</t>
  </si>
  <si>
    <t>Litinový lapač střešních splavenin</t>
  </si>
  <si>
    <t>d200</t>
  </si>
  <si>
    <t>d160</t>
  </si>
  <si>
    <t>d125</t>
  </si>
  <si>
    <t xml:space="preserve">PVC KGEN SN 4 </t>
  </si>
  <si>
    <t>Potrubí PVC</t>
  </si>
  <si>
    <t>Obetonování vč. Podkladního betonu</t>
  </si>
  <si>
    <t>8.</t>
  </si>
  <si>
    <t>Doprava a  uskladnění na skládce</t>
  </si>
  <si>
    <t>7.</t>
  </si>
  <si>
    <t>Výkop pro retenční nádžr a vsak</t>
  </si>
  <si>
    <t>6.</t>
  </si>
  <si>
    <t>filtrační geotextilie</t>
  </si>
  <si>
    <t>odvětrávací hlavice</t>
  </si>
  <si>
    <t>zakončení</t>
  </si>
  <si>
    <t xml:space="preserve">vsakovací blok </t>
  </si>
  <si>
    <t>Vsak deštových vod</t>
  </si>
  <si>
    <t>objem 26 m3</t>
  </si>
  <si>
    <t>Retenčně akumulační nádrže</t>
  </si>
  <si>
    <t>Zařízení</t>
  </si>
  <si>
    <t xml:space="preserve"> VENKOVNÍ DEŠŤOVÁ KANALIZACE</t>
  </si>
  <si>
    <t xml:space="preserve"> Napojení do stávající kanalizace</t>
  </si>
  <si>
    <t>NS 4  - Qmax= 4l/s</t>
  </si>
  <si>
    <t xml:space="preserve"> Odlučovač tuku s poklppem</t>
  </si>
  <si>
    <t>1,</t>
  </si>
  <si>
    <t>DN 1000/200</t>
  </si>
  <si>
    <t>Revizní šachta -BETON</t>
  </si>
  <si>
    <t>Revizní šachta -PLAST</t>
  </si>
  <si>
    <t xml:space="preserve"> VENKOVNÍ SPLAŠKOVÁ KANALIZACE</t>
  </si>
  <si>
    <t>Čistící kus</t>
  </si>
  <si>
    <t>VNITŘNÍ DEŠŤOVÁ KANALIZACE</t>
  </si>
  <si>
    <t xml:space="preserve"> hod </t>
  </si>
  <si>
    <t>d110</t>
  </si>
  <si>
    <t>Podlahová vpusť</t>
  </si>
  <si>
    <t>d75</t>
  </si>
  <si>
    <t>Odvětrávací hlavice</t>
  </si>
  <si>
    <t>d40</t>
  </si>
  <si>
    <t>Pračkový sifon - zásobníky, klimatizace</t>
  </si>
  <si>
    <t xml:space="preserve"> Umyvadlový sifon - pro imobilní</t>
  </si>
  <si>
    <t xml:space="preserve"> Umyvadlový sifon - chrom</t>
  </si>
  <si>
    <t>d50</t>
  </si>
  <si>
    <t>Potrubí HT</t>
  </si>
  <si>
    <t>VNITŘNÍ SPLAŠKOVÁ KANALIZACE</t>
  </si>
  <si>
    <t xml:space="preserve">hod </t>
  </si>
  <si>
    <t>Napojení do stávající vodovod</t>
  </si>
  <si>
    <t>50/13</t>
  </si>
  <si>
    <t>40/13</t>
  </si>
  <si>
    <t>32/13</t>
  </si>
  <si>
    <t>63/30</t>
  </si>
  <si>
    <t>50/30</t>
  </si>
  <si>
    <t>40/30</t>
  </si>
  <si>
    <t>32/30</t>
  </si>
  <si>
    <t>25/13</t>
  </si>
  <si>
    <t>20/13</t>
  </si>
  <si>
    <t>Izolace PP</t>
  </si>
  <si>
    <t>IZOLACE POTRUBÍ</t>
  </si>
  <si>
    <t>DN 15</t>
  </si>
  <si>
    <t>Rohový ventil se zpětnou klapkou a filtrem</t>
  </si>
  <si>
    <t>12.</t>
  </si>
  <si>
    <t>DN 10</t>
  </si>
  <si>
    <t>Pancéřová hadička</t>
  </si>
  <si>
    <t>11.</t>
  </si>
  <si>
    <t>Ventil rohový</t>
  </si>
  <si>
    <t>10.</t>
  </si>
  <si>
    <t>Vypouštěcí kulový kohout</t>
  </si>
  <si>
    <t>9.</t>
  </si>
  <si>
    <t>DN 20-6bar</t>
  </si>
  <si>
    <t>Pojistný ventil</t>
  </si>
  <si>
    <t>DN 50</t>
  </si>
  <si>
    <t>DN 25</t>
  </si>
  <si>
    <t>Zpětná klapka</t>
  </si>
  <si>
    <t>Kulový kohout s vypouštěním</t>
  </si>
  <si>
    <t>DN 32</t>
  </si>
  <si>
    <t>DN 20</t>
  </si>
  <si>
    <t>Kulový kohout</t>
  </si>
  <si>
    <t>Cirkulační vyvažovací ventil s regulací teploty</t>
  </si>
  <si>
    <t>DN 25 - dopravní výška 7m</t>
  </si>
  <si>
    <t>Cirkulační nerezové čerpadlo</t>
  </si>
  <si>
    <t xml:space="preserve">objem </t>
  </si>
  <si>
    <t>Expanzní nádob s vakem</t>
  </si>
  <si>
    <t xml:space="preserve">ARMATURY </t>
  </si>
  <si>
    <t>DN 50 - 54x1,5</t>
  </si>
  <si>
    <t>DN 40 - 42x1,5</t>
  </si>
  <si>
    <t>DN 32 - 35x1</t>
  </si>
  <si>
    <t>Potrubí z uhlíkové oceli</t>
  </si>
  <si>
    <t>d63x10,5</t>
  </si>
  <si>
    <t>d50x8,3</t>
  </si>
  <si>
    <t>d40x6,7</t>
  </si>
  <si>
    <t>d32x4,6</t>
  </si>
  <si>
    <t>PN 20</t>
  </si>
  <si>
    <t>d25x3,5</t>
  </si>
  <si>
    <t>d20x2,8</t>
  </si>
  <si>
    <t>PN 16</t>
  </si>
  <si>
    <t>Potrubí PPr</t>
  </si>
  <si>
    <t>s keramickou kartuší</t>
  </si>
  <si>
    <t>Dřezová - stojánková</t>
  </si>
  <si>
    <t>Umyvadlová - stojánková pro imobilní</t>
  </si>
  <si>
    <t>se sprchovou sadou</t>
  </si>
  <si>
    <t>s prodlouženým ramínkem</t>
  </si>
  <si>
    <t>Nástěnná umyvadlová pro výlevku</t>
  </si>
  <si>
    <t>Umyvadlová - stojánková s automatickou zátkou</t>
  </si>
  <si>
    <t>VODOVODNÍ BATERIE</t>
  </si>
  <si>
    <t>Dřezový sifon</t>
  </si>
  <si>
    <t>500X800</t>
  </si>
  <si>
    <t>500X700</t>
  </si>
  <si>
    <t>500X500</t>
  </si>
  <si>
    <t>350x350</t>
  </si>
  <si>
    <t>Poslahová vpusť - nerez</t>
  </si>
  <si>
    <t>Umyvadlo pro imobilní</t>
  </si>
  <si>
    <t>tlačíky</t>
  </si>
  <si>
    <t>závěsný modul</t>
  </si>
  <si>
    <t>sedátko</t>
  </si>
  <si>
    <t>Závěsné WC pro imobilní</t>
  </si>
  <si>
    <t>Volně stojící výlevka (d110)</t>
  </si>
  <si>
    <t>180x80</t>
  </si>
  <si>
    <t>Vana pro imobilní s dviřky</t>
  </si>
  <si>
    <t>40cm</t>
  </si>
  <si>
    <t>Keramické umyvadlo malé</t>
  </si>
  <si>
    <t>60cm</t>
  </si>
  <si>
    <t>Keramické umyvadlo</t>
  </si>
  <si>
    <t>Závěsné WC</t>
  </si>
  <si>
    <t>ZAŘIZOVACÍ PŘEDMĚTY</t>
  </si>
  <si>
    <t>VNITŘNÍ VODOVOD</t>
  </si>
  <si>
    <t>DN 1000/300</t>
  </si>
  <si>
    <t>KAM 300</t>
  </si>
  <si>
    <t>Potrubí Z kameniny</t>
  </si>
  <si>
    <t>PŘELOŽKA VENKOVNÍ DEŠŤOVÉ KANALIZACE</t>
  </si>
  <si>
    <t>Zaregulování a topná zkouška</t>
  </si>
  <si>
    <t>Prostupy potrubí</t>
  </si>
  <si>
    <t>do 6 m</t>
  </si>
  <si>
    <t>Pásky spojky , lepidlo</t>
  </si>
  <si>
    <t>54/30</t>
  </si>
  <si>
    <t>42/30</t>
  </si>
  <si>
    <t>35/20</t>
  </si>
  <si>
    <t>28/13</t>
  </si>
  <si>
    <t>16/13</t>
  </si>
  <si>
    <t>Návleková izolace</t>
  </si>
  <si>
    <t>IZOLACE</t>
  </si>
  <si>
    <t>500W</t>
  </si>
  <si>
    <t>300W</t>
  </si>
  <si>
    <t>El. topná tyč s regulací</t>
  </si>
  <si>
    <t>KLCM 1820.750</t>
  </si>
  <si>
    <t>typ bude upřesněn investorem dle návrhu koupelen</t>
  </si>
  <si>
    <t>Trubkové otopné těleso</t>
  </si>
  <si>
    <t>22VK-900/1200</t>
  </si>
  <si>
    <t>Deskové otopné těleso</t>
  </si>
  <si>
    <t>OTOPNÁ TĚLESA</t>
  </si>
  <si>
    <t>G 3/4 - rohový</t>
  </si>
  <si>
    <t>Sada termostatického ventilu  a šroubení pro připojení trubkovéhootopného tělesa v provedení VK</t>
  </si>
  <si>
    <t>Sada termostatického ventilu  a šroubení pro připojení otopného tělesa v provedení VK</t>
  </si>
  <si>
    <t>RADIÁTOROVÉ ARMATURY</t>
  </si>
  <si>
    <t>Dilatační páska</t>
  </si>
  <si>
    <t>13 okruhů</t>
  </si>
  <si>
    <t>12 okruhů</t>
  </si>
  <si>
    <t>11 okruhů</t>
  </si>
  <si>
    <t>6 okruhů</t>
  </si>
  <si>
    <t>včetně průtokoměrů a s vestavěnou skříní</t>
  </si>
  <si>
    <t xml:space="preserve">Kompletní set rozdělovače pro podlahové vytápění </t>
  </si>
  <si>
    <t>tl.  50mm</t>
  </si>
  <si>
    <t>Systémová deska s výstupky</t>
  </si>
  <si>
    <t>PODLAHOVÉ VYTÁPĚNÍ</t>
  </si>
  <si>
    <t>potrubí  Cu</t>
  </si>
  <si>
    <t>potrubí Pex</t>
  </si>
  <si>
    <t>Tlakové zkoušky potrubí</t>
  </si>
  <si>
    <t>54x2</t>
  </si>
  <si>
    <t>42x1,5</t>
  </si>
  <si>
    <t>35x1,5</t>
  </si>
  <si>
    <t>28x1</t>
  </si>
  <si>
    <t>tvrdých</t>
  </si>
  <si>
    <t>včetně tvarovek, fitinek a objímek</t>
  </si>
  <si>
    <t>Potrubí Cu</t>
  </si>
  <si>
    <t>26x3</t>
  </si>
  <si>
    <t>16x2</t>
  </si>
  <si>
    <t>Potrubí Pex-Al-Pex</t>
  </si>
  <si>
    <t>Automatický odvdušňovací ventil se zpětnou klapkou</t>
  </si>
  <si>
    <t>Filtr</t>
  </si>
  <si>
    <t>ALPHA 2.1 32-60</t>
  </si>
  <si>
    <t>DN 32+ - kvs 11 m3/h</t>
  </si>
  <si>
    <t>Čerpadlová skupina nesměšovaná</t>
  </si>
  <si>
    <t>MAGNA 3 32-60</t>
  </si>
  <si>
    <t>DN 32 - kvs 7,4 m3/h</t>
  </si>
  <si>
    <t>Čerpadlová skupina směšovaná</t>
  </si>
  <si>
    <t>do 100kW DN 32</t>
  </si>
  <si>
    <t>Hydraulická vyhybka</t>
  </si>
  <si>
    <t>rozteč 220mm DN 32</t>
  </si>
  <si>
    <t>do 100kW dva okruhy</t>
  </si>
  <si>
    <t xml:space="preserve">Rozdělovač a sběrač včetně konzolí </t>
  </si>
  <si>
    <t>El. příkomn vložky</t>
  </si>
  <si>
    <t>výkon UT</t>
  </si>
  <si>
    <t>objem TV</t>
  </si>
  <si>
    <t>s el. topnpou vložkou</t>
  </si>
  <si>
    <t>Nepřímo ohřívaný zásobník TV</t>
  </si>
  <si>
    <t xml:space="preserve">ZAŘÍZENÍ A ARMATURY </t>
  </si>
  <si>
    <t>celkem</t>
  </si>
  <si>
    <t>cena</t>
  </si>
  <si>
    <t>montáž</t>
  </si>
  <si>
    <t>materiál</t>
  </si>
  <si>
    <t>(*) byl upraven z důvodu zaokrouhlení</t>
  </si>
  <si>
    <t>Celkem:</t>
  </si>
  <si>
    <t>Sazba 12,00%</t>
  </si>
  <si>
    <t>Základ DPH (*)</t>
  </si>
  <si>
    <t>REKAPITULACE CELKEM</t>
  </si>
  <si>
    <t>Σ</t>
  </si>
  <si>
    <t>CELKEM VRN</t>
  </si>
  <si>
    <t>GZS 2,50% z C21M a navázaného materiálu</t>
  </si>
  <si>
    <t>VEDLEJŠÍ ROZPOČTOVÉ NÁKLADY</t>
  </si>
  <si>
    <t>B.</t>
  </si>
  <si>
    <t>CELKEM URN</t>
  </si>
  <si>
    <t xml:space="preserve">   Podružný materiál 5,00%</t>
  </si>
  <si>
    <t>MATERIÁL</t>
  </si>
  <si>
    <t>Revize, DSPS, zkoušky  -  MONTÁŽ</t>
  </si>
  <si>
    <t>Hromosvod  -  MONTÁŽ</t>
  </si>
  <si>
    <t>Stavební přípomoce</t>
  </si>
  <si>
    <t xml:space="preserve">   Podíl přidružených výkonů 4,80% z C21M a navázaného materiálu</t>
  </si>
  <si>
    <t>C21M - Elektromontáže  -  MONTÁŽ</t>
  </si>
  <si>
    <t>UPRAVENÉ ROZPOČTOVÉ NÁKLADY</t>
  </si>
  <si>
    <t>A.</t>
  </si>
  <si>
    <t>Základ DPH</t>
  </si>
  <si>
    <t>Popis položky</t>
  </si>
  <si>
    <t>Kap.</t>
  </si>
  <si>
    <t>Rekapitulace</t>
  </si>
  <si>
    <t>Silnoproud + slaboproud + hromosvod</t>
  </si>
  <si>
    <t>Luštěnice</t>
  </si>
  <si>
    <t>Název:</t>
  </si>
  <si>
    <t>Z-2022/0200</t>
  </si>
  <si>
    <t>Zakázka číslo:</t>
  </si>
  <si>
    <t xml:space="preserve">Zpracováno programem firmy SELPO Broumy, tel. +420 603 525768 </t>
  </si>
  <si>
    <t>Základ 12,00%</t>
  </si>
  <si>
    <t>Prořez 5,00%</t>
  </si>
  <si>
    <t>Cena:</t>
  </si>
  <si>
    <t>Celkem za materiály:</t>
  </si>
  <si>
    <t>Základ 12,00% DPH:</t>
  </si>
  <si>
    <t>Demontáže</t>
  </si>
  <si>
    <t>Ústředna sestra pacient</t>
  </si>
  <si>
    <t>Signalizace sestra pacient</t>
  </si>
  <si>
    <t>tahový spínač na 12 V</t>
  </si>
  <si>
    <t>Čipová karta</t>
  </si>
  <si>
    <t>Čtečka RFID</t>
  </si>
  <si>
    <t>Elektrický otvírač 321211 reverzní se signalizací dveří 12V / 170mA</t>
  </si>
  <si>
    <t>WiFi AP</t>
  </si>
  <si>
    <t>IP kamera vč. držáku 360°, vnitřní</t>
  </si>
  <si>
    <t>IP kamera směrová vč. držáku</t>
  </si>
  <si>
    <t>pohybové čidlo - EZS</t>
  </si>
  <si>
    <t>ústředna EZS vč. baterie</t>
  </si>
  <si>
    <t>klávesnice - EZS</t>
  </si>
  <si>
    <t>magnetické čidlo - EZS</t>
  </si>
  <si>
    <t>TA + satelit vč. konstrukce</t>
  </si>
  <si>
    <t>čtyřrámeček</t>
  </si>
  <si>
    <t>třírámeček</t>
  </si>
  <si>
    <t>dvourámeček</t>
  </si>
  <si>
    <t>ŘJ domácí tlf.</t>
  </si>
  <si>
    <t>zvonkové tablo</t>
  </si>
  <si>
    <t>domácí tlf. - video</t>
  </si>
  <si>
    <t>CXKH-V-J P60-R 4x10</t>
  </si>
  <si>
    <t>CXKH-V-J P60-R 3x4</t>
  </si>
  <si>
    <t>CXKH-V-J P60-R 3x2,5</t>
  </si>
  <si>
    <t>CXKH-V-J P60-R 3x1,5</t>
  </si>
  <si>
    <t>CXKH-V-O P60-R 3x1,5</t>
  </si>
  <si>
    <t>vodič JYSTY 2x2x0,6</t>
  </si>
  <si>
    <t>vodič UTP Cat. 6</t>
  </si>
  <si>
    <t>vodič UTP Cat. 5e</t>
  </si>
  <si>
    <t>vodič KOAX</t>
  </si>
  <si>
    <t>1-AY 1x185 zž</t>
  </si>
  <si>
    <t>H05VVHH2 5Cx16mm2</t>
  </si>
  <si>
    <t>H05VVHH2 5Cx10mm2</t>
  </si>
  <si>
    <t xml:space="preserve">H05VVHH2 5Cx6mm2 </t>
  </si>
  <si>
    <t xml:space="preserve">H05VVHH2 5Cx4mm2 </t>
  </si>
  <si>
    <t xml:space="preserve">H05VVHH2 5Cx2.5mm2 </t>
  </si>
  <si>
    <t xml:space="preserve">H05VVHH2 3Cx2.5mm2 </t>
  </si>
  <si>
    <t>1-AY 1x185 černý</t>
  </si>
  <si>
    <t>CYKY 4Cx50mm2</t>
  </si>
  <si>
    <t>CYKY 5Cx16mm2</t>
  </si>
  <si>
    <t>CYKY 5Cx6mm2 (CYKY 5J6)</t>
  </si>
  <si>
    <t>CYKY 5Cx4mm2 (CYKY 5J4)</t>
  </si>
  <si>
    <t>CYKY 5Cx2.5mm2 (CYKY 5J2.5)</t>
  </si>
  <si>
    <t>CYKY 3Cx2.5mm2 (CYKY 3J2.5)</t>
  </si>
  <si>
    <t>CYKY 5Cx1.5mm2 (CYKY 5J1.5)</t>
  </si>
  <si>
    <t>CYKY 3Bx1.5mm2 (CYKY 3J1.5), typ DCA</t>
  </si>
  <si>
    <t>CYKY 3Ax1.5mm2 (CYKY 3O1.5)</t>
  </si>
  <si>
    <t>CYKY 3Bx1.5mm2 (CYKY 3J1.5)</t>
  </si>
  <si>
    <t>CYKY 2Ax1.5mm2 (CYKY 2O1.5)</t>
  </si>
  <si>
    <t>CYA 50mm2 (H07V-U) zelenožlutý</t>
  </si>
  <si>
    <t>CY 16mm2 (H07V-U) zelenožlutý</t>
  </si>
  <si>
    <t>CY  6mm2 (H07V-U) zelenožlutý</t>
  </si>
  <si>
    <t>CY  4mm2 (H07V-U) zelenožlutý</t>
  </si>
  <si>
    <t>CY  2.5mm2 (H07V-U) zelenožlutý</t>
  </si>
  <si>
    <t>Kabelový žlab 200/60 vč. kotvícího materiálu</t>
  </si>
  <si>
    <t>Kabelový žlab 100/60 vč. kotvícího materiálu</t>
  </si>
  <si>
    <t>gumová podložka pro bet. podstavec</t>
  </si>
  <si>
    <t>ocelová trojnožka</t>
  </si>
  <si>
    <t>betonový podstavec pro JT</t>
  </si>
  <si>
    <t>svorka spojovací SS</t>
  </si>
  <si>
    <t>jímící tyč 5,0 m</t>
  </si>
  <si>
    <t>jímící tyč 4,0 m</t>
  </si>
  <si>
    <t>jímící tyč 2,5 m</t>
  </si>
  <si>
    <t>svorka jímací SJ02</t>
  </si>
  <si>
    <t>podpěra vedení PV 01</t>
  </si>
  <si>
    <t>podpěra vedení PV 32</t>
  </si>
  <si>
    <t>podpěra vedení PV 21</t>
  </si>
  <si>
    <t>označovací štítek</t>
  </si>
  <si>
    <t>svorka zkušební - SZ</t>
  </si>
  <si>
    <t>svorka SR02 pásek/pásek</t>
  </si>
  <si>
    <t>svorka SR03 pásek/drát</t>
  </si>
  <si>
    <t>systémová průchodka</t>
  </si>
  <si>
    <t>ochranný úhelník vč. ukotvení</t>
  </si>
  <si>
    <t>svorka křížová - SK</t>
  </si>
  <si>
    <t>svorka připojovací SP01</t>
  </si>
  <si>
    <t>FeZn průměr 10mm</t>
  </si>
  <si>
    <t>FeZn pásek 30/4mm</t>
  </si>
  <si>
    <t>drát AlMgSi 8</t>
  </si>
  <si>
    <t>Nouzový inverter, náhr. zdroj 180 minut</t>
  </si>
  <si>
    <t>LED nástěnné svítidlo; nástěnná lampička u postele, IP 20 ; 8 W</t>
  </si>
  <si>
    <t>LED nástěnné svítidlo, exteriér, IP 45 ; 20 W</t>
  </si>
  <si>
    <t>nouzové svítidlo se směrem úniku (piktogram) zdroj 60 minut</t>
  </si>
  <si>
    <t>zdroj 230/12 V</t>
  </si>
  <si>
    <t>LED pásek 4000K; 12 V; 12 W/m ; 1200 lm</t>
  </si>
  <si>
    <t>LED svítidlo ozn. Z57 - LED nouzové svítidlo LOVATO 3 P, vestavné, optika otevřený prostor, 2W
2 W ; 380 lm</t>
  </si>
  <si>
    <t>LED svítidlo ozn. Z55 - LED nouzové svítidlo LOVATO P, vestavné, univerzální optika, 1W
1 W ; 125 lm</t>
  </si>
  <si>
    <t>LED svítidlo ozn. H - Vestavné LED svítidlo, mikroprizmatický kryt, UGR&lt;19
32 W ; 4200 lm</t>
  </si>
  <si>
    <t>LED svítidlo ozn. G - Vestavné LED svítidlo, mikroprizmatický kryt, UGR&lt;19
57 W ; 6000 lm</t>
  </si>
  <si>
    <t>LED svítidlo ozn. F - LED downlight, plechové tělo, mikroprizmatický kryt, IP54
36 W ; 3600 lm</t>
  </si>
  <si>
    <t>LED svítidlo ozn. E - Vestavné LED svítidlo, mikroprizmatický kryt, UGR&lt;19
23 W ; 3200 lm</t>
  </si>
  <si>
    <t>LED svítidlo ozn. D - LED downlight, hliníkový korpus, opálový skleněný kryt
28 W ; 3000 lm</t>
  </si>
  <si>
    <t>LED svítidlo ozn. C - LED downlight, hliníkový korpus, opálový skleněný kryt
15 W ; 1500 lm</t>
  </si>
  <si>
    <t>LED svítidlo ozn. B - Kruhové přisazené LED svítidlo, mikroprizmatický kryt, Ø 370mm
28 W ; 2600 lm</t>
  </si>
  <si>
    <t>LED svítidlo ozn. A - LED downlight, hliníkový korpus, opálový skleněný kryt
20 W ; 2100 lm</t>
  </si>
  <si>
    <t>zásuvka R+TA</t>
  </si>
  <si>
    <t>zásuvka datová, 2x RJ 45</t>
  </si>
  <si>
    <t>zásuvka 400 V ; 16 A</t>
  </si>
  <si>
    <t>zásuvka v krabici prost.obyč.10/16A 250V 2P+Z</t>
  </si>
  <si>
    <t>zásuvka 16A, 230 V IP44</t>
  </si>
  <si>
    <t>nouzové tlačítko kuchyň</t>
  </si>
  <si>
    <t>tlačítko I/0 , dvoupolové ovl. gastro technologie</t>
  </si>
  <si>
    <t>tlačítko I/0</t>
  </si>
  <si>
    <t>tlačítkový ovladač pro žaluzie</t>
  </si>
  <si>
    <t>spínač kolébkový č. 7</t>
  </si>
  <si>
    <t>spínač kolébkový č. 6</t>
  </si>
  <si>
    <t>spínač kolébkový č. 1; IP 45</t>
  </si>
  <si>
    <t>spínač kolébkový č. 1</t>
  </si>
  <si>
    <t>krabice KT 250</t>
  </si>
  <si>
    <t>krabice KU 68/1</t>
  </si>
  <si>
    <t>krabice KR 68</t>
  </si>
  <si>
    <t>krabice KO 68</t>
  </si>
  <si>
    <t>miktrotrubička</t>
  </si>
  <si>
    <t>trubka ohebná instal. 40</t>
  </si>
  <si>
    <t>trubka ohebná instal. PVC 2323 průměr 23</t>
  </si>
  <si>
    <t>trubka ohebná instal. PVC 2316 průměr 16mm</t>
  </si>
  <si>
    <t>sada pojistek do přípojkové skříně</t>
  </si>
  <si>
    <t>pohybové čidlo 360°</t>
  </si>
  <si>
    <t>tlačítko CENTRAL STOP</t>
  </si>
  <si>
    <t>tlačítko TOTAL STOP</t>
  </si>
  <si>
    <t>MEB</t>
  </si>
  <si>
    <r>
      <t xml:space="preserve">Rozvaděč RACK vč. vybavení
</t>
    </r>
    <r>
      <rPr>
        <i/>
        <sz val="8.25"/>
        <color rgb="FF000000"/>
        <rFont val="Arial"/>
        <family val="2"/>
        <charset val="238"/>
      </rPr>
      <t xml:space="preserve">provedení do 19“ racku
rorměry: 600x600x1970 mm
4-8 šachet na 3,5“ SATA pevné disky
4x SATA disk 8 TB
1x switch PoE ; 24 porth
2x switch ; 48 porth
vyvazovací panely
4x patch panel ; 24 porth
1x NVR rekordér pro 32 IP kamer, možnost osazení až 3 disků
2x NAS server
105x patch kabel, 
velikost 42U
vybaven ventilační jednotkou
</t>
    </r>
  </si>
  <si>
    <t>Zařízení UPS, 6 kVA, 60 minut, on-line</t>
  </si>
  <si>
    <t>Rozvaděč RPO vč. vybavení; pož. odolnost: EI30-DP1</t>
  </si>
  <si>
    <t>Rozvaděč NR 212 pro 1xET pro vč. vybavení</t>
  </si>
  <si>
    <t>Rozvaděč R-gastro vč. vybavení</t>
  </si>
  <si>
    <t>Rozvaděč R2 vč. vybavení</t>
  </si>
  <si>
    <t>Rozvaděč R1 vč. vybavení</t>
  </si>
  <si>
    <t>Celkem [Kč]</t>
  </si>
  <si>
    <t>Jedn.</t>
  </si>
  <si>
    <t>Cena/jedn. [Kč]</t>
  </si>
  <si>
    <t>Číslo pol.</t>
  </si>
  <si>
    <t>Poř.č.</t>
  </si>
  <si>
    <t>Materiály</t>
  </si>
  <si>
    <t>Kč</t>
  </si>
  <si>
    <t>Celkem za ceník:</t>
  </si>
  <si>
    <t>Montáž celkem:</t>
  </si>
  <si>
    <t>zemnič</t>
  </si>
  <si>
    <t>Měření zemního odporu pro 1 zemnič</t>
  </si>
  <si>
    <t>320410018</t>
  </si>
  <si>
    <t>1,00</t>
  </si>
  <si>
    <t>Komplexní zkoušky</t>
  </si>
  <si>
    <t>320410002</t>
  </si>
  <si>
    <t>Licence pro SW systém ACS</t>
  </si>
  <si>
    <t>Oživení systému EZS</t>
  </si>
  <si>
    <t>Oživení systému ACS</t>
  </si>
  <si>
    <t>Zaškolení obsluhy</t>
  </si>
  <si>
    <t>Individuální zkoušky</t>
  </si>
  <si>
    <t>Koordinace na stavbě</t>
  </si>
  <si>
    <t>Zprovoznění systému DT</t>
  </si>
  <si>
    <t>Vynesení materiálu do výšky 12 m</t>
  </si>
  <si>
    <t>Provizorní zapojení výměníkové stanice</t>
  </si>
  <si>
    <t>Doprava materiálu</t>
  </si>
  <si>
    <t>Recyklační poplatky</t>
  </si>
  <si>
    <t>Celk.prohl.el.zaříz.a vyhot.rev.zp.do 50.tis.mont. - hromosvod</t>
  </si>
  <si>
    <t>320410001</t>
  </si>
  <si>
    <t>Celk.prohl.el.zaříz.a vyhot.rev.zp.do 500.tis.mont.</t>
  </si>
  <si>
    <t>Revize, DSPS, zkoušky</t>
  </si>
  <si>
    <t>Provrtání do vel. 40</t>
  </si>
  <si>
    <t>0000000001</t>
  </si>
  <si>
    <t>Poplatky skládka</t>
  </si>
  <si>
    <t>Odvoz vybouraného mat. do 1km</t>
  </si>
  <si>
    <t>Krabice (KP, KO, KR, KT)</t>
  </si>
  <si>
    <t>Drážkování</t>
  </si>
  <si>
    <t>montáž uzemňovacího drátu AlMgSi průměr 8mm vč. podpěr</t>
  </si>
  <si>
    <t>216220003</t>
  </si>
  <si>
    <t>tvarováni mont. dílu - jímače, ochranné trubky, úhelníky</t>
  </si>
  <si>
    <t>210220431</t>
  </si>
  <si>
    <t>označení svodu štítky smalt/umělá hmota</t>
  </si>
  <si>
    <t>210220401</t>
  </si>
  <si>
    <t>montáž krabice pro SZ</t>
  </si>
  <si>
    <t>210220302</t>
  </si>
  <si>
    <t>svorky hromosvodové nad 2 šrouby (ST, SJ, SK, SZ, SR01, 02)</t>
  </si>
  <si>
    <t>svorky hromosvodové do 2 šroubu (SS, SR 03)</t>
  </si>
  <si>
    <t>210220301</t>
  </si>
  <si>
    <t>jímací tyč nad 1,5m délky vč. upevnění</t>
  </si>
  <si>
    <t>210220201</t>
  </si>
  <si>
    <t>uzemění v zemi FeZn průměru 8-10mm a FeZn 30/4 vč. svorek, propojení a izolace spojů</t>
  </si>
  <si>
    <t>210220022</t>
  </si>
  <si>
    <t>Hromosvod</t>
  </si>
  <si>
    <t>220730001</t>
  </si>
  <si>
    <t>=</t>
  </si>
  <si>
    <t>montáž pojistkové sady přípojková skříň</t>
  </si>
  <si>
    <t>montáž a zapojení WiFi AP</t>
  </si>
  <si>
    <t>montáž a zapojení ACS</t>
  </si>
  <si>
    <t>montáž a zapojení CCTV</t>
  </si>
  <si>
    <t>montáž a zapojení prvků pro systém sestra ; pacient</t>
  </si>
  <si>
    <t>montáž a zapojení prvků systému EZS</t>
  </si>
  <si>
    <t>montáž zv. tablo ; domací telefon</t>
  </si>
  <si>
    <t>montáž kab. žlabu + žebřík</t>
  </si>
  <si>
    <t>vodič s funkční odolností při požáru</t>
  </si>
  <si>
    <t>210800106</t>
  </si>
  <si>
    <t>TOTAL/CENTRAL STOP/ NOUZ. Tl.</t>
  </si>
  <si>
    <t>215112211</t>
  </si>
  <si>
    <t>CY 6mm2 (H07V-U) zelenožlutý</t>
  </si>
  <si>
    <t>210800526</t>
  </si>
  <si>
    <t>CY 4mm2 (H07V-U) zelenožlutý</t>
  </si>
  <si>
    <t>CY 2.5mm2 (H07V-U) zelenožlutý</t>
  </si>
  <si>
    <t>210800525</t>
  </si>
  <si>
    <t>vodič JYSTY</t>
  </si>
  <si>
    <t>vodič UTP</t>
  </si>
  <si>
    <t>svazkování vodičů</t>
  </si>
  <si>
    <t>1-AY 1x185</t>
  </si>
  <si>
    <t>CYKY 5x16mm2</t>
  </si>
  <si>
    <t>CYKY 5x10mm2</t>
  </si>
  <si>
    <t>CYKY 5Cx6mm2</t>
  </si>
  <si>
    <t>210800115</t>
  </si>
  <si>
    <t>CYKY 5Cx4mm2</t>
  </si>
  <si>
    <t>CYKY 5Cx2,5mm2</t>
  </si>
  <si>
    <t>CYKY 5Cx1.5mm2 (CYKY 5J1.5) 750V</t>
  </si>
  <si>
    <t>CYKY 3Cx2.5mm2 (CYKY 3J2.5) 750V</t>
  </si>
  <si>
    <t>CYKY 3Bx1.5mm2 (CYKY 3J1.5) 750V</t>
  </si>
  <si>
    <t>210800105</t>
  </si>
  <si>
    <t>CYKY 2Ax1.5mm2 (CYKY 2O1.5) 750V</t>
  </si>
  <si>
    <t>210800101</t>
  </si>
  <si>
    <t>montáž pikrogram</t>
  </si>
  <si>
    <t>210200091</t>
  </si>
  <si>
    <t>montáž svítidla</t>
  </si>
  <si>
    <t>montáž oceloplech. rozvodnic do 100kg (R-KUCH)</t>
  </si>
  <si>
    <t>montáž oceloplech. rozvodnic do 50kg (RE)</t>
  </si>
  <si>
    <t>montáž oceloplech. rozvodnic do 20kg (RPO, RB, RD, RACK)</t>
  </si>
  <si>
    <t>210190001</t>
  </si>
  <si>
    <t>montáž pohyb. čidla</t>
  </si>
  <si>
    <t>montáž MEB</t>
  </si>
  <si>
    <t>zásuvka STA</t>
  </si>
  <si>
    <t>210111021</t>
  </si>
  <si>
    <t>zásuvka datová 2xRJ45</t>
  </si>
  <si>
    <t>zásuvka v krabici prostředí vlhké 32A 400V</t>
  </si>
  <si>
    <t>zásuvka v krabici prostředí vlhké 10/16A 250V 2P+Z</t>
  </si>
  <si>
    <t>zásuvka v krabici prostředí obyčejné 10/16A 250V 2P+Z</t>
  </si>
  <si>
    <t>tlačítkový ovladač dvoupolový - ovl. gastro. tech.</t>
  </si>
  <si>
    <t>tlačítkový ovladač I/0</t>
  </si>
  <si>
    <t>montáž ovl. žal.</t>
  </si>
  <si>
    <t>střídavý přepínač nástěnný prostředí obyčejné řazení 7</t>
  </si>
  <si>
    <t>střídavý přepínač nástěnný prostředí obyčejné řazení 6</t>
  </si>
  <si>
    <t>210110004</t>
  </si>
  <si>
    <t>spínač nástěnný prostředí vlhké 1-pólový řazení 1</t>
  </si>
  <si>
    <t>spínač nástěnný prostředí obyčejné 1-pólový řazení 1</t>
  </si>
  <si>
    <t>210110001</t>
  </si>
  <si>
    <t>ukončení vodiče v rozvaděči vč. zapojení a koncovky do 240mm2</t>
  </si>
  <si>
    <t>ukončení vodiče v rozvaděči vč. zapojení a koncovky do 50mm2</t>
  </si>
  <si>
    <t>ukončení vodiče v rozvaděči vč. zapojení a koncovky do 16mm2</t>
  </si>
  <si>
    <t>210100002</t>
  </si>
  <si>
    <t>ukončení vodiče v rozvaděči vč. zapojení a koncovky do 6mm2</t>
  </si>
  <si>
    <t>ukončení vodiče v rozvaděči vč. zapojení a koncovky do 2.5mm2</t>
  </si>
  <si>
    <t>210100001</t>
  </si>
  <si>
    <t>krabice KT250</t>
  </si>
  <si>
    <t>210010321</t>
  </si>
  <si>
    <t>krabice odbočná s víčkem a svork. (1903, KR 68) kruhová vč. zapojení</t>
  </si>
  <si>
    <t>krabice odbočná s víčkem (1902, KO 68, KU 68) kruhová bez zapojení</t>
  </si>
  <si>
    <t>210010311</t>
  </si>
  <si>
    <t>krabice přístrojová (1901, KU 68/1, KP 67, KP 68; KZ 3) bez zapojení</t>
  </si>
  <si>
    <t>210010301</t>
  </si>
  <si>
    <t>mikrotrubička</t>
  </si>
  <si>
    <t>210010002</t>
  </si>
  <si>
    <t>trubka plastová ohebná instalační průměr 40mm (VU)</t>
  </si>
  <si>
    <t>210010006</t>
  </si>
  <si>
    <t>trubka plastová ohebná instalační průměr 23mm  (VU)</t>
  </si>
  <si>
    <t>210010003</t>
  </si>
  <si>
    <t>trubka plastová ohebná instalační průměr 16mm (VU)</t>
  </si>
  <si>
    <t>C21M - Elektromontáže</t>
  </si>
  <si>
    <t>Děkujeme za Vaši zakázku. Těšíme se na další spolupráci.</t>
  </si>
  <si>
    <t>Stavební přípomoc, demontáž  -  MONTÁŽ</t>
  </si>
  <si>
    <t>EPS</t>
  </si>
  <si>
    <t>Z-2022/0165</t>
  </si>
  <si>
    <t>J-Y(St)Y 1x2x0,8mm - červený (EPS)</t>
  </si>
  <si>
    <t>34058</t>
  </si>
  <si>
    <t>2x 2x0,8 B2ca s1d1a1 P90-R</t>
  </si>
  <si>
    <t>33918</t>
  </si>
  <si>
    <t>20x 2x0,8 B2ca s1d1a1 P90-R</t>
  </si>
  <si>
    <t>5x 2x0,8 B2ca s1d1a1 P90-R</t>
  </si>
  <si>
    <t>CXKH-V-O 2x1,5 P60-R</t>
  </si>
  <si>
    <t>33912</t>
  </si>
  <si>
    <t>vstupně/výstupní modul</t>
  </si>
  <si>
    <t>01063</t>
  </si>
  <si>
    <t>siréna EPS</t>
  </si>
  <si>
    <t>maják EPS</t>
  </si>
  <si>
    <t>tlačítkový hlasíč</t>
  </si>
  <si>
    <t>optokouřový hlásič</t>
  </si>
  <si>
    <t>multisenzorový hlásič vč. patice</t>
  </si>
  <si>
    <t>trubka ohebná instal. PVC 2320 průměr 20mm</t>
  </si>
  <si>
    <t>00201</t>
  </si>
  <si>
    <t>KTPO</t>
  </si>
  <si>
    <t>000002</t>
  </si>
  <si>
    <t>OPPO</t>
  </si>
  <si>
    <t>Ústředna EPS vč. zdroje, rozšiřujících karet a vč. vybavení</t>
  </si>
  <si>
    <t>Stavební přípomoc, demontáž</t>
  </si>
  <si>
    <t>ZDP (vč. dodavatelské dokumentace, měření, instalace, připojení)</t>
  </si>
  <si>
    <t>Sledování zařízení EPS ve 14ti denním zkušebním provozu</t>
  </si>
  <si>
    <t>připojení monitorovaného zařázení</t>
  </si>
  <si>
    <t>4600000003</t>
  </si>
  <si>
    <t>montáž tabla obsluhy vč. zapojení</t>
  </si>
  <si>
    <t>4600000003.1</t>
  </si>
  <si>
    <t>montáž KTPO vč. zapojení</t>
  </si>
  <si>
    <t>montáž OPPO vč. zapojení</t>
  </si>
  <si>
    <t>montáž ústředny EPS vč. zapojení</t>
  </si>
  <si>
    <t>montáž prvku EPS</t>
  </si>
  <si>
    <t>CXKH-V (J) P60-R 2x1,5</t>
  </si>
  <si>
    <t>J-Y(St)Y 1x2x0,8 mm, červený (EPS)</t>
  </si>
  <si>
    <t>trubka plastová ohebná instalační průměr 23mm (PO)</t>
  </si>
  <si>
    <t>Sazba 21,00%</t>
  </si>
  <si>
    <t>Revize, DSPS,  geo. zaměření  -  MONTÁŽ</t>
  </si>
  <si>
    <t xml:space="preserve">   Podíl přidružených výkonů 1,60% z C46M</t>
  </si>
  <si>
    <t>C46M - Zemní práce  -  MONTÁŽ</t>
  </si>
  <si>
    <t>Areálové osvětlení</t>
  </si>
  <si>
    <t>AO Luštěnice</t>
  </si>
  <si>
    <t>Z-2022/0170</t>
  </si>
  <si>
    <t>Základ 21,00%</t>
  </si>
  <si>
    <t>Základ 21,00% DPH:</t>
  </si>
  <si>
    <t>33746</t>
  </si>
  <si>
    <t>pojistkový spodek 2110-30 E27</t>
  </si>
  <si>
    <t>15101</t>
  </si>
  <si>
    <t>pojistková hlavice 2310-11 E27</t>
  </si>
  <si>
    <t>15100</t>
  </si>
  <si>
    <t>výstražná fólie 330 mm červená</t>
  </si>
  <si>
    <t>02944</t>
  </si>
  <si>
    <t>CYKY 4Bx10mm2 (CYKY 4J10)</t>
  </si>
  <si>
    <t>spojka epoxidová SVpe 1 1kV</t>
  </si>
  <si>
    <t>01562</t>
  </si>
  <si>
    <t>stožárové pouzdro</t>
  </si>
  <si>
    <t>01473</t>
  </si>
  <si>
    <t>připojovací svorka SS spojovací pro lana</t>
  </si>
  <si>
    <t>01403</t>
  </si>
  <si>
    <t>elektrovýzbroj stožáru pro 1 okruh</t>
  </si>
  <si>
    <t>01154</t>
  </si>
  <si>
    <t>stožár sadový ocelový - 133/60, výška 4 m</t>
  </si>
  <si>
    <t>stožár sadový ocelový - 133/89/60, výška 7 m</t>
  </si>
  <si>
    <t>LED svítidlo - 15 W</t>
  </si>
  <si>
    <t>00909</t>
  </si>
  <si>
    <t>LED svítidlo - 40 W</t>
  </si>
  <si>
    <t>pojistková vložka E27/20A</t>
  </si>
  <si>
    <t>beton C25/20</t>
  </si>
  <si>
    <t>pojistkový dotyk 20A</t>
  </si>
  <si>
    <t>00906</t>
  </si>
  <si>
    <t>trubka ohebná KOPODUR 50</t>
  </si>
  <si>
    <t>00240</t>
  </si>
  <si>
    <t>recyklační poplatky</t>
  </si>
  <si>
    <t>460620002</t>
  </si>
  <si>
    <t>Měř.zemn.odporu pro zem.sít do 500m pásku</t>
  </si>
  <si>
    <t>320410021</t>
  </si>
  <si>
    <t>montážní plošina</t>
  </si>
  <si>
    <t>geodetické zaměření</t>
  </si>
  <si>
    <t>dokumentace skutečného provedení stavby</t>
  </si>
  <si>
    <t>celk.prohl.el.zaříz.a vyhot.rev.zp.do 50.tis.mont.</t>
  </si>
  <si>
    <t>Revize, DSPS,  geo. zaměření</t>
  </si>
  <si>
    <t>Zásyp rýh ručně šířky 35 cm, hloubky 60 cm, z horniny tř. 3</t>
  </si>
  <si>
    <t>460560143</t>
  </si>
  <si>
    <t>Hloubení kabelových nezapažených rýh ručně š. 35 cm, hl. 80 cm, v hornině tř. 3</t>
  </si>
  <si>
    <t>460200163</t>
  </si>
  <si>
    <t>betonový základ do bednění</t>
  </si>
  <si>
    <t>460050005</t>
  </si>
  <si>
    <t>zához jámy zem.tř. 3-4</t>
  </si>
  <si>
    <t>460050003.1</t>
  </si>
  <si>
    <t>ruční výkop jámy zem.tř.3-4</t>
  </si>
  <si>
    <t>km</t>
  </si>
  <si>
    <t>Vytyčení trati vedení kabelového podzemního v zástavbě</t>
  </si>
  <si>
    <t>460010024</t>
  </si>
  <si>
    <t>křižovatka se silovým kabelem (potrubí)</t>
  </si>
  <si>
    <t>4600000002</t>
  </si>
  <si>
    <t>kabel.lože z kop.písku rýha 65cm tl.10cm</t>
  </si>
  <si>
    <t>4600000001</t>
  </si>
  <si>
    <t>C46M - Zemní práce</t>
  </si>
  <si>
    <t>fólie výstražná z PVC šířky 33cm</t>
  </si>
  <si>
    <t>označovací štítek na kabel(navíc proti ČSN)</t>
  </si>
  <si>
    <t>210950101</t>
  </si>
  <si>
    <t>CYKY-CYKYm 4Bx10mm2 (CYKY 4J10) 750V (VU)</t>
  </si>
  <si>
    <t>210810013</t>
  </si>
  <si>
    <t>CYKY-CYKYm 3Bx1.5mm2 (CYKY 3J1.5) 750V (VU)</t>
  </si>
  <si>
    <t>210810005</t>
  </si>
  <si>
    <t>CY 6mm2 (H07V-U) zelenožlutý (VU)</t>
  </si>
  <si>
    <t>210800527</t>
  </si>
  <si>
    <t>uzemění v zemi FeZn průměru 8-10mm vč. svorek, propojení a izolace spojů</t>
  </si>
  <si>
    <t>elektrovýzbroj stožáru pro 1okruh</t>
  </si>
  <si>
    <t>210204201</t>
  </si>
  <si>
    <t>stožár sadový</t>
  </si>
  <si>
    <t>210204002</t>
  </si>
  <si>
    <t>demontáž stožár sadový ocelový</t>
  </si>
  <si>
    <t>210202011.1</t>
  </si>
  <si>
    <t>demontáž svítidla</t>
  </si>
  <si>
    <t>pojistka včetně vložek E 27 do 25 A</t>
  </si>
  <si>
    <t>210120001</t>
  </si>
  <si>
    <t>spojka epoxid. pro celoplastové kabely do 4x25mm2/1kV</t>
  </si>
  <si>
    <t>210102001</t>
  </si>
  <si>
    <t>210100003</t>
  </si>
  <si>
    <t>trubka KOPODUR 50, volně</t>
  </si>
  <si>
    <t>210010046</t>
  </si>
  <si>
    <t>Zaučení obsluhy</t>
  </si>
  <si>
    <t>do 16m</t>
  </si>
  <si>
    <t xml:space="preserve">drážky pro potrubí, průchody </t>
  </si>
  <si>
    <t>Provozní zkouška</t>
  </si>
  <si>
    <t>Konzole pro venkovní jednotku</t>
  </si>
  <si>
    <t>objímky, konzole, šrouby</t>
  </si>
  <si>
    <t>Pomocný materiál</t>
  </si>
  <si>
    <t>ohebné potrubí PE 25</t>
  </si>
  <si>
    <t>Odvod kondenzátu</t>
  </si>
  <si>
    <t>10x9</t>
  </si>
  <si>
    <t>6x9</t>
  </si>
  <si>
    <t>Návleková izolace pro chlad</t>
  </si>
  <si>
    <t>Potřebné množstvi chladiva pro doplněni</t>
  </si>
  <si>
    <t>10x1</t>
  </si>
  <si>
    <t>6x1</t>
  </si>
  <si>
    <t>POTRUBÍ, IZOLACE OSTATNÍ</t>
  </si>
  <si>
    <t>Napětí</t>
  </si>
  <si>
    <t>dB(A) v 1m</t>
  </si>
  <si>
    <t>19-40</t>
  </si>
  <si>
    <t>Akustický tlak</t>
  </si>
  <si>
    <t xml:space="preserve"> m3/h</t>
  </si>
  <si>
    <t>Vzduchový výkon</t>
  </si>
  <si>
    <t>Výkon vytápění</t>
  </si>
  <si>
    <t>Výkon chlazení</t>
  </si>
  <si>
    <t>Nástěnná klimatizační jednotka</t>
  </si>
  <si>
    <t>1.2</t>
  </si>
  <si>
    <t>Příkon</t>
  </si>
  <si>
    <t xml:space="preserve"> dB(A) v 1m</t>
  </si>
  <si>
    <t>36-44</t>
  </si>
  <si>
    <t>Hlučnost v 1 m</t>
  </si>
  <si>
    <t>Venkovní klimatizační jednotka</t>
  </si>
  <si>
    <t>1.1</t>
  </si>
  <si>
    <t>ZAŘÍZENÍ Č.7 - Klimatizace serverovny</t>
  </si>
  <si>
    <t>6.05</t>
  </si>
  <si>
    <t>445x82</t>
  </si>
  <si>
    <t>Dveřní mřížka</t>
  </si>
  <si>
    <t>6.04</t>
  </si>
  <si>
    <t>Protidešťová žaluzie</t>
  </si>
  <si>
    <t>6.03</t>
  </si>
  <si>
    <t>včetně tvarovek do 30%</t>
  </si>
  <si>
    <t>Pevné potrubí</t>
  </si>
  <si>
    <t>6.02</t>
  </si>
  <si>
    <t>akust .tlak v 3m</t>
  </si>
  <si>
    <t>W</t>
  </si>
  <si>
    <t>Nástěnný axiální ventilátor</t>
  </si>
  <si>
    <t>6.01</t>
  </si>
  <si>
    <t>ZAŘÍZENÍ Č.6 - Větrání skladů, soc. zařízení</t>
  </si>
  <si>
    <t>5.05</t>
  </si>
  <si>
    <t>5.04</t>
  </si>
  <si>
    <t>d100</t>
  </si>
  <si>
    <t>5.03</t>
  </si>
  <si>
    <t>5.02</t>
  </si>
  <si>
    <t>Nástěnný radiální ventilátor</t>
  </si>
  <si>
    <t>5.01</t>
  </si>
  <si>
    <t>ZAŘÍZENÍ Č.5 - Větrání skladů a zázemí kuchyně</t>
  </si>
  <si>
    <t>4.10</t>
  </si>
  <si>
    <t>4.09</t>
  </si>
  <si>
    <t>4.08</t>
  </si>
  <si>
    <t>Rámeček pro talířový ventil</t>
  </si>
  <si>
    <t>4.07</t>
  </si>
  <si>
    <t>Talířový ventil odvodní - kovový</t>
  </si>
  <si>
    <t>4.06</t>
  </si>
  <si>
    <t>4.05</t>
  </si>
  <si>
    <t>4.04</t>
  </si>
  <si>
    <t>Pružná manžeta</t>
  </si>
  <si>
    <t>4.03</t>
  </si>
  <si>
    <t>4.02</t>
  </si>
  <si>
    <t>4.01</t>
  </si>
  <si>
    <t>ZAŘÍZENÍ Č.4 - Větrání  soc. zařízení u kuchyně</t>
  </si>
  <si>
    <t>28x19</t>
  </si>
  <si>
    <t>16x13</t>
  </si>
  <si>
    <t>16x1</t>
  </si>
  <si>
    <t>14-28</t>
  </si>
  <si>
    <t>Vzt. KIT pro připojení vzt. jednotky</t>
  </si>
  <si>
    <t>3.2</t>
  </si>
  <si>
    <t>A</t>
  </si>
  <si>
    <t>Jištění</t>
  </si>
  <si>
    <t>Hmotnost</t>
  </si>
  <si>
    <t>62/64</t>
  </si>
  <si>
    <t>Sestava venkovní klimatizační jednotky</t>
  </si>
  <si>
    <t>3.1</t>
  </si>
  <si>
    <t>Zařízení č.3.1.  KLIMATIZAČNÍ JEDNOTKA PRO CHLAZENÍ VZDUCHU</t>
  </si>
  <si>
    <t>2.16</t>
  </si>
  <si>
    <t>2.15</t>
  </si>
  <si>
    <t>2.14</t>
  </si>
  <si>
    <t>2.13</t>
  </si>
  <si>
    <t>225x75 R1</t>
  </si>
  <si>
    <t>Stěnová přívodní výustka do hranatého potrubí</t>
  </si>
  <si>
    <t>2.12</t>
  </si>
  <si>
    <t>2.11</t>
  </si>
  <si>
    <t>Talířový ventil přívodní - kovový</t>
  </si>
  <si>
    <t>2.10</t>
  </si>
  <si>
    <t>2.09</t>
  </si>
  <si>
    <t>600x600 - 24 lamel</t>
  </si>
  <si>
    <t>Přívodní vyúsť s vířivým výtokem vzduchu</t>
  </si>
  <si>
    <t>2.08</t>
  </si>
  <si>
    <t>2.07</t>
  </si>
  <si>
    <t>Ohebné zvukově a tepelně zaizolované potrubí</t>
  </si>
  <si>
    <t>2.06</t>
  </si>
  <si>
    <t>2.05</t>
  </si>
  <si>
    <t>do obvodu 2500mm</t>
  </si>
  <si>
    <t>2.04</t>
  </si>
  <si>
    <t>630x200</t>
  </si>
  <si>
    <t>500x500</t>
  </si>
  <si>
    <t>500x315</t>
  </si>
  <si>
    <t>500x200</t>
  </si>
  <si>
    <t>400x200</t>
  </si>
  <si>
    <t>315x200</t>
  </si>
  <si>
    <t>200x250</t>
  </si>
  <si>
    <t>200x200</t>
  </si>
  <si>
    <t>2.03</t>
  </si>
  <si>
    <t>315X200</t>
  </si>
  <si>
    <t>250x200</t>
  </si>
  <si>
    <t>ruční a teplotní</t>
  </si>
  <si>
    <t>Požární klapka</t>
  </si>
  <si>
    <t>2.02</t>
  </si>
  <si>
    <t>1370x2260x1605</t>
  </si>
  <si>
    <t>Nástřešní vzt. jednotka s rekuperací vzduchu a s elohřevem vzduchu a chlazením vzduchu</t>
  </si>
  <si>
    <t>2.01</t>
  </si>
  <si>
    <t>ZAŘÍZENÍ Č.2 - přívod a odvod vzduchu pokoje</t>
  </si>
  <si>
    <t>SZ projekce elektro, s.r.o.</t>
  </si>
  <si>
    <t>teplotní hlásič</t>
  </si>
  <si>
    <t>multipřepínač 5/16</t>
  </si>
  <si>
    <t>zesilovač pro TA</t>
  </si>
  <si>
    <t>slučovač pro TA, elektrický</t>
  </si>
  <si>
    <t>KLCM 1220.600 (nerez)</t>
  </si>
  <si>
    <t>KLCM 1220.600 (bílá)</t>
  </si>
  <si>
    <t>Sprchová baterie (klienti)</t>
  </si>
  <si>
    <t>(viz. Kniha standardů)</t>
  </si>
  <si>
    <t>Sprchová baterie (personál)</t>
  </si>
  <si>
    <t>Reset tlačítko systém sestra pacient</t>
  </si>
  <si>
    <t xml:space="preserve">schodiště 1.29 a 2.19, podesta;
viz. výkresy č. D.1.2.c.02_Tvar 1.NP a  D.1.2.c.06_Schémata výztuží 1.NP části D.1.2 Stavebně konstrukční části. </t>
  </si>
  <si>
    <r>
      <t>schodiště 1.05 a 2.02, podesta</t>
    </r>
    <r>
      <rPr>
        <sz val="9"/>
        <rFont val="Arial CE"/>
        <charset val="238"/>
      </rPr>
      <t xml:space="preserve">;
viz. výkresy č. D.1.2.c.02_Tvar 1.NP a  D.1.2.c.06_Schémata výztuží 1.NP části D.1.2 Stavebně konstrukční části.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</si>
</sst>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##,###,###,##0.00"/>
    <numFmt numFmtId="170" formatCode="_(#,##0.0??;\-\ #,##0.0??;&quot;–&quot;???;_(@_)"/>
    <numFmt numFmtId="171" formatCode="_(#,##0.00_);[Red]\-\ #,##0.00_);&quot;–&quot;??;_(@_)"/>
    <numFmt numFmtId="172" formatCode="_-* #,##0\ &quot;Kč&quot;_-;\-* #,##0\ &quot;Kč&quot;_-;_-* &quot;-&quot;??\ &quot;Kč&quot;_-;_-@_-"/>
    <numFmt numFmtId="173" formatCode="_(&quot;Kč&quot;* #,##0.00_);_(&quot;Kč&quot;* \(#,##0.00\);_(&quot;Kč&quot;* &quot;-&quot;??_);_(@_)"/>
    <numFmt numFmtId="174" formatCode="0.0"/>
    <numFmt numFmtId="175" formatCode="#,##0.0\ &quot;Kč&quot;"/>
    <numFmt numFmtId="176" formatCode="[$-10405]#,##0.00;\-#,##0.00"/>
  </numFmts>
  <fonts count="86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16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Black"/>
      <family val="2"/>
      <charset val="238"/>
    </font>
    <font>
      <sz val="16"/>
      <name val="Arial Black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 Black"/>
      <family val="2"/>
      <charset val="238"/>
    </font>
    <font>
      <sz val="16"/>
      <color theme="1"/>
      <name val="Arial Black"/>
      <family val="2"/>
      <charset val="238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8.25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8"/>
      <name val="Calibri"/>
      <family val="2"/>
      <charset val="238"/>
    </font>
    <font>
      <i/>
      <sz val="18"/>
      <color rgb="FF000000"/>
      <name val="Arial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</borders>
  <cellStyleXfs count="15">
    <xf numFmtId="0" fontId="0" fillId="0" borderId="0"/>
    <xf numFmtId="0" fontId="41" fillId="0" borderId="0" applyNumberFormat="0" applyFill="0" applyBorder="0" applyAlignment="0" applyProtection="0"/>
    <xf numFmtId="44" fontId="42" fillId="0" borderId="0" applyFont="0" applyFill="0" applyBorder="0" applyAlignment="0" applyProtection="0"/>
    <xf numFmtId="0" fontId="1" fillId="0" borderId="0"/>
    <xf numFmtId="0" fontId="45" fillId="0" borderId="0"/>
    <xf numFmtId="0" fontId="52" fillId="0" borderId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45" fillId="0" borderId="0"/>
    <xf numFmtId="44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69" fillId="0" borderId="0"/>
    <xf numFmtId="0" fontId="69" fillId="0" borderId="0"/>
  </cellStyleXfs>
  <cellXfs count="5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169" fontId="43" fillId="5" borderId="23" xfId="3" applyNumberFormat="1" applyFont="1" applyFill="1" applyBorder="1" applyAlignment="1" applyProtection="1">
      <alignment horizontal="center" vertical="center"/>
      <protection locked="0"/>
    </xf>
    <xf numFmtId="171" fontId="43" fillId="5" borderId="23" xfId="4" applyNumberFormat="1" applyFont="1" applyFill="1" applyBorder="1" applyAlignment="1" applyProtection="1">
      <alignment horizontal="center" vertical="center"/>
      <protection locked="0"/>
    </xf>
    <xf numFmtId="169" fontId="43" fillId="5" borderId="0" xfId="3" applyNumberFormat="1" applyFont="1" applyFill="1" applyAlignment="1" applyProtection="1">
      <alignment horizontal="center" vertical="center"/>
      <protection locked="0"/>
    </xf>
    <xf numFmtId="171" fontId="43" fillId="5" borderId="0" xfId="4" applyNumberFormat="1" applyFont="1" applyFill="1" applyAlignment="1" applyProtection="1">
      <alignment horizontal="center" vertical="center"/>
      <protection locked="0"/>
    </xf>
    <xf numFmtId="171" fontId="43" fillId="5" borderId="33" xfId="4" applyNumberFormat="1" applyFont="1" applyFill="1" applyBorder="1" applyAlignment="1" applyProtection="1">
      <alignment horizontal="center" vertical="center"/>
      <protection locked="0"/>
    </xf>
    <xf numFmtId="0" fontId="52" fillId="0" borderId="0" xfId="5"/>
    <xf numFmtId="172" fontId="0" fillId="0" borderId="0" xfId="6" applyNumberFormat="1" applyFont="1" applyFill="1" applyProtection="1"/>
    <xf numFmtId="49" fontId="52" fillId="0" borderId="0" xfId="5" applyNumberFormat="1" applyAlignment="1">
      <alignment horizontal="left"/>
    </xf>
    <xf numFmtId="172" fontId="53" fillId="0" borderId="0" xfId="6" applyNumberFormat="1" applyFont="1" applyFill="1" applyProtection="1"/>
    <xf numFmtId="0" fontId="53" fillId="0" borderId="0" xfId="5" applyFont="1"/>
    <xf numFmtId="49" fontId="53" fillId="0" borderId="0" xfId="5" applyNumberFormat="1" applyFont="1" applyAlignment="1">
      <alignment horizontal="left"/>
    </xf>
    <xf numFmtId="0" fontId="45" fillId="0" borderId="0" xfId="5" applyFont="1"/>
    <xf numFmtId="172" fontId="0" fillId="0" borderId="37" xfId="6" applyNumberFormat="1" applyFont="1" applyFill="1" applyBorder="1" applyProtection="1"/>
    <xf numFmtId="172" fontId="45" fillId="0" borderId="37" xfId="6" applyNumberFormat="1" applyFont="1" applyFill="1" applyBorder="1" applyProtection="1"/>
    <xf numFmtId="0" fontId="45" fillId="0" borderId="37" xfId="5" applyFont="1" applyBorder="1"/>
    <xf numFmtId="0" fontId="45" fillId="0" borderId="37" xfId="5" applyFont="1" applyBorder="1" applyAlignment="1">
      <alignment horizontal="right"/>
    </xf>
    <xf numFmtId="0" fontId="48" fillId="0" borderId="37" xfId="5" applyFont="1" applyBorder="1"/>
    <xf numFmtId="172" fontId="0" fillId="5" borderId="0" xfId="6" applyNumberFormat="1" applyFont="1" applyFill="1" applyProtection="1">
      <protection locked="0"/>
    </xf>
    <xf numFmtId="172" fontId="43" fillId="0" borderId="0" xfId="6" applyNumberFormat="1" applyFont="1" applyFill="1" applyProtection="1"/>
    <xf numFmtId="49" fontId="52" fillId="0" borderId="0" xfId="5" applyNumberFormat="1"/>
    <xf numFmtId="0" fontId="52" fillId="0" borderId="0" xfId="5" applyAlignment="1">
      <alignment horizontal="right"/>
    </xf>
    <xf numFmtId="172" fontId="52" fillId="0" borderId="0" xfId="6" applyNumberFormat="1" applyFont="1" applyFill="1" applyProtection="1"/>
    <xf numFmtId="0" fontId="43" fillId="0" borderId="0" xfId="5" applyFont="1" applyAlignment="1">
      <alignment vertical="center"/>
    </xf>
    <xf numFmtId="3" fontId="43" fillId="0" borderId="0" xfId="5" applyNumberFormat="1" applyFont="1" applyAlignment="1">
      <alignment horizontal="right" vertical="center"/>
    </xf>
    <xf numFmtId="49" fontId="45" fillId="0" borderId="0" xfId="5" applyNumberFormat="1" applyFont="1" applyAlignment="1">
      <alignment horizontal="left"/>
    </xf>
    <xf numFmtId="0" fontId="43" fillId="0" borderId="0" xfId="5" applyFont="1" applyAlignment="1">
      <alignment horizontal="right" vertical="center"/>
    </xf>
    <xf numFmtId="172" fontId="53" fillId="7" borderId="0" xfId="6" applyNumberFormat="1" applyFont="1" applyFill="1" applyAlignment="1" applyProtection="1">
      <alignment horizontal="center"/>
    </xf>
    <xf numFmtId="0" fontId="52" fillId="7" borderId="0" xfId="5" applyFill="1"/>
    <xf numFmtId="0" fontId="52" fillId="7" borderId="0" xfId="5" applyFill="1" applyAlignment="1">
      <alignment horizontal="right"/>
    </xf>
    <xf numFmtId="49" fontId="52" fillId="7" borderId="0" xfId="5" applyNumberFormat="1" applyFill="1" applyAlignment="1">
      <alignment horizontal="left"/>
    </xf>
    <xf numFmtId="49" fontId="58" fillId="7" borderId="0" xfId="5" applyNumberFormat="1" applyFont="1" applyFill="1" applyAlignment="1">
      <alignment horizontal="left"/>
    </xf>
    <xf numFmtId="172" fontId="45" fillId="0" borderId="0" xfId="6" applyNumberFormat="1" applyFont="1" applyProtection="1"/>
    <xf numFmtId="49" fontId="45" fillId="0" borderId="0" xfId="5" applyNumberFormat="1" applyFont="1"/>
    <xf numFmtId="172" fontId="45" fillId="0" borderId="0" xfId="6" applyNumberFormat="1" applyFont="1" applyFill="1" applyProtection="1"/>
    <xf numFmtId="172" fontId="49" fillId="0" borderId="0" xfId="6" applyNumberFormat="1" applyFont="1" applyFill="1" applyProtection="1"/>
    <xf numFmtId="0" fontId="49" fillId="0" borderId="0" xfId="5" applyFont="1"/>
    <xf numFmtId="172" fontId="45" fillId="0" borderId="0" xfId="6" applyNumberFormat="1" applyFont="1" applyFill="1" applyBorder="1" applyProtection="1"/>
    <xf numFmtId="172" fontId="45" fillId="5" borderId="0" xfId="6" applyNumberFormat="1" applyFont="1" applyFill="1" applyProtection="1">
      <protection locked="0"/>
    </xf>
    <xf numFmtId="0" fontId="48" fillId="0" borderId="0" xfId="5" applyFont="1"/>
    <xf numFmtId="172" fontId="45" fillId="5" borderId="0" xfId="7" applyNumberFormat="1" applyFont="1" applyFill="1" applyProtection="1">
      <protection locked="0"/>
    </xf>
    <xf numFmtId="172" fontId="43" fillId="5" borderId="0" xfId="7" applyNumberFormat="1" applyFont="1" applyFill="1" applyProtection="1">
      <protection locked="0"/>
    </xf>
    <xf numFmtId="172" fontId="43" fillId="0" borderId="0" xfId="7" applyNumberFormat="1" applyFont="1" applyFill="1" applyProtection="1"/>
    <xf numFmtId="172" fontId="45" fillId="5" borderId="0" xfId="8" applyNumberFormat="1" applyFont="1" applyFill="1" applyProtection="1">
      <protection locked="0"/>
    </xf>
    <xf numFmtId="172" fontId="45" fillId="0" borderId="0" xfId="8" applyNumberFormat="1" applyFont="1" applyFill="1" applyProtection="1"/>
    <xf numFmtId="172" fontId="45" fillId="0" borderId="0" xfId="2" applyNumberFormat="1" applyFont="1" applyFill="1" applyBorder="1" applyProtection="1"/>
    <xf numFmtId="172" fontId="45" fillId="5" borderId="0" xfId="2" applyNumberFormat="1" applyFont="1" applyFill="1" applyProtection="1">
      <protection locked="0"/>
    </xf>
    <xf numFmtId="172" fontId="45" fillId="0" borderId="0" xfId="2" applyNumberFormat="1" applyFont="1" applyFill="1" applyProtection="1"/>
    <xf numFmtId="172" fontId="48" fillId="7" borderId="0" xfId="6" applyNumberFormat="1" applyFont="1" applyFill="1" applyAlignment="1" applyProtection="1">
      <alignment horizontal="center"/>
    </xf>
    <xf numFmtId="172" fontId="47" fillId="7" borderId="0" xfId="10" applyNumberFormat="1" applyFont="1" applyFill="1" applyBorder="1" applyAlignment="1" applyProtection="1">
      <alignment horizontal="center"/>
    </xf>
    <xf numFmtId="172" fontId="62" fillId="0" borderId="0" xfId="6" applyNumberFormat="1" applyFont="1" applyProtection="1"/>
    <xf numFmtId="172" fontId="62" fillId="0" borderId="0" xfId="6" applyNumberFormat="1" applyFont="1" applyFill="1" applyProtection="1"/>
    <xf numFmtId="172" fontId="63" fillId="0" borderId="0" xfId="6" applyNumberFormat="1" applyFont="1" applyFill="1" applyProtection="1"/>
    <xf numFmtId="172" fontId="62" fillId="0" borderId="37" xfId="6" applyNumberFormat="1" applyFont="1" applyFill="1" applyBorder="1" applyProtection="1"/>
    <xf numFmtId="172" fontId="62" fillId="0" borderId="0" xfId="6" applyNumberFormat="1" applyFont="1" applyFill="1" applyBorder="1" applyProtection="1"/>
    <xf numFmtId="172" fontId="62" fillId="5" borderId="0" xfId="6" applyNumberFormat="1" applyFont="1" applyFill="1" applyProtection="1">
      <protection locked="0"/>
    </xf>
    <xf numFmtId="172" fontId="64" fillId="7" borderId="0" xfId="6" applyNumberFormat="1" applyFont="1" applyFill="1" applyAlignment="1" applyProtection="1">
      <alignment horizontal="center"/>
    </xf>
    <xf numFmtId="172" fontId="66" fillId="7" borderId="0" xfId="10" applyNumberFormat="1" applyFont="1" applyFill="1" applyBorder="1" applyAlignment="1" applyProtection="1">
      <alignment horizontal="center"/>
    </xf>
    <xf numFmtId="172" fontId="43" fillId="0" borderId="0" xfId="11" applyNumberFormat="1" applyFont="1" applyProtection="1"/>
    <xf numFmtId="172" fontId="47" fillId="0" borderId="0" xfId="11" applyNumberFormat="1" applyFont="1" applyProtection="1"/>
    <xf numFmtId="172" fontId="43" fillId="0" borderId="37" xfId="11" applyNumberFormat="1" applyFont="1" applyBorder="1" applyProtection="1"/>
    <xf numFmtId="172" fontId="43" fillId="0" borderId="37" xfId="11" applyNumberFormat="1" applyFont="1" applyFill="1" applyBorder="1" applyProtection="1"/>
    <xf numFmtId="172" fontId="43" fillId="5" borderId="0" xfId="11" applyNumberFormat="1" applyFont="1" applyFill="1" applyProtection="1">
      <protection locked="0"/>
    </xf>
    <xf numFmtId="172" fontId="43" fillId="0" borderId="0" xfId="11" applyNumberFormat="1" applyFont="1" applyFill="1" applyProtection="1"/>
    <xf numFmtId="172" fontId="46" fillId="0" borderId="0" xfId="11" applyNumberFormat="1" applyFont="1" applyProtection="1"/>
    <xf numFmtId="172" fontId="52" fillId="7" borderId="0" xfId="11" applyNumberFormat="1" applyFont="1" applyFill="1" applyAlignment="1" applyProtection="1">
      <alignment horizontal="center"/>
    </xf>
    <xf numFmtId="172" fontId="47" fillId="0" borderId="0" xfId="11" applyNumberFormat="1" applyFont="1" applyFill="1" applyProtection="1"/>
    <xf numFmtId="0" fontId="70" fillId="0" borderId="0" xfId="13" applyFont="1"/>
    <xf numFmtId="0" fontId="71" fillId="0" borderId="0" xfId="13" applyFont="1"/>
    <xf numFmtId="0" fontId="72" fillId="0" borderId="0" xfId="14" applyFont="1" applyAlignment="1">
      <alignment vertical="top" wrapText="1" readingOrder="1"/>
    </xf>
    <xf numFmtId="175" fontId="75" fillId="0" borderId="0" xfId="14" applyNumberFormat="1" applyFont="1" applyAlignment="1">
      <alignment horizontal="right" vertical="top" wrapText="1" readingOrder="1"/>
    </xf>
    <xf numFmtId="168" fontId="75" fillId="0" borderId="0" xfId="14" applyNumberFormat="1" applyFont="1" applyAlignment="1">
      <alignment horizontal="right" vertical="top" wrapText="1" readingOrder="1"/>
    </xf>
    <xf numFmtId="0" fontId="75" fillId="0" borderId="0" xfId="14" applyFont="1" applyAlignment="1">
      <alignment horizontal="right" vertical="top" wrapText="1" readingOrder="1"/>
    </xf>
    <xf numFmtId="175" fontId="75" fillId="0" borderId="10" xfId="14" applyNumberFormat="1" applyFont="1" applyBorder="1" applyAlignment="1">
      <alignment horizontal="right" vertical="top" wrapText="1" readingOrder="1"/>
    </xf>
    <xf numFmtId="0" fontId="70" fillId="0" borderId="10" xfId="14" applyFont="1" applyBorder="1" applyAlignment="1">
      <alignment vertical="top" wrapText="1"/>
    </xf>
    <xf numFmtId="0" fontId="75" fillId="0" borderId="10" xfId="14" applyFont="1" applyBorder="1" applyAlignment="1">
      <alignment horizontal="right" vertical="top" wrapText="1" readingOrder="1"/>
    </xf>
    <xf numFmtId="0" fontId="73" fillId="0" borderId="0" xfId="14" applyFont="1" applyAlignment="1">
      <alignment horizontal="right" vertical="top" wrapText="1" readingOrder="1"/>
    </xf>
    <xf numFmtId="0" fontId="73" fillId="0" borderId="0" xfId="14" applyFont="1" applyAlignment="1">
      <alignment vertical="top" wrapText="1" readingOrder="1"/>
    </xf>
    <xf numFmtId="0" fontId="70" fillId="10" borderId="0" xfId="14" applyFont="1" applyFill="1" applyAlignment="1">
      <alignment vertical="top" wrapText="1"/>
    </xf>
    <xf numFmtId="0" fontId="70" fillId="11" borderId="0" xfId="14" applyFont="1" applyFill="1" applyAlignment="1">
      <alignment vertical="top" wrapText="1"/>
    </xf>
    <xf numFmtId="0" fontId="70" fillId="11" borderId="39" xfId="14" applyFont="1" applyFill="1" applyBorder="1" applyAlignment="1">
      <alignment vertical="top" wrapText="1"/>
    </xf>
    <xf numFmtId="0" fontId="70" fillId="11" borderId="10" xfId="14" applyFont="1" applyFill="1" applyBorder="1" applyAlignment="1">
      <alignment vertical="top" wrapText="1"/>
    </xf>
    <xf numFmtId="0" fontId="70" fillId="11" borderId="9" xfId="14" applyFont="1" applyFill="1" applyBorder="1" applyAlignment="1">
      <alignment vertical="top" wrapText="1"/>
    </xf>
    <xf numFmtId="0" fontId="70" fillId="11" borderId="40" xfId="14" applyFont="1" applyFill="1" applyBorder="1" applyAlignment="1">
      <alignment vertical="top" wrapText="1"/>
    </xf>
    <xf numFmtId="0" fontId="70" fillId="11" borderId="3" xfId="14" applyFont="1" applyFill="1" applyBorder="1" applyAlignment="1">
      <alignment vertical="top" wrapText="1"/>
    </xf>
    <xf numFmtId="0" fontId="70" fillId="11" borderId="41" xfId="14" applyFont="1" applyFill="1" applyBorder="1" applyAlignment="1">
      <alignment vertical="top" wrapText="1"/>
    </xf>
    <xf numFmtId="0" fontId="70" fillId="11" borderId="2" xfId="14" applyFont="1" applyFill="1" applyBorder="1" applyAlignment="1">
      <alignment vertical="top" wrapText="1"/>
    </xf>
    <xf numFmtId="0" fontId="70" fillId="11" borderId="1" xfId="14" applyFont="1" applyFill="1" applyBorder="1" applyAlignment="1">
      <alignment vertical="top" wrapText="1"/>
    </xf>
    <xf numFmtId="0" fontId="70" fillId="0" borderId="2" xfId="14" applyFont="1" applyBorder="1" applyAlignment="1">
      <alignment vertical="top" wrapText="1"/>
    </xf>
    <xf numFmtId="168" fontId="71" fillId="0" borderId="0" xfId="13" applyNumberFormat="1" applyFont="1" applyAlignment="1">
      <alignment horizontal="left"/>
    </xf>
    <xf numFmtId="168" fontId="71" fillId="0" borderId="42" xfId="14" applyNumberFormat="1" applyFont="1" applyBorder="1" applyAlignment="1">
      <alignment vertical="top" wrapText="1"/>
    </xf>
    <xf numFmtId="0" fontId="70" fillId="0" borderId="42" xfId="14" applyFont="1" applyBorder="1" applyAlignment="1">
      <alignment vertical="top" wrapText="1"/>
    </xf>
    <xf numFmtId="176" fontId="73" fillId="0" borderId="0" xfId="14" applyNumberFormat="1" applyFont="1" applyAlignment="1">
      <alignment horizontal="right" vertical="top" wrapText="1" readingOrder="1"/>
    </xf>
    <xf numFmtId="0" fontId="70" fillId="0" borderId="44" xfId="14" applyFont="1" applyBorder="1" applyAlignment="1">
      <alignment vertical="top" wrapText="1"/>
    </xf>
    <xf numFmtId="0" fontId="72" fillId="0" borderId="44" xfId="14" applyFont="1" applyBorder="1" applyAlignment="1">
      <alignment horizontal="right" vertical="center" wrapText="1" readingOrder="1"/>
    </xf>
    <xf numFmtId="0" fontId="72" fillId="0" borderId="44" xfId="14" applyFont="1" applyBorder="1" applyAlignment="1">
      <alignment vertical="center" wrapText="1" readingOrder="1"/>
    </xf>
    <xf numFmtId="168" fontId="71" fillId="0" borderId="44" xfId="14" applyNumberFormat="1" applyFont="1" applyBorder="1" applyAlignment="1">
      <alignment vertical="top" wrapText="1"/>
    </xf>
    <xf numFmtId="0" fontId="72" fillId="0" borderId="44" xfId="14" applyFont="1" applyBorder="1" applyAlignment="1">
      <alignment horizontal="right" vertical="top" wrapText="1" readingOrder="1"/>
    </xf>
    <xf numFmtId="0" fontId="72" fillId="0" borderId="44" xfId="14" applyFont="1" applyBorder="1" applyAlignment="1">
      <alignment vertical="top" wrapText="1" readingOrder="1"/>
    </xf>
    <xf numFmtId="168" fontId="71" fillId="0" borderId="44" xfId="14" applyNumberFormat="1" applyFont="1" applyBorder="1" applyAlignment="1">
      <alignment vertical="top" wrapText="1" readingOrder="1"/>
    </xf>
    <xf numFmtId="0" fontId="70" fillId="0" borderId="44" xfId="14" applyFont="1" applyBorder="1" applyAlignment="1">
      <alignment vertical="top" wrapText="1" readingOrder="1"/>
    </xf>
    <xf numFmtId="168" fontId="70" fillId="0" borderId="44" xfId="14" applyNumberFormat="1" applyFont="1" applyBorder="1" applyAlignment="1">
      <alignment vertical="top" wrapText="1"/>
    </xf>
    <xf numFmtId="172" fontId="84" fillId="0" borderId="0" xfId="6" applyNumberFormat="1" applyFont="1" applyFill="1" applyProtection="1"/>
    <xf numFmtId="172" fontId="84" fillId="0" borderId="37" xfId="6" applyNumberFormat="1" applyFont="1" applyFill="1" applyBorder="1" applyProtection="1"/>
    <xf numFmtId="172" fontId="45" fillId="0" borderId="37" xfId="6" applyNumberFormat="1" applyFont="1" applyBorder="1" applyProtection="1"/>
    <xf numFmtId="172" fontId="84" fillId="5" borderId="0" xfId="6" applyNumberFormat="1" applyFont="1" applyFill="1" applyProtection="1">
      <protection locked="0"/>
    </xf>
    <xf numFmtId="172" fontId="43" fillId="0" borderId="0" xfId="6" applyNumberFormat="1" applyFont="1" applyProtection="1"/>
    <xf numFmtId="172" fontId="84" fillId="0" borderId="0" xfId="6" applyNumberFormat="1" applyFont="1" applyProtection="1"/>
    <xf numFmtId="172" fontId="49" fillId="0" borderId="0" xfId="6" applyNumberFormat="1" applyFont="1" applyProtection="1"/>
    <xf numFmtId="172" fontId="52" fillId="5" borderId="0" xfId="6" applyNumberFormat="1" applyFont="1" applyFill="1" applyProtection="1">
      <protection locked="0"/>
    </xf>
    <xf numFmtId="172" fontId="52" fillId="5" borderId="0" xfId="6" applyNumberFormat="1" applyFont="1" applyFill="1" applyAlignment="1" applyProtection="1">
      <alignment horizontal="right"/>
      <protection locked="0"/>
    </xf>
    <xf numFmtId="172" fontId="52" fillId="0" borderId="0" xfId="6" applyNumberFormat="1" applyFont="1" applyFill="1" applyAlignment="1" applyProtection="1">
      <alignment horizontal="right"/>
    </xf>
    <xf numFmtId="168" fontId="73" fillId="0" borderId="0" xfId="14" applyNumberFormat="1" applyFont="1" applyAlignment="1">
      <alignment horizontal="left" vertical="top" wrapText="1" readingOrder="1"/>
    </xf>
    <xf numFmtId="49" fontId="52" fillId="0" borderId="0" xfId="0" applyNumberFormat="1" applyFont="1"/>
    <xf numFmtId="0" fontId="52" fillId="0" borderId="0" xfId="0" applyFont="1"/>
    <xf numFmtId="0" fontId="52" fillId="0" borderId="0" xfId="0" applyFont="1" applyAlignment="1">
      <alignment horizontal="right"/>
    </xf>
    <xf numFmtId="0" fontId="84" fillId="0" borderId="0" xfId="0" applyFont="1"/>
    <xf numFmtId="0" fontId="52" fillId="0" borderId="0" xfId="5" applyAlignment="1">
      <alignment horizontal="right" indent="1"/>
    </xf>
    <xf numFmtId="0" fontId="45" fillId="0" borderId="0" xfId="5" applyFont="1" applyAlignment="1">
      <alignment horizontal="right"/>
    </xf>
    <xf numFmtId="1" fontId="52" fillId="0" borderId="0" xfId="5" applyNumberFormat="1" applyAlignment="1">
      <alignment horizontal="right"/>
    </xf>
    <xf numFmtId="12" fontId="52" fillId="0" borderId="0" xfId="5" applyNumberFormat="1"/>
    <xf numFmtId="0" fontId="3" fillId="0" borderId="0" xfId="0" applyFont="1" applyAlignment="1">
      <alignment horizontal="left" vertical="center" wrapText="1"/>
    </xf>
    <xf numFmtId="168" fontId="75" fillId="0" borderId="10" xfId="14" applyNumberFormat="1" applyFont="1" applyBorder="1" applyAlignment="1">
      <alignment horizontal="right" vertical="top" wrapText="1" readingOrder="1"/>
    </xf>
    <xf numFmtId="0" fontId="70" fillId="0" borderId="29" xfId="13" applyFont="1" applyBorder="1"/>
    <xf numFmtId="168" fontId="72" fillId="0" borderId="29" xfId="14" applyNumberFormat="1" applyFont="1" applyBorder="1" applyAlignment="1">
      <alignment vertical="center" wrapText="1" readingOrder="1"/>
    </xf>
    <xf numFmtId="49" fontId="56" fillId="7" borderId="0" xfId="5" applyNumberFormat="1" applyFont="1" applyFill="1" applyAlignment="1">
      <alignment horizontal="left"/>
    </xf>
    <xf numFmtId="0" fontId="47" fillId="0" borderId="0" xfId="5" applyFont="1"/>
    <xf numFmtId="0" fontId="43" fillId="0" borderId="0" xfId="5" applyFont="1"/>
    <xf numFmtId="49" fontId="43" fillId="0" borderId="0" xfId="5" applyNumberFormat="1" applyFont="1"/>
    <xf numFmtId="1" fontId="43" fillId="0" borderId="0" xfId="5" applyNumberFormat="1" applyFont="1" applyAlignment="1">
      <alignment horizontal="right"/>
    </xf>
    <xf numFmtId="0" fontId="46" fillId="0" borderId="0" xfId="5" applyFont="1"/>
    <xf numFmtId="49" fontId="48" fillId="0" borderId="0" xfId="5" applyNumberFormat="1" applyFont="1"/>
    <xf numFmtId="49" fontId="47" fillId="0" borderId="0" xfId="5" applyNumberFormat="1" applyFont="1" applyAlignment="1">
      <alignment horizontal="left"/>
    </xf>
    <xf numFmtId="49" fontId="43" fillId="0" borderId="0" xfId="5" applyNumberFormat="1" applyFont="1" applyAlignment="1">
      <alignment horizontal="left"/>
    </xf>
    <xf numFmtId="1" fontId="46" fillId="0" borderId="0" xfId="5" applyNumberFormat="1" applyFont="1" applyAlignment="1">
      <alignment horizontal="right"/>
    </xf>
    <xf numFmtId="0" fontId="43" fillId="0" borderId="0" xfId="5" applyFont="1" applyAlignment="1">
      <alignment horizontal="left"/>
    </xf>
    <xf numFmtId="49" fontId="47" fillId="0" borderId="0" xfId="5" applyNumberFormat="1" applyFont="1"/>
    <xf numFmtId="49" fontId="46" fillId="0" borderId="0" xfId="5" applyNumberFormat="1" applyFont="1" applyAlignment="1">
      <alignment horizontal="left"/>
    </xf>
    <xf numFmtId="0" fontId="46" fillId="0" borderId="0" xfId="5" applyFont="1" applyAlignment="1">
      <alignment horizontal="left"/>
    </xf>
    <xf numFmtId="0" fontId="43" fillId="0" borderId="0" xfId="12" applyFont="1"/>
    <xf numFmtId="0" fontId="52" fillId="0" borderId="0" xfId="12"/>
    <xf numFmtId="0" fontId="43" fillId="0" borderId="0" xfId="12" applyFont="1" applyAlignment="1">
      <alignment horizontal="left"/>
    </xf>
    <xf numFmtId="1" fontId="46" fillId="0" borderId="0" xfId="5" applyNumberFormat="1" applyFont="1"/>
    <xf numFmtId="1" fontId="43" fillId="0" borderId="0" xfId="5" applyNumberFormat="1" applyFont="1"/>
    <xf numFmtId="174" fontId="43" fillId="0" borderId="0" xfId="5" applyNumberFormat="1" applyFont="1" applyAlignment="1">
      <alignment horizontal="right"/>
    </xf>
    <xf numFmtId="49" fontId="43" fillId="0" borderId="37" xfId="5" applyNumberFormat="1" applyFont="1" applyBorder="1"/>
    <xf numFmtId="0" fontId="43" fillId="0" borderId="37" xfId="5" applyFont="1" applyBorder="1"/>
    <xf numFmtId="1" fontId="43" fillId="0" borderId="37" xfId="5" applyNumberFormat="1" applyFont="1" applyBorder="1" applyAlignment="1">
      <alignment horizontal="right"/>
    </xf>
    <xf numFmtId="1" fontId="47" fillId="0" borderId="0" xfId="5" applyNumberFormat="1" applyFont="1" applyAlignment="1">
      <alignment horizontal="right"/>
    </xf>
    <xf numFmtId="49" fontId="68" fillId="7" borderId="0" xfId="5" applyNumberFormat="1" applyFont="1" applyFill="1" applyAlignment="1">
      <alignment horizontal="left"/>
    </xf>
    <xf numFmtId="0" fontId="67" fillId="7" borderId="0" xfId="5" applyFont="1" applyFill="1"/>
    <xf numFmtId="0" fontId="67" fillId="7" borderId="0" xfId="5" applyFont="1" applyFill="1" applyAlignment="1">
      <alignment horizontal="left"/>
    </xf>
    <xf numFmtId="0" fontId="65" fillId="7" borderId="0" xfId="5" applyFont="1" applyFill="1"/>
    <xf numFmtId="0" fontId="66" fillId="0" borderId="0" xfId="5" applyFont="1"/>
    <xf numFmtId="49" fontId="65" fillId="0" borderId="0" xfId="5" applyNumberFormat="1" applyFont="1"/>
    <xf numFmtId="0" fontId="62" fillId="0" borderId="0" xfId="5" applyFont="1"/>
    <xf numFmtId="1" fontId="62" fillId="0" borderId="0" xfId="5" applyNumberFormat="1" applyFont="1" applyAlignment="1">
      <alignment horizontal="right"/>
    </xf>
    <xf numFmtId="49" fontId="62" fillId="0" borderId="0" xfId="5" applyNumberFormat="1" applyFont="1"/>
    <xf numFmtId="49" fontId="64" fillId="0" borderId="0" xfId="5" applyNumberFormat="1" applyFont="1"/>
    <xf numFmtId="49" fontId="62" fillId="0" borderId="37" xfId="5" applyNumberFormat="1" applyFont="1" applyBorder="1"/>
    <xf numFmtId="0" fontId="62" fillId="0" borderId="37" xfId="5" applyFont="1" applyBorder="1"/>
    <xf numFmtId="1" fontId="62" fillId="0" borderId="37" xfId="5" applyNumberFormat="1" applyFont="1" applyBorder="1" applyAlignment="1">
      <alignment horizontal="right"/>
    </xf>
    <xf numFmtId="49" fontId="63" fillId="0" borderId="0" xfId="5" applyNumberFormat="1" applyFont="1"/>
    <xf numFmtId="0" fontId="63" fillId="0" borderId="0" xfId="5" applyFont="1"/>
    <xf numFmtId="1" fontId="63" fillId="0" borderId="0" xfId="5" applyNumberFormat="1" applyFont="1" applyAlignment="1">
      <alignment horizontal="right"/>
    </xf>
    <xf numFmtId="49" fontId="61" fillId="7" borderId="0" xfId="5" applyNumberFormat="1" applyFont="1" applyFill="1" applyAlignment="1">
      <alignment horizontal="left"/>
    </xf>
    <xf numFmtId="0" fontId="60" fillId="7" borderId="0" xfId="5" applyFont="1" applyFill="1"/>
    <xf numFmtId="0" fontId="60" fillId="7" borderId="0" xfId="5" applyFont="1" applyFill="1" applyAlignment="1">
      <alignment horizontal="left"/>
    </xf>
    <xf numFmtId="0" fontId="59" fillId="7" borderId="0" xfId="5" applyFont="1" applyFill="1"/>
    <xf numFmtId="49" fontId="59" fillId="0" borderId="0" xfId="5" applyNumberFormat="1" applyFont="1"/>
    <xf numFmtId="1" fontId="45" fillId="0" borderId="0" xfId="5" applyNumberFormat="1" applyFont="1" applyAlignment="1">
      <alignment horizontal="right"/>
    </xf>
    <xf numFmtId="0" fontId="45" fillId="0" borderId="0" xfId="0" applyFont="1"/>
    <xf numFmtId="1" fontId="45" fillId="0" borderId="0" xfId="0" applyNumberFormat="1" applyFont="1" applyAlignment="1">
      <alignment horizontal="right"/>
    </xf>
    <xf numFmtId="1" fontId="45" fillId="0" borderId="0" xfId="0" applyNumberFormat="1" applyFont="1"/>
    <xf numFmtId="49" fontId="45" fillId="0" borderId="0" xfId="9" applyNumberFormat="1" applyAlignment="1">
      <alignment horizontal="left"/>
    </xf>
    <xf numFmtId="0" fontId="45" fillId="0" borderId="0" xfId="9"/>
    <xf numFmtId="1" fontId="45" fillId="0" borderId="0" xfId="9" applyNumberFormat="1"/>
    <xf numFmtId="1" fontId="45" fillId="0" borderId="0" xfId="5" applyNumberFormat="1" applyFont="1"/>
    <xf numFmtId="49" fontId="49" fillId="0" borderId="0" xfId="5" applyNumberFormat="1" applyFont="1"/>
    <xf numFmtId="49" fontId="45" fillId="0" borderId="37" xfId="5" applyNumberFormat="1" applyFont="1" applyBorder="1"/>
    <xf numFmtId="1" fontId="45" fillId="0" borderId="37" xfId="5" applyNumberFormat="1" applyFont="1" applyBorder="1" applyAlignment="1">
      <alignment horizontal="right"/>
    </xf>
    <xf numFmtId="1" fontId="49" fillId="0" borderId="0" xfId="5" applyNumberFormat="1" applyFont="1" applyAlignment="1">
      <alignment horizontal="right"/>
    </xf>
    <xf numFmtId="0" fontId="55" fillId="0" borderId="0" xfId="5" applyFont="1"/>
    <xf numFmtId="0" fontId="44" fillId="8" borderId="0" xfId="3" applyFont="1" applyFill="1" applyAlignment="1">
      <alignment vertical="center"/>
    </xf>
    <xf numFmtId="1" fontId="47" fillId="0" borderId="27" xfId="4" applyNumberFormat="1" applyFont="1" applyBorder="1" applyAlignment="1">
      <alignment horizontal="center" vertical="center" wrapText="1"/>
    </xf>
    <xf numFmtId="1" fontId="47" fillId="0" borderId="27" xfId="4" applyNumberFormat="1" applyFont="1" applyBorder="1" applyAlignment="1">
      <alignment horizontal="left" vertical="center" wrapText="1"/>
    </xf>
    <xf numFmtId="49" fontId="47" fillId="0" borderId="27" xfId="4" applyNumberFormat="1" applyFont="1" applyBorder="1" applyAlignment="1">
      <alignment horizontal="center" vertical="center" wrapText="1"/>
    </xf>
    <xf numFmtId="168" fontId="47" fillId="0" borderId="27" xfId="4" applyNumberFormat="1" applyFont="1" applyBorder="1" applyAlignment="1">
      <alignment horizontal="center" vertical="center" wrapText="1"/>
    </xf>
    <xf numFmtId="0" fontId="44" fillId="0" borderId="0" xfId="3" applyFont="1" applyAlignment="1">
      <alignment vertical="center"/>
    </xf>
    <xf numFmtId="1" fontId="49" fillId="8" borderId="30" xfId="4" applyNumberFormat="1" applyFont="1" applyFill="1" applyBorder="1" applyAlignment="1">
      <alignment horizontal="center" vertical="center"/>
    </xf>
    <xf numFmtId="1" fontId="49" fillId="8" borderId="29" xfId="4" applyNumberFormat="1" applyFont="1" applyFill="1" applyBorder="1" applyAlignment="1">
      <alignment horizontal="left" vertical="center"/>
    </xf>
    <xf numFmtId="49" fontId="49" fillId="8" borderId="29" xfId="4" applyNumberFormat="1" applyFont="1" applyFill="1" applyBorder="1" applyAlignment="1">
      <alignment horizontal="left" vertical="center"/>
    </xf>
    <xf numFmtId="49" fontId="49" fillId="8" borderId="29" xfId="4" applyNumberFormat="1" applyFont="1" applyFill="1" applyBorder="1" applyAlignment="1">
      <alignment horizontal="center" vertical="center"/>
    </xf>
    <xf numFmtId="170" fontId="49" fillId="8" borderId="29" xfId="4" applyNumberFormat="1" applyFont="1" applyFill="1" applyBorder="1" applyAlignment="1">
      <alignment horizontal="center" vertical="center"/>
    </xf>
    <xf numFmtId="171" fontId="48" fillId="8" borderId="28" xfId="4" applyNumberFormat="1" applyFont="1" applyFill="1" applyBorder="1" applyAlignment="1">
      <alignment horizontal="center" vertical="center"/>
    </xf>
    <xf numFmtId="168" fontId="50" fillId="8" borderId="27" xfId="4" applyNumberFormat="1" applyFont="1" applyFill="1" applyBorder="1" applyAlignment="1">
      <alignment horizontal="right" vertical="center"/>
    </xf>
    <xf numFmtId="1" fontId="49" fillId="0" borderId="36" xfId="4" applyNumberFormat="1" applyFont="1" applyBorder="1" applyAlignment="1">
      <alignment horizontal="center" vertical="center"/>
    </xf>
    <xf numFmtId="1" fontId="49" fillId="0" borderId="0" xfId="4" applyNumberFormat="1" applyFont="1" applyAlignment="1">
      <alignment horizontal="left" vertical="center"/>
    </xf>
    <xf numFmtId="49" fontId="49" fillId="0" borderId="0" xfId="4" applyNumberFormat="1" applyFont="1" applyAlignment="1">
      <alignment horizontal="left" vertical="center"/>
    </xf>
    <xf numFmtId="49" fontId="49" fillId="0" borderId="0" xfId="4" applyNumberFormat="1" applyFont="1" applyAlignment="1">
      <alignment horizontal="center" vertical="center"/>
    </xf>
    <xf numFmtId="170" fontId="49" fillId="0" borderId="0" xfId="4" applyNumberFormat="1" applyFont="1" applyAlignment="1">
      <alignment horizontal="center" vertical="center"/>
    </xf>
    <xf numFmtId="171" fontId="48" fillId="0" borderId="0" xfId="4" applyNumberFormat="1" applyFont="1" applyAlignment="1">
      <alignment horizontal="center" vertical="center"/>
    </xf>
    <xf numFmtId="168" fontId="48" fillId="0" borderId="31" xfId="4" applyNumberFormat="1" applyFont="1" applyBorder="1" applyAlignment="1">
      <alignment horizontal="right" vertical="center"/>
    </xf>
    <xf numFmtId="1" fontId="48" fillId="6" borderId="27" xfId="4" applyNumberFormat="1" applyFont="1" applyFill="1" applyBorder="1" applyAlignment="1">
      <alignment horizontal="center" vertical="center"/>
    </xf>
    <xf numFmtId="1" fontId="48" fillId="6" borderId="30" xfId="4" applyNumberFormat="1" applyFont="1" applyFill="1" applyBorder="1" applyAlignment="1">
      <alignment horizontal="left" vertical="center"/>
    </xf>
    <xf numFmtId="49" fontId="48" fillId="6" borderId="30" xfId="4" applyNumberFormat="1" applyFont="1" applyFill="1" applyBorder="1" applyAlignment="1">
      <alignment horizontal="left" vertical="center" wrapText="1"/>
    </xf>
    <xf numFmtId="49" fontId="48" fillId="6" borderId="29" xfId="4" applyNumberFormat="1" applyFont="1" applyFill="1" applyBorder="1" applyAlignment="1">
      <alignment horizontal="center" vertical="center"/>
    </xf>
    <xf numFmtId="170" fontId="48" fillId="6" borderId="29" xfId="4" applyNumberFormat="1" applyFont="1" applyFill="1" applyBorder="1" applyAlignment="1">
      <alignment horizontal="center" vertical="center"/>
    </xf>
    <xf numFmtId="171" fontId="43" fillId="6" borderId="28" xfId="4" applyNumberFormat="1" applyFont="1" applyFill="1" applyBorder="1" applyAlignment="1">
      <alignment horizontal="center" vertical="center"/>
    </xf>
    <xf numFmtId="168" fontId="48" fillId="6" borderId="27" xfId="4" applyNumberFormat="1" applyFont="1" applyFill="1" applyBorder="1" applyAlignment="1">
      <alignment horizontal="right" vertical="center"/>
    </xf>
    <xf numFmtId="0" fontId="44" fillId="6" borderId="0" xfId="3" applyFont="1" applyFill="1" applyAlignment="1">
      <alignment vertical="center"/>
    </xf>
    <xf numFmtId="1" fontId="43" fillId="0" borderId="35" xfId="4" applyNumberFormat="1" applyFont="1" applyBorder="1" applyAlignment="1">
      <alignment horizontal="center" vertical="center"/>
    </xf>
    <xf numFmtId="1" fontId="43" fillId="0" borderId="34" xfId="4" applyNumberFormat="1" applyFont="1" applyBorder="1" applyAlignment="1">
      <alignment horizontal="left" vertical="center"/>
    </xf>
    <xf numFmtId="2" fontId="43" fillId="0" borderId="33" xfId="4" applyNumberFormat="1" applyFont="1" applyBorder="1" applyAlignment="1">
      <alignment horizontal="left" vertical="center" wrapText="1"/>
    </xf>
    <xf numFmtId="49" fontId="43" fillId="0" borderId="33" xfId="4" applyNumberFormat="1" applyFont="1" applyBorder="1" applyAlignment="1">
      <alignment horizontal="center" vertical="center"/>
    </xf>
    <xf numFmtId="170" fontId="46" fillId="0" borderId="33" xfId="4" applyNumberFormat="1" applyFont="1" applyBorder="1" applyAlignment="1">
      <alignment horizontal="center" vertical="center"/>
    </xf>
    <xf numFmtId="168" fontId="43" fillId="0" borderId="32" xfId="4" applyNumberFormat="1" applyFont="1" applyBorder="1" applyAlignment="1">
      <alignment horizontal="right" vertical="center"/>
    </xf>
    <xf numFmtId="1" fontId="43" fillId="0" borderId="26" xfId="4" applyNumberFormat="1" applyFont="1" applyBorder="1" applyAlignment="1">
      <alignment horizontal="center" vertical="center"/>
    </xf>
    <xf numFmtId="1" fontId="43" fillId="0" borderId="25" xfId="4" applyNumberFormat="1" applyFont="1" applyBorder="1" applyAlignment="1">
      <alignment horizontal="left" vertical="center"/>
    </xf>
    <xf numFmtId="2" fontId="43" fillId="0" borderId="23" xfId="4" applyNumberFormat="1" applyFont="1" applyBorder="1" applyAlignment="1">
      <alignment horizontal="left" vertical="center" wrapText="1"/>
    </xf>
    <xf numFmtId="49" fontId="43" fillId="0" borderId="23" xfId="4" applyNumberFormat="1" applyFont="1" applyBorder="1" applyAlignment="1">
      <alignment horizontal="center" vertical="center"/>
    </xf>
    <xf numFmtId="170" fontId="46" fillId="0" borderId="23" xfId="4" applyNumberFormat="1" applyFont="1" applyBorder="1" applyAlignment="1">
      <alignment horizontal="center" vertical="center"/>
    </xf>
    <xf numFmtId="168" fontId="43" fillId="0" borderId="24" xfId="4" applyNumberFormat="1" applyFont="1" applyBorder="1" applyAlignment="1">
      <alignment horizontal="right" vertical="center"/>
    </xf>
    <xf numFmtId="0" fontId="44" fillId="7" borderId="0" xfId="3" applyFont="1" applyFill="1" applyAlignment="1">
      <alignment vertical="center"/>
    </xf>
    <xf numFmtId="2" fontId="43" fillId="0" borderId="0" xfId="4" applyNumberFormat="1" applyFont="1" applyAlignment="1">
      <alignment horizontal="left" vertical="center" wrapText="1"/>
    </xf>
    <xf numFmtId="49" fontId="43" fillId="0" borderId="0" xfId="4" applyNumberFormat="1" applyFont="1" applyAlignment="1">
      <alignment horizontal="center" vertical="center"/>
    </xf>
    <xf numFmtId="170" fontId="46" fillId="0" borderId="0" xfId="4" applyNumberFormat="1" applyFont="1" applyAlignment="1">
      <alignment horizontal="center" vertical="center"/>
    </xf>
    <xf numFmtId="168" fontId="43" fillId="0" borderId="31" xfId="4" applyNumberFormat="1" applyFont="1" applyBorder="1" applyAlignment="1">
      <alignment horizontal="right" vertical="center"/>
    </xf>
    <xf numFmtId="0" fontId="43" fillId="0" borderId="23" xfId="3" applyFont="1" applyBorder="1" applyAlignment="1">
      <alignment vertical="center" wrapText="1"/>
    </xf>
    <xf numFmtId="0" fontId="43" fillId="0" borderId="23" xfId="3" applyFont="1" applyBorder="1" applyAlignment="1">
      <alignment horizontal="center" vertical="center" wrapText="1"/>
    </xf>
    <xf numFmtId="1" fontId="43" fillId="0" borderId="0" xfId="4" applyNumberFormat="1" applyFont="1" applyAlignment="1">
      <alignment horizontal="left" vertical="center"/>
    </xf>
    <xf numFmtId="0" fontId="43" fillId="0" borderId="0" xfId="3" applyFont="1" applyAlignment="1">
      <alignment vertical="center" wrapText="1"/>
    </xf>
    <xf numFmtId="0" fontId="43" fillId="0" borderId="0" xfId="3" applyFont="1" applyAlignment="1">
      <alignment horizontal="center" vertical="center" wrapText="1"/>
    </xf>
    <xf numFmtId="0" fontId="47" fillId="0" borderId="23" xfId="3" applyFont="1" applyBorder="1" applyAlignment="1">
      <alignment vertical="center" wrapText="1"/>
    </xf>
    <xf numFmtId="0" fontId="1" fillId="0" borderId="0" xfId="3"/>
    <xf numFmtId="0" fontId="1" fillId="0" borderId="0" xfId="3" applyAlignment="1">
      <alignment horizontal="left"/>
    </xf>
    <xf numFmtId="0" fontId="43" fillId="0" borderId="23" xfId="3" applyFont="1" applyBorder="1" applyAlignment="1">
      <alignment horizontal="left" vertical="center" wrapText="1" shrinkToFit="1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24" fillId="4" borderId="0" xfId="0" applyFont="1" applyFill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4" fontId="26" fillId="0" borderId="0" xfId="0" applyNumberFormat="1" applyFont="1"/>
    <xf numFmtId="0" fontId="0" fillId="0" borderId="11" xfId="0" applyBorder="1" applyAlignment="1">
      <alignment vertical="center"/>
    </xf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5" fillId="2" borderId="14" xfId="0" applyFont="1" applyFill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25" fillId="2" borderId="19" xfId="0" applyFont="1" applyFill="1" applyBorder="1" applyAlignment="1">
      <alignment horizontal="left" vertical="center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4" xfId="0" applyBorder="1"/>
    <xf numFmtId="0" fontId="19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 applyProtection="1">
      <alignment horizontal="center" vertical="center"/>
    </xf>
    <xf numFmtId="0" fontId="6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0" fillId="0" borderId="0" xfId="0"/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4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49" fontId="51" fillId="8" borderId="30" xfId="4" applyNumberFormat="1" applyFont="1" applyFill="1" applyBorder="1" applyAlignment="1">
      <alignment horizontal="center" vertical="center" wrapText="1"/>
    </xf>
    <xf numFmtId="49" fontId="51" fillId="8" borderId="29" xfId="4" applyNumberFormat="1" applyFont="1" applyFill="1" applyBorder="1" applyAlignment="1">
      <alignment horizontal="center" vertical="center" wrapText="1"/>
    </xf>
    <xf numFmtId="49" fontId="51" fillId="8" borderId="28" xfId="4" applyNumberFormat="1" applyFont="1" applyFill="1" applyBorder="1" applyAlignment="1">
      <alignment horizontal="center" vertical="center" wrapText="1"/>
    </xf>
    <xf numFmtId="49" fontId="47" fillId="0" borderId="30" xfId="4" applyNumberFormat="1" applyFont="1" applyBorder="1" applyAlignment="1">
      <alignment horizontal="center" vertical="center" wrapText="1"/>
    </xf>
    <xf numFmtId="49" fontId="47" fillId="0" borderId="29" xfId="4" applyNumberFormat="1" applyFont="1" applyBorder="1" applyAlignment="1">
      <alignment horizontal="center" vertical="center" wrapText="1"/>
    </xf>
    <xf numFmtId="49" fontId="47" fillId="0" borderId="28" xfId="4" applyNumberFormat="1" applyFont="1" applyBorder="1" applyAlignment="1">
      <alignment horizontal="center" vertical="center" wrapText="1"/>
    </xf>
    <xf numFmtId="0" fontId="43" fillId="0" borderId="0" xfId="5" applyFont="1" applyAlignment="1">
      <alignment vertical="center"/>
    </xf>
    <xf numFmtId="0" fontId="72" fillId="0" borderId="0" xfId="14" applyFont="1" applyAlignment="1">
      <alignment horizontal="right" vertical="top" wrapText="1" readingOrder="1"/>
    </xf>
    <xf numFmtId="0" fontId="70" fillId="0" borderId="0" xfId="13" applyFont="1"/>
    <xf numFmtId="0" fontId="72" fillId="0" borderId="0" xfId="14" applyFont="1" applyAlignment="1">
      <alignment horizontal="left" vertical="top" wrapText="1" readingOrder="1"/>
    </xf>
    <xf numFmtId="14" fontId="72" fillId="0" borderId="0" xfId="14" applyNumberFormat="1" applyFont="1" applyAlignment="1">
      <alignment horizontal="left" vertical="top" wrapText="1" readingOrder="1"/>
    </xf>
    <xf numFmtId="0" fontId="70" fillId="0" borderId="0" xfId="13" applyFont="1" applyAlignment="1">
      <alignment horizontal="left" readingOrder="1"/>
    </xf>
    <xf numFmtId="0" fontId="75" fillId="0" borderId="0" xfId="14" applyFont="1" applyAlignment="1">
      <alignment horizontal="right" vertical="top" wrapText="1" readingOrder="1"/>
    </xf>
    <xf numFmtId="168" fontId="75" fillId="0" borderId="0" xfId="14" applyNumberFormat="1" applyFont="1" applyAlignment="1">
      <alignment horizontal="right" vertical="top" wrapText="1" readingOrder="1"/>
    </xf>
    <xf numFmtId="0" fontId="74" fillId="0" borderId="0" xfId="14" applyFont="1" applyAlignment="1">
      <alignment vertical="top" wrapText="1" readingOrder="1"/>
    </xf>
    <xf numFmtId="0" fontId="73" fillId="0" borderId="0" xfId="14" applyFont="1" applyAlignment="1">
      <alignment horizontal="left" vertical="top" wrapText="1" readingOrder="1"/>
    </xf>
    <xf numFmtId="0" fontId="72" fillId="0" borderId="0" xfId="14" applyFont="1" applyAlignment="1">
      <alignment vertical="top" wrapText="1" readingOrder="1"/>
    </xf>
    <xf numFmtId="0" fontId="76" fillId="0" borderId="10" xfId="14" applyFont="1" applyBorder="1" applyAlignment="1">
      <alignment vertical="top" wrapText="1" readingOrder="1"/>
    </xf>
    <xf numFmtId="0" fontId="70" fillId="0" borderId="10" xfId="14" applyFont="1" applyBorder="1" applyAlignment="1">
      <alignment vertical="top" wrapText="1"/>
    </xf>
    <xf numFmtId="0" fontId="75" fillId="0" borderId="10" xfId="14" applyFont="1" applyBorder="1" applyAlignment="1">
      <alignment horizontal="right" vertical="top" wrapText="1" readingOrder="1"/>
    </xf>
    <xf numFmtId="168" fontId="75" fillId="0" borderId="10" xfId="14" applyNumberFormat="1" applyFont="1" applyBorder="1" applyAlignment="1">
      <alignment horizontal="right" vertical="top" wrapText="1" readingOrder="1"/>
    </xf>
    <xf numFmtId="0" fontId="73" fillId="0" borderId="0" xfId="14" applyFont="1" applyAlignment="1">
      <alignment horizontal="right" vertical="top" wrapText="1" readingOrder="1"/>
    </xf>
    <xf numFmtId="0" fontId="73" fillId="0" borderId="0" xfId="14" applyFont="1" applyAlignment="1">
      <alignment vertical="top" wrapText="1" readingOrder="1"/>
    </xf>
    <xf numFmtId="168" fontId="73" fillId="0" borderId="0" xfId="14" applyNumberFormat="1" applyFont="1" applyAlignment="1">
      <alignment horizontal="right" vertical="top" wrapText="1" readingOrder="1"/>
    </xf>
    <xf numFmtId="168" fontId="70" fillId="0" borderId="0" xfId="13" applyNumberFormat="1" applyFont="1"/>
    <xf numFmtId="0" fontId="72" fillId="0" borderId="38" xfId="14" applyFont="1" applyBorder="1" applyAlignment="1">
      <alignment horizontal="left" vertical="center" wrapText="1" readingOrder="1"/>
    </xf>
    <xf numFmtId="0" fontId="70" fillId="0" borderId="38" xfId="14" applyFont="1" applyBorder="1" applyAlignment="1">
      <alignment vertical="top" wrapText="1"/>
    </xf>
    <xf numFmtId="0" fontId="72" fillId="0" borderId="38" xfId="14" applyFont="1" applyBorder="1" applyAlignment="1">
      <alignment vertical="center" wrapText="1" readingOrder="1"/>
    </xf>
    <xf numFmtId="168" fontId="72" fillId="0" borderId="38" xfId="14" applyNumberFormat="1" applyFont="1" applyBorder="1" applyAlignment="1">
      <alignment horizontal="right" vertical="center" wrapText="1" readingOrder="1"/>
    </xf>
    <xf numFmtId="168" fontId="70" fillId="0" borderId="38" xfId="14" applyNumberFormat="1" applyFont="1" applyBorder="1" applyAlignment="1">
      <alignment vertical="top" wrapText="1"/>
    </xf>
    <xf numFmtId="168" fontId="73" fillId="9" borderId="0" xfId="14" applyNumberFormat="1" applyFont="1" applyFill="1" applyAlignment="1" applyProtection="1">
      <alignment horizontal="right" vertical="top" wrapText="1" readingOrder="1"/>
      <protection locked="0"/>
    </xf>
    <xf numFmtId="168" fontId="70" fillId="9" borderId="0" xfId="13" applyNumberFormat="1" applyFont="1" applyFill="1" applyProtection="1">
      <protection locked="0"/>
    </xf>
    <xf numFmtId="168" fontId="72" fillId="0" borderId="0" xfId="14" applyNumberFormat="1" applyFont="1" applyAlignment="1">
      <alignment horizontal="right" vertical="top" wrapText="1" readingOrder="1"/>
    </xf>
    <xf numFmtId="0" fontId="74" fillId="0" borderId="0" xfId="14" applyFont="1" applyAlignment="1">
      <alignment horizontal="right" vertical="top" wrapText="1" readingOrder="1"/>
    </xf>
    <xf numFmtId="0" fontId="79" fillId="11" borderId="0" xfId="14" applyFont="1" applyFill="1" applyAlignment="1">
      <alignment horizontal="right" vertical="top" wrapText="1" readingOrder="1"/>
    </xf>
    <xf numFmtId="0" fontId="70" fillId="11" borderId="0" xfId="14" applyFont="1" applyFill="1" applyAlignment="1">
      <alignment vertical="top" wrapText="1"/>
    </xf>
    <xf numFmtId="0" fontId="78" fillId="11" borderId="0" xfId="14" applyFont="1" applyFill="1" applyAlignment="1">
      <alignment vertical="top" wrapText="1" readingOrder="1"/>
    </xf>
    <xf numFmtId="0" fontId="77" fillId="0" borderId="0" xfId="14" applyFont="1" applyAlignment="1">
      <alignment horizontal="center" vertical="top" wrapText="1" readingOrder="1"/>
    </xf>
    <xf numFmtId="0" fontId="72" fillId="0" borderId="38" xfId="14" applyFont="1" applyBorder="1" applyAlignment="1">
      <alignment horizontal="right" vertical="top" wrapText="1" readingOrder="1"/>
    </xf>
    <xf numFmtId="0" fontId="72" fillId="0" borderId="38" xfId="14" applyFont="1" applyBorder="1" applyAlignment="1">
      <alignment vertical="top" wrapText="1" readingOrder="1"/>
    </xf>
    <xf numFmtId="0" fontId="72" fillId="0" borderId="42" xfId="14" applyFont="1" applyBorder="1" applyAlignment="1">
      <alignment horizontal="right" vertical="center" wrapText="1" readingOrder="1"/>
    </xf>
    <xf numFmtId="176" fontId="73" fillId="9" borderId="0" xfId="14" applyNumberFormat="1" applyFont="1" applyFill="1" applyAlignment="1" applyProtection="1">
      <alignment horizontal="right" vertical="top" wrapText="1" readingOrder="1"/>
      <protection locked="0"/>
    </xf>
    <xf numFmtId="0" fontId="70" fillId="9" borderId="0" xfId="13" applyFont="1" applyFill="1" applyProtection="1">
      <protection locked="0"/>
    </xf>
    <xf numFmtId="176" fontId="73" fillId="0" borderId="0" xfId="14" applyNumberFormat="1" applyFont="1" applyAlignment="1">
      <alignment horizontal="right" vertical="top" wrapText="1" readingOrder="1"/>
    </xf>
    <xf numFmtId="176" fontId="75" fillId="0" borderId="10" xfId="14" applyNumberFormat="1" applyFont="1" applyBorder="1" applyAlignment="1">
      <alignment horizontal="right" vertical="top" wrapText="1" readingOrder="1"/>
    </xf>
    <xf numFmtId="176" fontId="75" fillId="0" borderId="0" xfId="14" applyNumberFormat="1" applyFont="1" applyAlignment="1">
      <alignment horizontal="right" vertical="top" wrapText="1" readingOrder="1"/>
    </xf>
    <xf numFmtId="0" fontId="72" fillId="0" borderId="44" xfId="14" applyFont="1" applyBorder="1" applyAlignment="1">
      <alignment horizontal="right" vertical="center" wrapText="1" readingOrder="1"/>
    </xf>
    <xf numFmtId="0" fontId="70" fillId="0" borderId="44" xfId="14" applyFont="1" applyBorder="1" applyAlignment="1">
      <alignment vertical="top" wrapText="1"/>
    </xf>
    <xf numFmtId="0" fontId="72" fillId="0" borderId="44" xfId="14" applyFont="1" applyBorder="1" applyAlignment="1">
      <alignment vertical="center" wrapText="1" readingOrder="1"/>
    </xf>
    <xf numFmtId="0" fontId="72" fillId="0" borderId="29" xfId="14" applyFont="1" applyBorder="1" applyAlignment="1">
      <alignment horizontal="right" vertical="center" wrapText="1" readingOrder="1"/>
    </xf>
    <xf numFmtId="0" fontId="72" fillId="0" borderId="44" xfId="14" applyFont="1" applyBorder="1" applyAlignment="1">
      <alignment horizontal="right" vertical="top" wrapText="1" readingOrder="1"/>
    </xf>
    <xf numFmtId="0" fontId="72" fillId="0" borderId="44" xfId="14" applyFont="1" applyBorder="1" applyAlignment="1">
      <alignment vertical="top" wrapText="1" readingOrder="1"/>
    </xf>
    <xf numFmtId="0" fontId="70" fillId="0" borderId="0" xfId="13" applyFont="1" applyAlignment="1">
      <alignment horizontal="left"/>
    </xf>
    <xf numFmtId="0" fontId="81" fillId="0" borderId="0" xfId="14" applyFont="1" applyAlignment="1">
      <alignment horizontal="center" vertical="top" wrapText="1" readingOrder="1"/>
    </xf>
    <xf numFmtId="168" fontId="73" fillId="0" borderId="0" xfId="14" applyNumberFormat="1" applyFont="1" applyAlignment="1">
      <alignment horizontal="left" vertical="top" wrapText="1" readingOrder="1"/>
    </xf>
    <xf numFmtId="168" fontId="70" fillId="0" borderId="0" xfId="13" applyNumberFormat="1" applyFont="1" applyAlignment="1">
      <alignment horizontal="left"/>
    </xf>
    <xf numFmtId="176" fontId="73" fillId="5" borderId="0" xfId="14" applyNumberFormat="1" applyFont="1" applyFill="1" applyAlignment="1" applyProtection="1">
      <alignment horizontal="right" vertical="top" wrapText="1" readingOrder="1"/>
      <protection locked="0"/>
    </xf>
    <xf numFmtId="0" fontId="70" fillId="5" borderId="0" xfId="13" applyFont="1" applyFill="1" applyProtection="1">
      <protection locked="0"/>
    </xf>
    <xf numFmtId="176" fontId="73" fillId="5" borderId="45" xfId="14" applyNumberFormat="1" applyFont="1" applyFill="1" applyBorder="1" applyAlignment="1" applyProtection="1">
      <alignment horizontal="right" vertical="top" wrapText="1" readingOrder="1"/>
      <protection locked="0"/>
    </xf>
    <xf numFmtId="176" fontId="73" fillId="5" borderId="43" xfId="14" applyNumberFormat="1" applyFont="1" applyFill="1" applyBorder="1" applyAlignment="1" applyProtection="1">
      <alignment horizontal="right" vertical="top" wrapText="1" readingOrder="1"/>
      <protection locked="0"/>
    </xf>
    <xf numFmtId="176" fontId="73" fillId="5" borderId="45" xfId="14" applyNumberFormat="1" applyFont="1" applyFill="1" applyBorder="1" applyAlignment="1" applyProtection="1">
      <alignment horizontal="center" vertical="top" wrapText="1" readingOrder="1"/>
      <protection locked="0"/>
    </xf>
    <xf numFmtId="176" fontId="73" fillId="5" borderId="0" xfId="14" applyNumberFormat="1" applyFont="1" applyFill="1" applyAlignment="1" applyProtection="1">
      <alignment horizontal="center" vertical="top" wrapText="1" readingOrder="1"/>
      <protection locked="0"/>
    </xf>
    <xf numFmtId="176" fontId="73" fillId="5" borderId="43" xfId="14" applyNumberFormat="1" applyFont="1" applyFill="1" applyBorder="1" applyAlignment="1" applyProtection="1">
      <alignment horizontal="center" vertical="top" wrapText="1" readingOrder="1"/>
      <protection locked="0"/>
    </xf>
    <xf numFmtId="14" fontId="72" fillId="0" borderId="0" xfId="14" applyNumberFormat="1" applyFont="1" applyAlignment="1">
      <alignment vertical="top" wrapText="1" readingOrder="1"/>
    </xf>
    <xf numFmtId="0" fontId="72" fillId="0" borderId="29" xfId="14" applyFont="1" applyBorder="1" applyAlignment="1">
      <alignment horizontal="left" vertical="center" wrapText="1" readingOrder="1"/>
    </xf>
    <xf numFmtId="0" fontId="70" fillId="0" borderId="29" xfId="14" applyFont="1" applyBorder="1" applyAlignment="1">
      <alignment vertical="top" wrapText="1"/>
    </xf>
    <xf numFmtId="0" fontId="72" fillId="0" borderId="29" xfId="14" applyFont="1" applyBorder="1" applyAlignment="1">
      <alignment vertical="center" wrapText="1" readingOrder="1"/>
    </xf>
    <xf numFmtId="168" fontId="72" fillId="0" borderId="29" xfId="14" applyNumberFormat="1" applyFont="1" applyBorder="1" applyAlignment="1">
      <alignment horizontal="right" vertical="center" wrapText="1" readingOrder="1"/>
    </xf>
    <xf numFmtId="168" fontId="70" fillId="0" borderId="29" xfId="14" applyNumberFormat="1" applyFont="1" applyBorder="1" applyAlignment="1">
      <alignment vertical="top" wrapText="1"/>
    </xf>
    <xf numFmtId="0" fontId="83" fillId="0" borderId="0" xfId="14" applyFont="1" applyAlignment="1">
      <alignment horizontal="center" vertical="top" wrapText="1" readingOrder="1"/>
    </xf>
    <xf numFmtId="0" fontId="82" fillId="0" borderId="0" xfId="13" applyFont="1"/>
  </cellXfs>
  <cellStyles count="15">
    <cellStyle name="Hypertextový odkaz" xfId="1" builtinId="8"/>
    <cellStyle name="Měna" xfId="2" builtinId="4"/>
    <cellStyle name="Měna 2" xfId="6" xr:uid="{204B46B7-0B96-4ECB-A4C6-5B033A530624}"/>
    <cellStyle name="Měna 2 2 2" xfId="8" xr:uid="{8294823A-7F9A-4689-B355-E0BFB2712492}"/>
    <cellStyle name="Měna 3" xfId="11" xr:uid="{0B5D41F3-0D4A-4707-86C0-8932E547F556}"/>
    <cellStyle name="měny 10 7" xfId="7" xr:uid="{C5E5DCE8-4EF2-4910-8324-73958B82E402}"/>
    <cellStyle name="měny 3 2 2" xfId="10" xr:uid="{EC585BCC-A662-457D-B562-4BE5C075BD5F}"/>
    <cellStyle name="Normal" xfId="14" xr:uid="{D5ECE57A-6460-4252-BDA2-0B55F03F6DFA}"/>
    <cellStyle name="Normální" xfId="0" builtinId="0" customBuiltin="1"/>
    <cellStyle name="normální 14" xfId="12" xr:uid="{16D6F827-1E6F-4615-B519-4F149BCE9054}"/>
    <cellStyle name="Normální 2 2" xfId="4" xr:uid="{F73A49B6-9EC9-46DA-9390-B3D5799EDF05}"/>
    <cellStyle name="Normální 2 3" xfId="13" xr:uid="{300A11ED-22EF-4C4B-BD61-04CC23DD3C78}"/>
    <cellStyle name="normální 3 2" xfId="9" xr:uid="{306CCDBE-FB29-42F1-9AFD-62AFAD28BBDC}"/>
    <cellStyle name="Normální 3 3" xfId="3" xr:uid="{66215E5C-2F6B-496B-A5D0-B976C28C381A}"/>
    <cellStyle name="Normální 4" xfId="5" xr:uid="{37155B13-AD82-430A-8C8F-C242D834A19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E14" sqref="E14:AJ1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390" t="s">
        <v>0</v>
      </c>
      <c r="AZ1" s="390" t="s">
        <v>1</v>
      </c>
      <c r="BA1" s="390" t="s">
        <v>2</v>
      </c>
      <c r="BB1" s="390" t="s">
        <v>3</v>
      </c>
      <c r="BT1" s="390" t="s">
        <v>4</v>
      </c>
      <c r="BU1" s="390" t="s">
        <v>4</v>
      </c>
      <c r="BV1" s="390" t="s">
        <v>5</v>
      </c>
    </row>
    <row r="2" spans="1:74" ht="37" customHeight="1" x14ac:dyDescent="0.2">
      <c r="AR2" s="435"/>
      <c r="AS2" s="435"/>
      <c r="AT2" s="435"/>
      <c r="AU2" s="435"/>
      <c r="AV2" s="435"/>
      <c r="AW2" s="435"/>
      <c r="AX2" s="435"/>
      <c r="AY2" s="435"/>
      <c r="AZ2" s="435"/>
      <c r="BA2" s="435"/>
      <c r="BB2" s="435"/>
      <c r="BC2" s="435"/>
      <c r="BD2" s="435"/>
      <c r="BE2" s="435"/>
      <c r="BS2" s="3" t="s">
        <v>6</v>
      </c>
      <c r="BT2" s="3" t="s">
        <v>7</v>
      </c>
    </row>
    <row r="3" spans="1:74" ht="7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6</v>
      </c>
      <c r="BT3" s="3" t="s">
        <v>8</v>
      </c>
    </row>
    <row r="4" spans="1:74" ht="25" customHeight="1" x14ac:dyDescent="0.2">
      <c r="B4" s="6"/>
      <c r="D4" s="7" t="s">
        <v>9</v>
      </c>
      <c r="AR4" s="6"/>
      <c r="AS4" s="391" t="s">
        <v>10</v>
      </c>
      <c r="BE4" s="392" t="s">
        <v>11</v>
      </c>
      <c r="BS4" s="3" t="s">
        <v>12</v>
      </c>
    </row>
    <row r="5" spans="1:74" ht="12" customHeight="1" x14ac:dyDescent="0.2">
      <c r="B5" s="6"/>
      <c r="D5" s="8" t="s">
        <v>13</v>
      </c>
      <c r="K5" s="465" t="s">
        <v>14</v>
      </c>
      <c r="L5" s="435"/>
      <c r="M5" s="435"/>
      <c r="N5" s="435"/>
      <c r="O5" s="435"/>
      <c r="P5" s="435"/>
      <c r="Q5" s="435"/>
      <c r="R5" s="435"/>
      <c r="S5" s="435"/>
      <c r="T5" s="435"/>
      <c r="U5" s="435"/>
      <c r="V5" s="435"/>
      <c r="W5" s="435"/>
      <c r="X5" s="435"/>
      <c r="Y5" s="435"/>
      <c r="Z5" s="435"/>
      <c r="AA5" s="435"/>
      <c r="AB5" s="435"/>
      <c r="AC5" s="435"/>
      <c r="AD5" s="435"/>
      <c r="AE5" s="435"/>
      <c r="AF5" s="435"/>
      <c r="AG5" s="435"/>
      <c r="AH5" s="435"/>
      <c r="AI5" s="435"/>
      <c r="AJ5" s="435"/>
      <c r="AK5" s="435"/>
      <c r="AL5" s="435"/>
      <c r="AM5" s="435"/>
      <c r="AN5" s="435"/>
      <c r="AO5" s="435"/>
      <c r="AR5" s="6"/>
      <c r="BE5" s="462" t="s">
        <v>15</v>
      </c>
      <c r="BS5" s="3" t="s">
        <v>6</v>
      </c>
    </row>
    <row r="6" spans="1:74" ht="37" customHeight="1" x14ac:dyDescent="0.2">
      <c r="B6" s="6"/>
      <c r="D6" s="9" t="s">
        <v>16</v>
      </c>
      <c r="K6" s="466" t="s">
        <v>17</v>
      </c>
      <c r="L6" s="435"/>
      <c r="M6" s="435"/>
      <c r="N6" s="435"/>
      <c r="O6" s="435"/>
      <c r="P6" s="435"/>
      <c r="Q6" s="435"/>
      <c r="R6" s="435"/>
      <c r="S6" s="435"/>
      <c r="T6" s="435"/>
      <c r="U6" s="435"/>
      <c r="V6" s="435"/>
      <c r="W6" s="435"/>
      <c r="X6" s="435"/>
      <c r="Y6" s="435"/>
      <c r="Z6" s="435"/>
      <c r="AA6" s="435"/>
      <c r="AB6" s="435"/>
      <c r="AC6" s="435"/>
      <c r="AD6" s="435"/>
      <c r="AE6" s="435"/>
      <c r="AF6" s="435"/>
      <c r="AG6" s="435"/>
      <c r="AH6" s="435"/>
      <c r="AI6" s="435"/>
      <c r="AJ6" s="435"/>
      <c r="AK6" s="435"/>
      <c r="AL6" s="435"/>
      <c r="AM6" s="435"/>
      <c r="AN6" s="435"/>
      <c r="AO6" s="435"/>
      <c r="AR6" s="6"/>
      <c r="BE6" s="463"/>
      <c r="BS6" s="3" t="s">
        <v>6</v>
      </c>
    </row>
    <row r="7" spans="1:74" ht="12" customHeight="1" x14ac:dyDescent="0.2">
      <c r="B7" s="6"/>
      <c r="D7" s="10" t="s">
        <v>18</v>
      </c>
      <c r="K7" s="269" t="s">
        <v>1</v>
      </c>
      <c r="AK7" s="10" t="s">
        <v>19</v>
      </c>
      <c r="AN7" s="269" t="s">
        <v>1</v>
      </c>
      <c r="AR7" s="6"/>
      <c r="BE7" s="463"/>
      <c r="BS7" s="3" t="s">
        <v>6</v>
      </c>
    </row>
    <row r="8" spans="1:74" ht="12" customHeight="1" x14ac:dyDescent="0.2">
      <c r="B8" s="6"/>
      <c r="D8" s="10" t="s">
        <v>20</v>
      </c>
      <c r="K8" s="269" t="s">
        <v>21</v>
      </c>
      <c r="AK8" s="10" t="s">
        <v>22</v>
      </c>
      <c r="AN8" s="11" t="s">
        <v>23</v>
      </c>
      <c r="AR8" s="6"/>
      <c r="BE8" s="463"/>
      <c r="BS8" s="3" t="s">
        <v>6</v>
      </c>
    </row>
    <row r="9" spans="1:74" ht="14.4" customHeight="1" x14ac:dyDescent="0.2">
      <c r="B9" s="6"/>
      <c r="AR9" s="6"/>
      <c r="BE9" s="463"/>
      <c r="BS9" s="3" t="s">
        <v>6</v>
      </c>
    </row>
    <row r="10" spans="1:74" ht="12" customHeight="1" x14ac:dyDescent="0.2">
      <c r="B10" s="6"/>
      <c r="D10" s="10" t="s">
        <v>24</v>
      </c>
      <c r="AK10" s="10" t="s">
        <v>25</v>
      </c>
      <c r="AN10" s="269" t="s">
        <v>1</v>
      </c>
      <c r="AR10" s="6"/>
      <c r="BE10" s="463"/>
      <c r="BS10" s="3" t="s">
        <v>6</v>
      </c>
    </row>
    <row r="11" spans="1:74" ht="18.5" customHeight="1" x14ac:dyDescent="0.2">
      <c r="B11" s="6"/>
      <c r="E11" s="269" t="s">
        <v>26</v>
      </c>
      <c r="AK11" s="10" t="s">
        <v>27</v>
      </c>
      <c r="AN11" s="269" t="s">
        <v>1</v>
      </c>
      <c r="AR11" s="6"/>
      <c r="BE11" s="463"/>
      <c r="BS11" s="3" t="s">
        <v>6</v>
      </c>
    </row>
    <row r="12" spans="1:74" ht="7" customHeight="1" x14ac:dyDescent="0.2">
      <c r="B12" s="6"/>
      <c r="AR12" s="6"/>
      <c r="BE12" s="463"/>
      <c r="BS12" s="3" t="s">
        <v>6</v>
      </c>
    </row>
    <row r="13" spans="1:74" ht="12" customHeight="1" x14ac:dyDescent="0.2">
      <c r="B13" s="6"/>
      <c r="D13" s="10" t="s">
        <v>28</v>
      </c>
      <c r="AK13" s="10" t="s">
        <v>25</v>
      </c>
      <c r="AN13" s="12" t="s">
        <v>29</v>
      </c>
      <c r="AR13" s="6"/>
      <c r="BE13" s="463"/>
      <c r="BS13" s="3" t="s">
        <v>6</v>
      </c>
    </row>
    <row r="14" spans="1:74" ht="12.5" x14ac:dyDescent="0.2">
      <c r="B14" s="6"/>
      <c r="E14" s="467" t="s">
        <v>29</v>
      </c>
      <c r="F14" s="468"/>
      <c r="G14" s="468"/>
      <c r="H14" s="468"/>
      <c r="I14" s="468"/>
      <c r="J14" s="468"/>
      <c r="K14" s="468"/>
      <c r="L14" s="468"/>
      <c r="M14" s="468"/>
      <c r="N14" s="468"/>
      <c r="O14" s="468"/>
      <c r="P14" s="468"/>
      <c r="Q14" s="468"/>
      <c r="R14" s="468"/>
      <c r="S14" s="468"/>
      <c r="T14" s="468"/>
      <c r="U14" s="468"/>
      <c r="V14" s="468"/>
      <c r="W14" s="468"/>
      <c r="X14" s="468"/>
      <c r="Y14" s="468"/>
      <c r="Z14" s="468"/>
      <c r="AA14" s="468"/>
      <c r="AB14" s="468"/>
      <c r="AC14" s="468"/>
      <c r="AD14" s="468"/>
      <c r="AE14" s="468"/>
      <c r="AF14" s="468"/>
      <c r="AG14" s="468"/>
      <c r="AH14" s="468"/>
      <c r="AI14" s="468"/>
      <c r="AJ14" s="468"/>
      <c r="AK14" s="10" t="s">
        <v>27</v>
      </c>
      <c r="AN14" s="12" t="s">
        <v>29</v>
      </c>
      <c r="AR14" s="6"/>
      <c r="BE14" s="463"/>
      <c r="BS14" s="3" t="s">
        <v>6</v>
      </c>
    </row>
    <row r="15" spans="1:74" ht="7" customHeight="1" x14ac:dyDescent="0.2">
      <c r="B15" s="6"/>
      <c r="AR15" s="6"/>
      <c r="BE15" s="463"/>
      <c r="BS15" s="3" t="s">
        <v>4</v>
      </c>
    </row>
    <row r="16" spans="1:74" ht="12" customHeight="1" x14ac:dyDescent="0.2">
      <c r="B16" s="6"/>
      <c r="D16" s="10" t="s">
        <v>30</v>
      </c>
      <c r="AK16" s="10" t="s">
        <v>25</v>
      </c>
      <c r="AN16" s="269" t="s">
        <v>1</v>
      </c>
      <c r="AR16" s="6"/>
      <c r="BE16" s="463"/>
      <c r="BS16" s="3" t="s">
        <v>4</v>
      </c>
    </row>
    <row r="17" spans="2:71" ht="18.5" customHeight="1" x14ac:dyDescent="0.2">
      <c r="B17" s="6"/>
      <c r="E17" s="269" t="s">
        <v>31</v>
      </c>
      <c r="AK17" s="10" t="s">
        <v>27</v>
      </c>
      <c r="AN17" s="269" t="s">
        <v>1</v>
      </c>
      <c r="AR17" s="6"/>
      <c r="BE17" s="463"/>
      <c r="BS17" s="3" t="s">
        <v>32</v>
      </c>
    </row>
    <row r="18" spans="2:71" ht="7" customHeight="1" x14ac:dyDescent="0.2">
      <c r="B18" s="6"/>
      <c r="AR18" s="6"/>
      <c r="BE18" s="463"/>
      <c r="BS18" s="3" t="s">
        <v>6</v>
      </c>
    </row>
    <row r="19" spans="2:71" ht="12" customHeight="1" x14ac:dyDescent="0.2">
      <c r="B19" s="6"/>
      <c r="D19" s="10" t="s">
        <v>33</v>
      </c>
      <c r="AK19" s="10" t="s">
        <v>25</v>
      </c>
      <c r="AN19" s="269" t="s">
        <v>1</v>
      </c>
      <c r="AR19" s="6"/>
      <c r="BE19" s="463"/>
      <c r="BS19" s="3" t="s">
        <v>6</v>
      </c>
    </row>
    <row r="20" spans="2:71" ht="18.5" customHeight="1" x14ac:dyDescent="0.2">
      <c r="B20" s="6"/>
      <c r="E20" s="269" t="s">
        <v>34</v>
      </c>
      <c r="AK20" s="10" t="s">
        <v>27</v>
      </c>
      <c r="AN20" s="269" t="s">
        <v>1</v>
      </c>
      <c r="AR20" s="6"/>
      <c r="BE20" s="463"/>
      <c r="BS20" s="3" t="s">
        <v>32</v>
      </c>
    </row>
    <row r="21" spans="2:71" ht="7" customHeight="1" x14ac:dyDescent="0.2">
      <c r="B21" s="6"/>
      <c r="AR21" s="6"/>
      <c r="BE21" s="463"/>
    </row>
    <row r="22" spans="2:71" ht="12" customHeight="1" x14ac:dyDescent="0.2">
      <c r="B22" s="6"/>
      <c r="D22" s="10" t="s">
        <v>35</v>
      </c>
      <c r="AR22" s="6"/>
      <c r="BE22" s="463"/>
    </row>
    <row r="23" spans="2:71" ht="16.5" customHeight="1" x14ac:dyDescent="0.2">
      <c r="B23" s="6"/>
      <c r="E23" s="469" t="s">
        <v>1</v>
      </c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469"/>
      <c r="Q23" s="469"/>
      <c r="R23" s="469"/>
      <c r="S23" s="469"/>
      <c r="T23" s="469"/>
      <c r="U23" s="469"/>
      <c r="V23" s="469"/>
      <c r="W23" s="469"/>
      <c r="X23" s="469"/>
      <c r="Y23" s="469"/>
      <c r="Z23" s="469"/>
      <c r="AA23" s="469"/>
      <c r="AB23" s="469"/>
      <c r="AC23" s="469"/>
      <c r="AD23" s="469"/>
      <c r="AE23" s="469"/>
      <c r="AF23" s="469"/>
      <c r="AG23" s="469"/>
      <c r="AH23" s="469"/>
      <c r="AI23" s="469"/>
      <c r="AJ23" s="469"/>
      <c r="AK23" s="469"/>
      <c r="AL23" s="469"/>
      <c r="AM23" s="469"/>
      <c r="AN23" s="469"/>
      <c r="AR23" s="6"/>
      <c r="BE23" s="463"/>
    </row>
    <row r="24" spans="2:71" ht="7" customHeight="1" x14ac:dyDescent="0.2">
      <c r="B24" s="6"/>
      <c r="AR24" s="6"/>
      <c r="BE24" s="463"/>
    </row>
    <row r="25" spans="2:71" ht="7" customHeight="1" x14ac:dyDescent="0.2">
      <c r="B25" s="6"/>
      <c r="D25" s="393"/>
      <c r="E25" s="393"/>
      <c r="F25" s="393"/>
      <c r="G25" s="393"/>
      <c r="H25" s="393"/>
      <c r="I25" s="393"/>
      <c r="J25" s="393"/>
      <c r="K25" s="393"/>
      <c r="L25" s="393"/>
      <c r="M25" s="393"/>
      <c r="N25" s="393"/>
      <c r="O25" s="393"/>
      <c r="P25" s="393"/>
      <c r="Q25" s="393"/>
      <c r="R25" s="393"/>
      <c r="S25" s="393"/>
      <c r="T25" s="393"/>
      <c r="U25" s="393"/>
      <c r="V25" s="393"/>
      <c r="W25" s="393"/>
      <c r="X25" s="393"/>
      <c r="Y25" s="393"/>
      <c r="Z25" s="393"/>
      <c r="AA25" s="393"/>
      <c r="AB25" s="393"/>
      <c r="AC25" s="393"/>
      <c r="AD25" s="393"/>
      <c r="AE25" s="393"/>
      <c r="AF25" s="393"/>
      <c r="AG25" s="393"/>
      <c r="AH25" s="393"/>
      <c r="AI25" s="393"/>
      <c r="AJ25" s="393"/>
      <c r="AK25" s="393"/>
      <c r="AL25" s="393"/>
      <c r="AM25" s="393"/>
      <c r="AN25" s="393"/>
      <c r="AO25" s="393"/>
      <c r="AR25" s="6"/>
      <c r="BE25" s="463"/>
    </row>
    <row r="26" spans="2:71" s="1" customFormat="1" ht="25.9" customHeight="1" x14ac:dyDescent="0.2">
      <c r="B26" s="13"/>
      <c r="D26" s="394" t="s">
        <v>36</v>
      </c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H26" s="289"/>
      <c r="AI26" s="289"/>
      <c r="AJ26" s="289"/>
      <c r="AK26" s="470">
        <f>ROUND(AG94,2)</f>
        <v>0</v>
      </c>
      <c r="AL26" s="471"/>
      <c r="AM26" s="471"/>
      <c r="AN26" s="471"/>
      <c r="AO26" s="471"/>
      <c r="AR26" s="13"/>
      <c r="BE26" s="463"/>
    </row>
    <row r="27" spans="2:71" s="1" customFormat="1" ht="7" customHeight="1" x14ac:dyDescent="0.2">
      <c r="B27" s="13"/>
      <c r="AR27" s="13"/>
      <c r="BE27" s="463"/>
    </row>
    <row r="28" spans="2:71" s="1" customFormat="1" ht="12.5" x14ac:dyDescent="0.2">
      <c r="B28" s="13"/>
      <c r="L28" s="472" t="s">
        <v>37</v>
      </c>
      <c r="M28" s="472"/>
      <c r="N28" s="472"/>
      <c r="O28" s="472"/>
      <c r="P28" s="472"/>
      <c r="W28" s="472" t="s">
        <v>38</v>
      </c>
      <c r="X28" s="472"/>
      <c r="Y28" s="472"/>
      <c r="Z28" s="472"/>
      <c r="AA28" s="472"/>
      <c r="AB28" s="472"/>
      <c r="AC28" s="472"/>
      <c r="AD28" s="472"/>
      <c r="AE28" s="472"/>
      <c r="AK28" s="472" t="s">
        <v>39</v>
      </c>
      <c r="AL28" s="472"/>
      <c r="AM28" s="472"/>
      <c r="AN28" s="472"/>
      <c r="AO28" s="472"/>
      <c r="AR28" s="13"/>
      <c r="BE28" s="463"/>
    </row>
    <row r="29" spans="2:71" s="396" customFormat="1" ht="14.4" customHeight="1" x14ac:dyDescent="0.2">
      <c r="B29" s="395"/>
      <c r="D29" s="10" t="s">
        <v>40</v>
      </c>
      <c r="F29" s="10" t="s">
        <v>41</v>
      </c>
      <c r="L29" s="450">
        <v>0.21</v>
      </c>
      <c r="M29" s="449"/>
      <c r="N29" s="449"/>
      <c r="O29" s="449"/>
      <c r="P29" s="449"/>
      <c r="W29" s="448">
        <f>ROUND(AZ94, 2)</f>
        <v>0</v>
      </c>
      <c r="X29" s="449"/>
      <c r="Y29" s="449"/>
      <c r="Z29" s="449"/>
      <c r="AA29" s="449"/>
      <c r="AB29" s="449"/>
      <c r="AC29" s="449"/>
      <c r="AD29" s="449"/>
      <c r="AE29" s="449"/>
      <c r="AK29" s="448">
        <f>ROUND(AV94, 2)</f>
        <v>0</v>
      </c>
      <c r="AL29" s="449"/>
      <c r="AM29" s="449"/>
      <c r="AN29" s="449"/>
      <c r="AO29" s="449"/>
      <c r="AR29" s="395"/>
      <c r="BE29" s="464"/>
    </row>
    <row r="30" spans="2:71" s="396" customFormat="1" ht="14.4" customHeight="1" x14ac:dyDescent="0.2">
      <c r="B30" s="395"/>
      <c r="F30" s="10" t="s">
        <v>42</v>
      </c>
      <c r="L30" s="450">
        <v>0.12</v>
      </c>
      <c r="M30" s="449"/>
      <c r="N30" s="449"/>
      <c r="O30" s="449"/>
      <c r="P30" s="449"/>
      <c r="W30" s="448">
        <f>ROUND(BA94, 2)</f>
        <v>0</v>
      </c>
      <c r="X30" s="449"/>
      <c r="Y30" s="449"/>
      <c r="Z30" s="449"/>
      <c r="AA30" s="449"/>
      <c r="AB30" s="449"/>
      <c r="AC30" s="449"/>
      <c r="AD30" s="449"/>
      <c r="AE30" s="449"/>
      <c r="AK30" s="448">
        <f>ROUND(AW94, 2)</f>
        <v>0</v>
      </c>
      <c r="AL30" s="449"/>
      <c r="AM30" s="449"/>
      <c r="AN30" s="449"/>
      <c r="AO30" s="449"/>
      <c r="AR30" s="395"/>
      <c r="BE30" s="464"/>
    </row>
    <row r="31" spans="2:71" s="396" customFormat="1" ht="14.4" hidden="1" customHeight="1" x14ac:dyDescent="0.2">
      <c r="B31" s="395"/>
      <c r="F31" s="10" t="s">
        <v>43</v>
      </c>
      <c r="L31" s="450">
        <v>0.21</v>
      </c>
      <c r="M31" s="449"/>
      <c r="N31" s="449"/>
      <c r="O31" s="449"/>
      <c r="P31" s="449"/>
      <c r="W31" s="448">
        <f>ROUND(BB94, 2)</f>
        <v>0</v>
      </c>
      <c r="X31" s="449"/>
      <c r="Y31" s="449"/>
      <c r="Z31" s="449"/>
      <c r="AA31" s="449"/>
      <c r="AB31" s="449"/>
      <c r="AC31" s="449"/>
      <c r="AD31" s="449"/>
      <c r="AE31" s="449"/>
      <c r="AK31" s="448">
        <v>0</v>
      </c>
      <c r="AL31" s="449"/>
      <c r="AM31" s="449"/>
      <c r="AN31" s="449"/>
      <c r="AO31" s="449"/>
      <c r="AR31" s="395"/>
      <c r="BE31" s="464"/>
    </row>
    <row r="32" spans="2:71" s="396" customFormat="1" ht="14.4" hidden="1" customHeight="1" x14ac:dyDescent="0.2">
      <c r="B32" s="395"/>
      <c r="F32" s="10" t="s">
        <v>44</v>
      </c>
      <c r="L32" s="450">
        <v>0.15</v>
      </c>
      <c r="M32" s="449"/>
      <c r="N32" s="449"/>
      <c r="O32" s="449"/>
      <c r="P32" s="449"/>
      <c r="W32" s="448">
        <f>ROUND(BC94, 2)</f>
        <v>0</v>
      </c>
      <c r="X32" s="449"/>
      <c r="Y32" s="449"/>
      <c r="Z32" s="449"/>
      <c r="AA32" s="449"/>
      <c r="AB32" s="449"/>
      <c r="AC32" s="449"/>
      <c r="AD32" s="449"/>
      <c r="AE32" s="449"/>
      <c r="AK32" s="448">
        <v>0</v>
      </c>
      <c r="AL32" s="449"/>
      <c r="AM32" s="449"/>
      <c r="AN32" s="449"/>
      <c r="AO32" s="449"/>
      <c r="AR32" s="395"/>
      <c r="BE32" s="464"/>
    </row>
    <row r="33" spans="2:57" s="396" customFormat="1" ht="14.4" hidden="1" customHeight="1" x14ac:dyDescent="0.2">
      <c r="B33" s="395"/>
      <c r="F33" s="10" t="s">
        <v>45</v>
      </c>
      <c r="L33" s="450">
        <v>0</v>
      </c>
      <c r="M33" s="449"/>
      <c r="N33" s="449"/>
      <c r="O33" s="449"/>
      <c r="P33" s="449"/>
      <c r="W33" s="448">
        <f>ROUND(BD94, 2)</f>
        <v>0</v>
      </c>
      <c r="X33" s="449"/>
      <c r="Y33" s="449"/>
      <c r="Z33" s="449"/>
      <c r="AA33" s="449"/>
      <c r="AB33" s="449"/>
      <c r="AC33" s="449"/>
      <c r="AD33" s="449"/>
      <c r="AE33" s="449"/>
      <c r="AK33" s="448">
        <v>0</v>
      </c>
      <c r="AL33" s="449"/>
      <c r="AM33" s="449"/>
      <c r="AN33" s="449"/>
      <c r="AO33" s="449"/>
      <c r="AR33" s="395"/>
      <c r="BE33" s="464"/>
    </row>
    <row r="34" spans="2:57" s="1" customFormat="1" ht="7" customHeight="1" x14ac:dyDescent="0.2">
      <c r="B34" s="13"/>
      <c r="AR34" s="13"/>
      <c r="BE34" s="463"/>
    </row>
    <row r="35" spans="2:57" s="1" customFormat="1" ht="25.9" customHeight="1" x14ac:dyDescent="0.2">
      <c r="B35" s="13"/>
      <c r="C35" s="397"/>
      <c r="D35" s="398" t="s">
        <v>46</v>
      </c>
      <c r="E35" s="399"/>
      <c r="F35" s="399"/>
      <c r="G35" s="399"/>
      <c r="H35" s="399"/>
      <c r="I35" s="399"/>
      <c r="J35" s="399"/>
      <c r="K35" s="399"/>
      <c r="L35" s="399"/>
      <c r="M35" s="399"/>
      <c r="N35" s="399"/>
      <c r="O35" s="399"/>
      <c r="P35" s="399"/>
      <c r="Q35" s="399"/>
      <c r="R35" s="399"/>
      <c r="S35" s="399"/>
      <c r="T35" s="400" t="s">
        <v>47</v>
      </c>
      <c r="U35" s="399"/>
      <c r="V35" s="399"/>
      <c r="W35" s="399"/>
      <c r="X35" s="451" t="s">
        <v>48</v>
      </c>
      <c r="Y35" s="452"/>
      <c r="Z35" s="452"/>
      <c r="AA35" s="452"/>
      <c r="AB35" s="452"/>
      <c r="AC35" s="399"/>
      <c r="AD35" s="399"/>
      <c r="AE35" s="399"/>
      <c r="AF35" s="399"/>
      <c r="AG35" s="399"/>
      <c r="AH35" s="399"/>
      <c r="AI35" s="399"/>
      <c r="AJ35" s="399"/>
      <c r="AK35" s="453">
        <f>SUM(AK26:AK33)</f>
        <v>0</v>
      </c>
      <c r="AL35" s="452"/>
      <c r="AM35" s="452"/>
      <c r="AN35" s="452"/>
      <c r="AO35" s="454"/>
      <c r="AP35" s="397"/>
      <c r="AQ35" s="397"/>
      <c r="AR35" s="13"/>
    </row>
    <row r="36" spans="2:57" s="1" customFormat="1" ht="7" customHeight="1" x14ac:dyDescent="0.2">
      <c r="B36" s="13"/>
      <c r="AR36" s="13"/>
    </row>
    <row r="37" spans="2:57" s="1" customFormat="1" ht="14.4" customHeight="1" x14ac:dyDescent="0.2">
      <c r="B37" s="13"/>
      <c r="AR37" s="13"/>
    </row>
    <row r="38" spans="2:57" ht="14.4" customHeight="1" x14ac:dyDescent="0.2">
      <c r="B38" s="6"/>
      <c r="AR38" s="6"/>
    </row>
    <row r="39" spans="2:57" ht="14.4" customHeight="1" x14ac:dyDescent="0.2">
      <c r="B39" s="6"/>
      <c r="AR39" s="6"/>
    </row>
    <row r="40" spans="2:57" ht="14.4" customHeight="1" x14ac:dyDescent="0.2">
      <c r="B40" s="6"/>
      <c r="AR40" s="6"/>
    </row>
    <row r="41" spans="2:57" ht="14.4" customHeight="1" x14ac:dyDescent="0.2">
      <c r="B41" s="6"/>
      <c r="AR41" s="6"/>
    </row>
    <row r="42" spans="2:57" ht="14.4" customHeight="1" x14ac:dyDescent="0.2">
      <c r="B42" s="6"/>
      <c r="AR42" s="6"/>
    </row>
    <row r="43" spans="2:57" ht="14.4" customHeight="1" x14ac:dyDescent="0.2">
      <c r="B43" s="6"/>
      <c r="AR43" s="6"/>
    </row>
    <row r="44" spans="2:57" ht="14.4" customHeight="1" x14ac:dyDescent="0.2">
      <c r="B44" s="6"/>
      <c r="AR44" s="6"/>
    </row>
    <row r="45" spans="2:57" ht="14.4" customHeight="1" x14ac:dyDescent="0.2">
      <c r="B45" s="6"/>
      <c r="AR45" s="6"/>
    </row>
    <row r="46" spans="2:57" ht="14.4" customHeight="1" x14ac:dyDescent="0.2">
      <c r="B46" s="6"/>
      <c r="AR46" s="6"/>
    </row>
    <row r="47" spans="2:57" ht="14.4" customHeight="1" x14ac:dyDescent="0.2">
      <c r="B47" s="6"/>
      <c r="AR47" s="6"/>
    </row>
    <row r="48" spans="2:57" ht="14.4" customHeight="1" x14ac:dyDescent="0.2">
      <c r="B48" s="6"/>
      <c r="AR48" s="6"/>
    </row>
    <row r="49" spans="2:44" s="1" customFormat="1" ht="14.4" customHeight="1" x14ac:dyDescent="0.2">
      <c r="B49" s="13"/>
      <c r="D49" s="286" t="s">
        <v>49</v>
      </c>
      <c r="E49" s="287"/>
      <c r="F49" s="287"/>
      <c r="G49" s="287"/>
      <c r="H49" s="287"/>
      <c r="I49" s="287"/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7"/>
      <c r="AH49" s="286" t="s">
        <v>50</v>
      </c>
      <c r="AI49" s="287"/>
      <c r="AJ49" s="287"/>
      <c r="AK49" s="287"/>
      <c r="AL49" s="287"/>
      <c r="AM49" s="287"/>
      <c r="AN49" s="287"/>
      <c r="AO49" s="287"/>
      <c r="AR49" s="13"/>
    </row>
    <row r="50" spans="2:44" x14ac:dyDescent="0.2">
      <c r="B50" s="6"/>
      <c r="AR50" s="6"/>
    </row>
    <row r="51" spans="2:44" x14ac:dyDescent="0.2">
      <c r="B51" s="6"/>
      <c r="AR51" s="6"/>
    </row>
    <row r="52" spans="2:44" x14ac:dyDescent="0.2">
      <c r="B52" s="6"/>
      <c r="AR52" s="6"/>
    </row>
    <row r="53" spans="2:44" x14ac:dyDescent="0.2">
      <c r="B53" s="6"/>
      <c r="AR53" s="6"/>
    </row>
    <row r="54" spans="2:44" x14ac:dyDescent="0.2">
      <c r="B54" s="6"/>
      <c r="AR54" s="6"/>
    </row>
    <row r="55" spans="2:44" x14ac:dyDescent="0.2">
      <c r="B55" s="6"/>
      <c r="AR55" s="6"/>
    </row>
    <row r="56" spans="2:44" x14ac:dyDescent="0.2">
      <c r="B56" s="6"/>
      <c r="AR56" s="6"/>
    </row>
    <row r="57" spans="2:44" x14ac:dyDescent="0.2">
      <c r="B57" s="6"/>
      <c r="AR57" s="6"/>
    </row>
    <row r="58" spans="2:44" x14ac:dyDescent="0.2">
      <c r="B58" s="6"/>
      <c r="AR58" s="6"/>
    </row>
    <row r="59" spans="2:44" x14ac:dyDescent="0.2">
      <c r="B59" s="6"/>
      <c r="AR59" s="6"/>
    </row>
    <row r="60" spans="2:44" s="1" customFormat="1" ht="12.5" x14ac:dyDescent="0.2">
      <c r="B60" s="13"/>
      <c r="D60" s="288" t="s">
        <v>51</v>
      </c>
      <c r="E60" s="289"/>
      <c r="F60" s="289"/>
      <c r="G60" s="289"/>
      <c r="H60" s="289"/>
      <c r="I60" s="289"/>
      <c r="J60" s="289"/>
      <c r="K60" s="289"/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8" t="s">
        <v>52</v>
      </c>
      <c r="W60" s="289"/>
      <c r="X60" s="289"/>
      <c r="Y60" s="289"/>
      <c r="Z60" s="289"/>
      <c r="AA60" s="289"/>
      <c r="AB60" s="289"/>
      <c r="AC60" s="289"/>
      <c r="AD60" s="289"/>
      <c r="AE60" s="289"/>
      <c r="AF60" s="289"/>
      <c r="AG60" s="289"/>
      <c r="AH60" s="288" t="s">
        <v>51</v>
      </c>
      <c r="AI60" s="289"/>
      <c r="AJ60" s="289"/>
      <c r="AK60" s="289"/>
      <c r="AL60" s="289"/>
      <c r="AM60" s="288" t="s">
        <v>52</v>
      </c>
      <c r="AN60" s="289"/>
      <c r="AO60" s="289"/>
      <c r="AR60" s="13"/>
    </row>
    <row r="61" spans="2:44" x14ac:dyDescent="0.2">
      <c r="B61" s="6"/>
      <c r="AR61" s="6"/>
    </row>
    <row r="62" spans="2:44" x14ac:dyDescent="0.2">
      <c r="B62" s="6"/>
      <c r="AR62" s="6"/>
    </row>
    <row r="63" spans="2:44" x14ac:dyDescent="0.2">
      <c r="B63" s="6"/>
      <c r="AR63" s="6"/>
    </row>
    <row r="64" spans="2:44" s="1" customFormat="1" ht="13" x14ac:dyDescent="0.2">
      <c r="B64" s="13"/>
      <c r="D64" s="286" t="s">
        <v>53</v>
      </c>
      <c r="E64" s="287"/>
      <c r="F64" s="287"/>
      <c r="G64" s="287"/>
      <c r="H64" s="287"/>
      <c r="I64" s="287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  <c r="Y64" s="287"/>
      <c r="Z64" s="287"/>
      <c r="AA64" s="287"/>
      <c r="AB64" s="287"/>
      <c r="AC64" s="287"/>
      <c r="AD64" s="287"/>
      <c r="AE64" s="287"/>
      <c r="AF64" s="287"/>
      <c r="AG64" s="287"/>
      <c r="AH64" s="286" t="s">
        <v>54</v>
      </c>
      <c r="AI64" s="287"/>
      <c r="AJ64" s="287"/>
      <c r="AK64" s="287"/>
      <c r="AL64" s="287"/>
      <c r="AM64" s="287"/>
      <c r="AN64" s="287"/>
      <c r="AO64" s="287"/>
      <c r="AR64" s="13"/>
    </row>
    <row r="65" spans="2:44" x14ac:dyDescent="0.2">
      <c r="B65" s="6"/>
      <c r="AR65" s="6"/>
    </row>
    <row r="66" spans="2:44" x14ac:dyDescent="0.2">
      <c r="B66" s="6"/>
      <c r="AR66" s="6"/>
    </row>
    <row r="67" spans="2:44" x14ac:dyDescent="0.2">
      <c r="B67" s="6"/>
      <c r="AR67" s="6"/>
    </row>
    <row r="68" spans="2:44" x14ac:dyDescent="0.2">
      <c r="B68" s="6"/>
      <c r="AR68" s="6"/>
    </row>
    <row r="69" spans="2:44" x14ac:dyDescent="0.2">
      <c r="B69" s="6"/>
      <c r="AR69" s="6"/>
    </row>
    <row r="70" spans="2:44" x14ac:dyDescent="0.2">
      <c r="B70" s="6"/>
      <c r="AR70" s="6"/>
    </row>
    <row r="71" spans="2:44" x14ac:dyDescent="0.2">
      <c r="B71" s="6"/>
      <c r="AR71" s="6"/>
    </row>
    <row r="72" spans="2:44" x14ac:dyDescent="0.2">
      <c r="B72" s="6"/>
      <c r="AR72" s="6"/>
    </row>
    <row r="73" spans="2:44" x14ac:dyDescent="0.2">
      <c r="B73" s="6"/>
      <c r="AR73" s="6"/>
    </row>
    <row r="74" spans="2:44" x14ac:dyDescent="0.2">
      <c r="B74" s="6"/>
      <c r="AR74" s="6"/>
    </row>
    <row r="75" spans="2:44" s="1" customFormat="1" ht="12.5" x14ac:dyDescent="0.2">
      <c r="B75" s="13"/>
      <c r="D75" s="288" t="s">
        <v>51</v>
      </c>
      <c r="E75" s="289"/>
      <c r="F75" s="289"/>
      <c r="G75" s="289"/>
      <c r="H75" s="289"/>
      <c r="I75" s="289"/>
      <c r="J75" s="289"/>
      <c r="K75" s="289"/>
      <c r="L75" s="289"/>
      <c r="M75" s="289"/>
      <c r="N75" s="289"/>
      <c r="O75" s="289"/>
      <c r="P75" s="289"/>
      <c r="Q75" s="289"/>
      <c r="R75" s="289"/>
      <c r="S75" s="289"/>
      <c r="T75" s="289"/>
      <c r="U75" s="289"/>
      <c r="V75" s="288" t="s">
        <v>52</v>
      </c>
      <c r="W75" s="289"/>
      <c r="X75" s="289"/>
      <c r="Y75" s="289"/>
      <c r="Z75" s="289"/>
      <c r="AA75" s="289"/>
      <c r="AB75" s="289"/>
      <c r="AC75" s="289"/>
      <c r="AD75" s="289"/>
      <c r="AE75" s="289"/>
      <c r="AF75" s="289"/>
      <c r="AG75" s="289"/>
      <c r="AH75" s="288" t="s">
        <v>51</v>
      </c>
      <c r="AI75" s="289"/>
      <c r="AJ75" s="289"/>
      <c r="AK75" s="289"/>
      <c r="AL75" s="289"/>
      <c r="AM75" s="288" t="s">
        <v>52</v>
      </c>
      <c r="AN75" s="289"/>
      <c r="AO75" s="289"/>
      <c r="AR75" s="13"/>
    </row>
    <row r="76" spans="2:44" s="1" customFormat="1" x14ac:dyDescent="0.2">
      <c r="B76" s="13"/>
      <c r="AR76" s="13"/>
    </row>
    <row r="77" spans="2:44" s="1" customFormat="1" ht="7" customHeight="1" x14ac:dyDescent="0.2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3"/>
    </row>
    <row r="81" spans="1:91" s="1" customFormat="1" ht="7" customHeight="1" x14ac:dyDescent="0.2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293"/>
      <c r="M81" s="293"/>
      <c r="N81" s="293"/>
      <c r="O81" s="293"/>
      <c r="P81" s="293"/>
      <c r="Q81" s="293"/>
      <c r="R81" s="293"/>
      <c r="S81" s="293"/>
      <c r="T81" s="293"/>
      <c r="U81" s="293"/>
      <c r="V81" s="293"/>
      <c r="W81" s="293"/>
      <c r="X81" s="293"/>
      <c r="Y81" s="293"/>
      <c r="Z81" s="293"/>
      <c r="AA81" s="293"/>
      <c r="AB81" s="293"/>
      <c r="AC81" s="293"/>
      <c r="AD81" s="293"/>
      <c r="AE81" s="293"/>
      <c r="AF81" s="293"/>
      <c r="AG81" s="293"/>
      <c r="AH81" s="293"/>
      <c r="AI81" s="293"/>
      <c r="AJ81" s="293"/>
      <c r="AK81" s="293"/>
      <c r="AL81" s="293"/>
      <c r="AM81" s="293"/>
      <c r="AN81" s="293"/>
      <c r="AO81" s="293"/>
      <c r="AP81" s="293"/>
      <c r="AQ81" s="293"/>
      <c r="AR81" s="13"/>
    </row>
    <row r="82" spans="1:91" s="1" customFormat="1" ht="25" customHeight="1" x14ac:dyDescent="0.2">
      <c r="B82" s="13"/>
      <c r="C82" s="7" t="s">
        <v>55</v>
      </c>
      <c r="AR82" s="13"/>
    </row>
    <row r="83" spans="1:91" s="1" customFormat="1" ht="7" customHeight="1" x14ac:dyDescent="0.2">
      <c r="B83" s="13"/>
      <c r="AR83" s="13"/>
    </row>
    <row r="84" spans="1:91" s="401" customFormat="1" ht="12" customHeight="1" x14ac:dyDescent="0.2">
      <c r="B84" s="402"/>
      <c r="C84" s="10" t="s">
        <v>13</v>
      </c>
      <c r="L84" s="401" t="str">
        <f>K5</f>
        <v>22A-II</v>
      </c>
      <c r="AR84" s="402"/>
    </row>
    <row r="85" spans="1:91" s="403" customFormat="1" ht="37" customHeight="1" x14ac:dyDescent="0.2">
      <c r="B85" s="404"/>
      <c r="C85" s="405" t="s">
        <v>16</v>
      </c>
      <c r="L85" s="439" t="str">
        <f>K6</f>
        <v>Rozšíření objektu Domov u Anežky Luštěnice-Stavba</v>
      </c>
      <c r="M85" s="440"/>
      <c r="N85" s="440"/>
      <c r="O85" s="440"/>
      <c r="P85" s="440"/>
      <c r="Q85" s="440"/>
      <c r="R85" s="440"/>
      <c r="S85" s="440"/>
      <c r="T85" s="440"/>
      <c r="U85" s="440"/>
      <c r="V85" s="440"/>
      <c r="W85" s="440"/>
      <c r="X85" s="440"/>
      <c r="Y85" s="440"/>
      <c r="Z85" s="440"/>
      <c r="AA85" s="440"/>
      <c r="AB85" s="440"/>
      <c r="AC85" s="440"/>
      <c r="AD85" s="440"/>
      <c r="AE85" s="440"/>
      <c r="AF85" s="440"/>
      <c r="AG85" s="440"/>
      <c r="AH85" s="440"/>
      <c r="AI85" s="440"/>
      <c r="AJ85" s="440"/>
      <c r="AK85" s="440"/>
      <c r="AL85" s="440"/>
      <c r="AM85" s="440"/>
      <c r="AN85" s="440"/>
      <c r="AO85" s="440"/>
      <c r="AR85" s="404"/>
    </row>
    <row r="86" spans="1:91" s="1" customFormat="1" ht="7" customHeight="1" x14ac:dyDescent="0.2">
      <c r="B86" s="13"/>
      <c r="AR86" s="13"/>
    </row>
    <row r="87" spans="1:91" s="1" customFormat="1" ht="12" customHeight="1" x14ac:dyDescent="0.2">
      <c r="B87" s="13"/>
      <c r="C87" s="10" t="s">
        <v>20</v>
      </c>
      <c r="L87" s="406" t="str">
        <f>IF(K8="","",K8)</f>
        <v>parc.č. st. 443; 462/122, k.ú. Luštěnice</v>
      </c>
      <c r="AI87" s="10" t="s">
        <v>22</v>
      </c>
      <c r="AM87" s="441" t="str">
        <f>IF(AN8= "","",AN8)</f>
        <v>14. 9. 2024</v>
      </c>
      <c r="AN87" s="441"/>
      <c r="AR87" s="13"/>
    </row>
    <row r="88" spans="1:91" s="1" customFormat="1" ht="7" customHeight="1" x14ac:dyDescent="0.2">
      <c r="B88" s="13"/>
      <c r="AR88" s="13"/>
    </row>
    <row r="89" spans="1:91" s="1" customFormat="1" ht="25.65" customHeight="1" x14ac:dyDescent="0.2">
      <c r="B89" s="13"/>
      <c r="C89" s="10" t="s">
        <v>24</v>
      </c>
      <c r="L89" s="401" t="str">
        <f>IF(E11= "","",E11)</f>
        <v xml:space="preserve">Domov u Anežky Luštěnice, poskytovatel sociálních </v>
      </c>
      <c r="AI89" s="10" t="s">
        <v>30</v>
      </c>
      <c r="AM89" s="442" t="str">
        <f>IF(E17="","",E17)</f>
        <v>Sibre s.r.o., Ing. Radek Krýza</v>
      </c>
      <c r="AN89" s="443"/>
      <c r="AO89" s="443"/>
      <c r="AP89" s="443"/>
      <c r="AR89" s="13"/>
      <c r="AS89" s="444" t="s">
        <v>56</v>
      </c>
      <c r="AT89" s="445"/>
      <c r="AU89" s="272"/>
      <c r="AV89" s="272"/>
      <c r="AW89" s="272"/>
      <c r="AX89" s="272"/>
      <c r="AY89" s="272"/>
      <c r="AZ89" s="272"/>
      <c r="BA89" s="272"/>
      <c r="BB89" s="272"/>
      <c r="BC89" s="272"/>
      <c r="BD89" s="407"/>
    </row>
    <row r="90" spans="1:91" s="1" customFormat="1" ht="15.15" customHeight="1" x14ac:dyDescent="0.2">
      <c r="B90" s="13"/>
      <c r="C90" s="10" t="s">
        <v>28</v>
      </c>
      <c r="L90" s="401" t="str">
        <f>IF(E14= "Vyplň údaj","",E14)</f>
        <v/>
      </c>
      <c r="AI90" s="10" t="s">
        <v>33</v>
      </c>
      <c r="AM90" s="442" t="str">
        <f>IF(E20="","",E20)</f>
        <v>Ing. M. Locihová</v>
      </c>
      <c r="AN90" s="443"/>
      <c r="AO90" s="443"/>
      <c r="AP90" s="443"/>
      <c r="AR90" s="13"/>
      <c r="AS90" s="446"/>
      <c r="AT90" s="447"/>
      <c r="BD90" s="408"/>
    </row>
    <row r="91" spans="1:91" s="1" customFormat="1" ht="10.75" customHeight="1" x14ac:dyDescent="0.2">
      <c r="B91" s="13"/>
      <c r="AR91" s="13"/>
      <c r="AS91" s="446"/>
      <c r="AT91" s="447"/>
      <c r="BD91" s="408"/>
    </row>
    <row r="92" spans="1:91" s="1" customFormat="1" ht="29.25" customHeight="1" x14ac:dyDescent="0.2">
      <c r="B92" s="13"/>
      <c r="C92" s="455" t="s">
        <v>57</v>
      </c>
      <c r="D92" s="456"/>
      <c r="E92" s="456"/>
      <c r="F92" s="456"/>
      <c r="G92" s="456"/>
      <c r="H92" s="281"/>
      <c r="I92" s="457" t="s">
        <v>58</v>
      </c>
      <c r="J92" s="456"/>
      <c r="K92" s="456"/>
      <c r="L92" s="456"/>
      <c r="M92" s="456"/>
      <c r="N92" s="456"/>
      <c r="O92" s="456"/>
      <c r="P92" s="456"/>
      <c r="Q92" s="456"/>
      <c r="R92" s="456"/>
      <c r="S92" s="456"/>
      <c r="T92" s="456"/>
      <c r="U92" s="456"/>
      <c r="V92" s="456"/>
      <c r="W92" s="456"/>
      <c r="X92" s="456"/>
      <c r="Y92" s="456"/>
      <c r="Z92" s="456"/>
      <c r="AA92" s="456"/>
      <c r="AB92" s="456"/>
      <c r="AC92" s="456"/>
      <c r="AD92" s="456"/>
      <c r="AE92" s="456"/>
      <c r="AF92" s="456"/>
      <c r="AG92" s="458" t="s">
        <v>59</v>
      </c>
      <c r="AH92" s="456"/>
      <c r="AI92" s="456"/>
      <c r="AJ92" s="456"/>
      <c r="AK92" s="456"/>
      <c r="AL92" s="456"/>
      <c r="AM92" s="456"/>
      <c r="AN92" s="457" t="s">
        <v>60</v>
      </c>
      <c r="AO92" s="456"/>
      <c r="AP92" s="460"/>
      <c r="AQ92" s="409" t="s">
        <v>61</v>
      </c>
      <c r="AR92" s="13"/>
      <c r="AS92" s="308" t="s">
        <v>62</v>
      </c>
      <c r="AT92" s="309" t="s">
        <v>63</v>
      </c>
      <c r="AU92" s="309" t="s">
        <v>64</v>
      </c>
      <c r="AV92" s="309" t="s">
        <v>65</v>
      </c>
      <c r="AW92" s="309" t="s">
        <v>66</v>
      </c>
      <c r="AX92" s="309" t="s">
        <v>67</v>
      </c>
      <c r="AY92" s="309" t="s">
        <v>68</v>
      </c>
      <c r="AZ92" s="309" t="s">
        <v>69</v>
      </c>
      <c r="BA92" s="309" t="s">
        <v>70</v>
      </c>
      <c r="BB92" s="309" t="s">
        <v>71</v>
      </c>
      <c r="BC92" s="309" t="s">
        <v>72</v>
      </c>
      <c r="BD92" s="310" t="s">
        <v>73</v>
      </c>
    </row>
    <row r="93" spans="1:91" s="1" customFormat="1" ht="10.75" customHeight="1" x14ac:dyDescent="0.2">
      <c r="B93" s="13"/>
      <c r="AR93" s="13"/>
      <c r="AS93" s="313"/>
      <c r="AT93" s="272"/>
      <c r="AU93" s="272"/>
      <c r="AV93" s="272"/>
      <c r="AW93" s="272"/>
      <c r="AX93" s="272"/>
      <c r="AY93" s="272"/>
      <c r="AZ93" s="272"/>
      <c r="BA93" s="272"/>
      <c r="BB93" s="272"/>
      <c r="BC93" s="272"/>
      <c r="BD93" s="407"/>
    </row>
    <row r="94" spans="1:91" s="410" customFormat="1" ht="32.4" customHeight="1" x14ac:dyDescent="0.2">
      <c r="B94" s="411"/>
      <c r="C94" s="311" t="s">
        <v>74</v>
      </c>
      <c r="D94" s="412"/>
      <c r="E94" s="412"/>
      <c r="F94" s="412"/>
      <c r="G94" s="412"/>
      <c r="H94" s="412"/>
      <c r="I94" s="412"/>
      <c r="J94" s="412"/>
      <c r="K94" s="412"/>
      <c r="L94" s="412"/>
      <c r="M94" s="412"/>
      <c r="N94" s="412"/>
      <c r="O94" s="412"/>
      <c r="P94" s="412"/>
      <c r="Q94" s="412"/>
      <c r="R94" s="412"/>
      <c r="S94" s="412"/>
      <c r="T94" s="412"/>
      <c r="U94" s="412"/>
      <c r="V94" s="412"/>
      <c r="W94" s="412"/>
      <c r="X94" s="412"/>
      <c r="Y94" s="412"/>
      <c r="Z94" s="412"/>
      <c r="AA94" s="412"/>
      <c r="AB94" s="412"/>
      <c r="AC94" s="412"/>
      <c r="AD94" s="412"/>
      <c r="AE94" s="412"/>
      <c r="AF94" s="412"/>
      <c r="AG94" s="459">
        <f>ROUND(SUM(AG95:AG97),2)</f>
        <v>0</v>
      </c>
      <c r="AH94" s="459"/>
      <c r="AI94" s="459"/>
      <c r="AJ94" s="459"/>
      <c r="AK94" s="459"/>
      <c r="AL94" s="459"/>
      <c r="AM94" s="459"/>
      <c r="AN94" s="461">
        <f>SUM(AG94,AT94)</f>
        <v>0</v>
      </c>
      <c r="AO94" s="461"/>
      <c r="AP94" s="461"/>
      <c r="AQ94" s="413" t="s">
        <v>1</v>
      </c>
      <c r="AR94" s="411"/>
      <c r="AS94" s="414">
        <f>ROUND(SUM(AS95:AS97),2)</f>
        <v>0</v>
      </c>
      <c r="AT94" s="415">
        <f>ROUND(SUM(AV94:AW94),2)</f>
        <v>0</v>
      </c>
      <c r="AU94" s="416">
        <f>ROUND(SUM(AU95:AU97),5)</f>
        <v>0</v>
      </c>
      <c r="AV94" s="415">
        <f>ROUND(AZ94*L29,2)</f>
        <v>0</v>
      </c>
      <c r="AW94" s="415">
        <f>ROUND(BA94*L30,2)</f>
        <v>0</v>
      </c>
      <c r="AX94" s="415">
        <f>ROUND(BB94*L29,2)</f>
        <v>0</v>
      </c>
      <c r="AY94" s="415">
        <f>ROUND(BC94*L30,2)</f>
        <v>0</v>
      </c>
      <c r="AZ94" s="415">
        <f>ROUND(SUM(AZ95:AZ97),2)</f>
        <v>0</v>
      </c>
      <c r="BA94" s="415">
        <f>ROUND(SUM(BA95:BA97),2)</f>
        <v>0</v>
      </c>
      <c r="BB94" s="415">
        <f>ROUND(SUM(BB95:BB97),2)</f>
        <v>0</v>
      </c>
      <c r="BC94" s="415">
        <f>ROUND(SUM(BC95:BC97),2)</f>
        <v>0</v>
      </c>
      <c r="BD94" s="417">
        <f>ROUND(SUM(BD95:BD97),2)</f>
        <v>0</v>
      </c>
      <c r="BS94" s="418" t="s">
        <v>75</v>
      </c>
      <c r="BT94" s="418" t="s">
        <v>76</v>
      </c>
      <c r="BU94" s="419" t="s">
        <v>77</v>
      </c>
      <c r="BV94" s="418" t="s">
        <v>78</v>
      </c>
      <c r="BW94" s="418" t="s">
        <v>5</v>
      </c>
      <c r="BX94" s="418" t="s">
        <v>79</v>
      </c>
      <c r="CL94" s="418" t="s">
        <v>1</v>
      </c>
    </row>
    <row r="95" spans="1:91" s="429" customFormat="1" ht="16.5" customHeight="1" x14ac:dyDescent="0.2">
      <c r="A95" s="420" t="s">
        <v>80</v>
      </c>
      <c r="B95" s="421"/>
      <c r="C95" s="422"/>
      <c r="D95" s="438" t="s">
        <v>81</v>
      </c>
      <c r="E95" s="438"/>
      <c r="F95" s="438"/>
      <c r="G95" s="438"/>
      <c r="H95" s="438"/>
      <c r="I95" s="423"/>
      <c r="J95" s="438" t="s">
        <v>82</v>
      </c>
      <c r="K95" s="438"/>
      <c r="L95" s="438"/>
      <c r="M95" s="438"/>
      <c r="N95" s="438"/>
      <c r="O95" s="438"/>
      <c r="P95" s="438"/>
      <c r="Q95" s="438"/>
      <c r="R95" s="438"/>
      <c r="S95" s="438"/>
      <c r="T95" s="438"/>
      <c r="U95" s="438"/>
      <c r="V95" s="438"/>
      <c r="W95" s="438"/>
      <c r="X95" s="438"/>
      <c r="Y95" s="438"/>
      <c r="Z95" s="438"/>
      <c r="AA95" s="438"/>
      <c r="AB95" s="438"/>
      <c r="AC95" s="438"/>
      <c r="AD95" s="438"/>
      <c r="AE95" s="438"/>
      <c r="AF95" s="438"/>
      <c r="AG95" s="436">
        <f>'SO1A - Domov u Anežky Luš...'!J30</f>
        <v>0</v>
      </c>
      <c r="AH95" s="437"/>
      <c r="AI95" s="437"/>
      <c r="AJ95" s="437"/>
      <c r="AK95" s="437"/>
      <c r="AL95" s="437"/>
      <c r="AM95" s="437"/>
      <c r="AN95" s="436">
        <f>SUM(AG95,AT95)</f>
        <v>0</v>
      </c>
      <c r="AO95" s="437"/>
      <c r="AP95" s="437"/>
      <c r="AQ95" s="424" t="s">
        <v>83</v>
      </c>
      <c r="AR95" s="421"/>
      <c r="AS95" s="425">
        <v>0</v>
      </c>
      <c r="AT95" s="426">
        <f>ROUND(SUM(AV95:AW95),2)</f>
        <v>0</v>
      </c>
      <c r="AU95" s="427">
        <f>'SO1A - Domov u Anežky Luš...'!P151</f>
        <v>0</v>
      </c>
      <c r="AV95" s="426">
        <f>'SO1A - Domov u Anežky Luš...'!J33</f>
        <v>0</v>
      </c>
      <c r="AW95" s="426">
        <f>'SO1A - Domov u Anežky Luš...'!J34</f>
        <v>0</v>
      </c>
      <c r="AX95" s="426">
        <f>'SO1A - Domov u Anežky Luš...'!J35</f>
        <v>0</v>
      </c>
      <c r="AY95" s="426">
        <f>'SO1A - Domov u Anežky Luš...'!J36</f>
        <v>0</v>
      </c>
      <c r="AZ95" s="426">
        <f>'SO1A - Domov u Anežky Luš...'!F33</f>
        <v>0</v>
      </c>
      <c r="BA95" s="426">
        <f>'SO1A - Domov u Anežky Luš...'!F34</f>
        <v>0</v>
      </c>
      <c r="BB95" s="426">
        <f>'SO1A - Domov u Anežky Luš...'!F35</f>
        <v>0</v>
      </c>
      <c r="BC95" s="426">
        <f>'SO1A - Domov u Anežky Luš...'!F36</f>
        <v>0</v>
      </c>
      <c r="BD95" s="428">
        <f>'SO1A - Domov u Anežky Luš...'!F37</f>
        <v>0</v>
      </c>
      <c r="BT95" s="430" t="s">
        <v>84</v>
      </c>
      <c r="BV95" s="430" t="s">
        <v>78</v>
      </c>
      <c r="BW95" s="430" t="s">
        <v>85</v>
      </c>
      <c r="BX95" s="430" t="s">
        <v>5</v>
      </c>
      <c r="CL95" s="430" t="s">
        <v>1</v>
      </c>
      <c r="CM95" s="430" t="s">
        <v>84</v>
      </c>
    </row>
    <row r="96" spans="1:91" s="429" customFormat="1" ht="16.5" customHeight="1" x14ac:dyDescent="0.2">
      <c r="A96" s="420" t="s">
        <v>80</v>
      </c>
      <c r="B96" s="421"/>
      <c r="C96" s="422"/>
      <c r="D96" s="438" t="s">
        <v>86</v>
      </c>
      <c r="E96" s="438"/>
      <c r="F96" s="438"/>
      <c r="G96" s="438"/>
      <c r="H96" s="438"/>
      <c r="I96" s="423"/>
      <c r="J96" s="438" t="s">
        <v>87</v>
      </c>
      <c r="K96" s="438"/>
      <c r="L96" s="438"/>
      <c r="M96" s="438"/>
      <c r="N96" s="438"/>
      <c r="O96" s="438"/>
      <c r="P96" s="438"/>
      <c r="Q96" s="438"/>
      <c r="R96" s="438"/>
      <c r="S96" s="438"/>
      <c r="T96" s="438"/>
      <c r="U96" s="438"/>
      <c r="V96" s="438"/>
      <c r="W96" s="438"/>
      <c r="X96" s="438"/>
      <c r="Y96" s="438"/>
      <c r="Z96" s="438"/>
      <c r="AA96" s="438"/>
      <c r="AB96" s="438"/>
      <c r="AC96" s="438"/>
      <c r="AD96" s="438"/>
      <c r="AE96" s="438"/>
      <c r="AF96" s="438"/>
      <c r="AG96" s="436">
        <f>'SO2A - Venkovní úpravy'!J30</f>
        <v>0</v>
      </c>
      <c r="AH96" s="437"/>
      <c r="AI96" s="437"/>
      <c r="AJ96" s="437"/>
      <c r="AK96" s="437"/>
      <c r="AL96" s="437"/>
      <c r="AM96" s="437"/>
      <c r="AN96" s="436">
        <f>SUM(AG96,AT96)</f>
        <v>0</v>
      </c>
      <c r="AO96" s="437"/>
      <c r="AP96" s="437"/>
      <c r="AQ96" s="424" t="s">
        <v>83</v>
      </c>
      <c r="AR96" s="421"/>
      <c r="AS96" s="425">
        <v>0</v>
      </c>
      <c r="AT96" s="426">
        <f>ROUND(SUM(AV96:AW96),2)</f>
        <v>0</v>
      </c>
      <c r="AU96" s="427">
        <f>'SO2A - Venkovní úpravy'!P130</f>
        <v>0</v>
      </c>
      <c r="AV96" s="426">
        <f>'SO2A - Venkovní úpravy'!J33</f>
        <v>0</v>
      </c>
      <c r="AW96" s="426">
        <f>'SO2A - Venkovní úpravy'!J34</f>
        <v>0</v>
      </c>
      <c r="AX96" s="426">
        <f>'SO2A - Venkovní úpravy'!J35</f>
        <v>0</v>
      </c>
      <c r="AY96" s="426">
        <f>'SO2A - Venkovní úpravy'!J36</f>
        <v>0</v>
      </c>
      <c r="AZ96" s="426">
        <f>'SO2A - Venkovní úpravy'!F33</f>
        <v>0</v>
      </c>
      <c r="BA96" s="426">
        <f>'SO2A - Venkovní úpravy'!F34</f>
        <v>0</v>
      </c>
      <c r="BB96" s="426">
        <f>'SO2A - Venkovní úpravy'!F35</f>
        <v>0</v>
      </c>
      <c r="BC96" s="426">
        <f>'SO2A - Venkovní úpravy'!F36</f>
        <v>0</v>
      </c>
      <c r="BD96" s="428">
        <f>'SO2A - Venkovní úpravy'!F37</f>
        <v>0</v>
      </c>
      <c r="BT96" s="430" t="s">
        <v>84</v>
      </c>
      <c r="BV96" s="430" t="s">
        <v>78</v>
      </c>
      <c r="BW96" s="430" t="s">
        <v>88</v>
      </c>
      <c r="BX96" s="430" t="s">
        <v>5</v>
      </c>
      <c r="CL96" s="430" t="s">
        <v>1</v>
      </c>
      <c r="CM96" s="430" t="s">
        <v>89</v>
      </c>
    </row>
    <row r="97" spans="1:91" s="429" customFormat="1" ht="16.5" customHeight="1" x14ac:dyDescent="0.2">
      <c r="A97" s="420" t="s">
        <v>80</v>
      </c>
      <c r="B97" s="421"/>
      <c r="C97" s="422"/>
      <c r="D97" s="438" t="s">
        <v>90</v>
      </c>
      <c r="E97" s="438"/>
      <c r="F97" s="438"/>
      <c r="G97" s="438"/>
      <c r="H97" s="438"/>
      <c r="I97" s="423"/>
      <c r="J97" s="438" t="s">
        <v>91</v>
      </c>
      <c r="K97" s="438"/>
      <c r="L97" s="438"/>
      <c r="M97" s="438"/>
      <c r="N97" s="438"/>
      <c r="O97" s="438"/>
      <c r="P97" s="438"/>
      <c r="Q97" s="438"/>
      <c r="R97" s="438"/>
      <c r="S97" s="438"/>
      <c r="T97" s="438"/>
      <c r="U97" s="438"/>
      <c r="V97" s="438"/>
      <c r="W97" s="438"/>
      <c r="X97" s="438"/>
      <c r="Y97" s="438"/>
      <c r="Z97" s="438"/>
      <c r="AA97" s="438"/>
      <c r="AB97" s="438"/>
      <c r="AC97" s="438"/>
      <c r="AD97" s="438"/>
      <c r="AE97" s="438"/>
      <c r="AF97" s="438"/>
      <c r="AG97" s="436">
        <f>'SO3A - Doplnění chybějící...'!J30</f>
        <v>0</v>
      </c>
      <c r="AH97" s="437"/>
      <c r="AI97" s="437"/>
      <c r="AJ97" s="437"/>
      <c r="AK97" s="437"/>
      <c r="AL97" s="437"/>
      <c r="AM97" s="437"/>
      <c r="AN97" s="436">
        <f>SUM(AG97,AT97)</f>
        <v>0</v>
      </c>
      <c r="AO97" s="437"/>
      <c r="AP97" s="437"/>
      <c r="AQ97" s="424" t="s">
        <v>83</v>
      </c>
      <c r="AR97" s="421"/>
      <c r="AS97" s="431">
        <v>0</v>
      </c>
      <c r="AT97" s="432">
        <f>ROUND(SUM(AV97:AW97),2)</f>
        <v>0</v>
      </c>
      <c r="AU97" s="433">
        <f>'SO3A - Doplnění chybějící...'!P129</f>
        <v>0</v>
      </c>
      <c r="AV97" s="432">
        <f>'SO3A - Doplnění chybějící...'!J33</f>
        <v>0</v>
      </c>
      <c r="AW97" s="432">
        <f>'SO3A - Doplnění chybějící...'!J34</f>
        <v>0</v>
      </c>
      <c r="AX97" s="432">
        <f>'SO3A - Doplnění chybějící...'!J35</f>
        <v>0</v>
      </c>
      <c r="AY97" s="432">
        <f>'SO3A - Doplnění chybějící...'!J36</f>
        <v>0</v>
      </c>
      <c r="AZ97" s="432">
        <f>'SO3A - Doplnění chybějící...'!F33</f>
        <v>0</v>
      </c>
      <c r="BA97" s="432">
        <f>'SO3A - Doplnění chybějící...'!F34</f>
        <v>0</v>
      </c>
      <c r="BB97" s="432">
        <f>'SO3A - Doplnění chybějící...'!F35</f>
        <v>0</v>
      </c>
      <c r="BC97" s="432">
        <f>'SO3A - Doplnění chybějící...'!F36</f>
        <v>0</v>
      </c>
      <c r="BD97" s="434">
        <f>'SO3A - Doplnění chybějící...'!F37</f>
        <v>0</v>
      </c>
      <c r="BT97" s="430" t="s">
        <v>84</v>
      </c>
      <c r="BV97" s="430" t="s">
        <v>78</v>
      </c>
      <c r="BW97" s="430" t="s">
        <v>92</v>
      </c>
      <c r="BX97" s="430" t="s">
        <v>5</v>
      </c>
      <c r="CL97" s="430" t="s">
        <v>1</v>
      </c>
      <c r="CM97" s="430" t="s">
        <v>84</v>
      </c>
    </row>
    <row r="98" spans="1:91" s="1" customFormat="1" ht="30" customHeight="1" x14ac:dyDescent="0.2">
      <c r="B98" s="13"/>
      <c r="AR98" s="13"/>
    </row>
    <row r="99" spans="1:91" s="1" customFormat="1" ht="7" customHeight="1" x14ac:dyDescent="0.2">
      <c r="B99" s="14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3"/>
    </row>
  </sheetData>
  <sheetProtection algorithmName="SHA-512" hashValue="ATJs+ZXQQbZhCijpGreFZ4prlAv3Ge/sN5WcCzqhkOOQw4fCvpXyAb4NQpXDuWlczuK+ccqb8I/wTE0PuG60uQ==" saltValue="eJT6ZsxrOIKmr/HMu13ODA==" spinCount="100000" sheet="1" objects="1" scenarios="1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7:AP97"/>
    <mergeCell ref="AG97:AM97"/>
    <mergeCell ref="AN92:AP92"/>
    <mergeCell ref="AN95:AP95"/>
    <mergeCell ref="AN94:AP94"/>
    <mergeCell ref="L31:P31"/>
    <mergeCell ref="W32:AE32"/>
    <mergeCell ref="AK32:AO32"/>
    <mergeCell ref="L32:P32"/>
    <mergeCell ref="D97:H97"/>
    <mergeCell ref="J97:AF97"/>
    <mergeCell ref="C92:G92"/>
    <mergeCell ref="I92:AF92"/>
    <mergeCell ref="AG92:AM92"/>
    <mergeCell ref="AG95:AM95"/>
    <mergeCell ref="D95:H95"/>
    <mergeCell ref="J95:AF95"/>
    <mergeCell ref="AG94:AM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1A - Domov u Anežky Luš...'!C2" display="/" xr:uid="{00000000-0004-0000-0000-000000000000}"/>
    <hyperlink ref="A96" location="'SO2A - Venkovní úpravy'!C2" display="/" xr:uid="{00000000-0004-0000-0000-000001000000}"/>
    <hyperlink ref="A97" location="'SO3A - Doplnění chybějící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EDCC9-CFA1-4B03-93DC-D66EB7E3534E}">
  <dimension ref="A1:AB53"/>
  <sheetViews>
    <sheetView showGridLines="0" workbookViewId="0">
      <pane ySplit="4" topLeftCell="A5" activePane="bottomLeft" state="frozen"/>
      <selection activeCell="U21" sqref="U21:W21"/>
      <selection pane="bottomLeft" activeCell="U21" sqref="U21:V21"/>
    </sheetView>
  </sheetViews>
  <sheetFormatPr defaultRowHeight="14.5" x14ac:dyDescent="0.35"/>
  <cols>
    <col min="1" max="2" width="0.6640625" style="98" customWidth="1"/>
    <col min="3" max="3" width="1.44140625" style="98" customWidth="1"/>
    <col min="4" max="4" width="0.33203125" style="98" customWidth="1"/>
    <col min="5" max="5" width="8.21875" style="98" customWidth="1"/>
    <col min="6" max="6" width="2.44140625" style="98" customWidth="1"/>
    <col min="7" max="7" width="1.21875" style="98" customWidth="1"/>
    <col min="8" max="8" width="3.109375" style="98" customWidth="1"/>
    <col min="9" max="9" width="0" style="98" hidden="1" customWidth="1"/>
    <col min="10" max="10" width="6.6640625" style="98" customWidth="1"/>
    <col min="11" max="11" width="9.21875" style="98" customWidth="1"/>
    <col min="12" max="12" width="3" style="98" customWidth="1"/>
    <col min="13" max="13" width="0.6640625" style="98" customWidth="1"/>
    <col min="14" max="14" width="0" style="98" hidden="1" customWidth="1"/>
    <col min="15" max="15" width="2.6640625" style="98" customWidth="1"/>
    <col min="16" max="16" width="14.6640625" style="98" customWidth="1"/>
    <col min="17" max="17" width="1.44140625" style="98" customWidth="1"/>
    <col min="18" max="18" width="18.6640625" style="98" customWidth="1"/>
    <col min="19" max="19" width="10.33203125" style="98" customWidth="1"/>
    <col min="20" max="20" width="0.6640625" style="98" customWidth="1"/>
    <col min="21" max="21" width="2.6640625" style="98" customWidth="1"/>
    <col min="22" max="22" width="16.88671875" style="98" customWidth="1"/>
    <col min="23" max="23" width="5.21875" style="98" customWidth="1"/>
    <col min="24" max="24" width="12" style="98" customWidth="1"/>
    <col min="25" max="25" width="0" style="98" hidden="1" customWidth="1"/>
    <col min="26" max="26" width="1.5546875" style="98" customWidth="1"/>
    <col min="27" max="28" width="0.6640625" style="98" customWidth="1"/>
    <col min="29" max="16384" width="8.88671875" style="98"/>
  </cols>
  <sheetData>
    <row r="1" spans="1:28" ht="2.9" customHeight="1" x14ac:dyDescent="0.35"/>
    <row r="2" spans="1:28" ht="1.4" customHeight="1" x14ac:dyDescent="0.3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</row>
    <row r="3" spans="1:28" ht="11.25" customHeight="1" x14ac:dyDescent="0.35">
      <c r="A3" s="511" t="s">
        <v>3506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  <c r="AA3" s="486"/>
      <c r="AB3" s="486"/>
    </row>
    <row r="4" spans="1:28" ht="0" hidden="1" customHeight="1" x14ac:dyDescent="0.35"/>
    <row r="5" spans="1:28" ht="2.9" customHeight="1" x14ac:dyDescent="0.3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8" ht="5.65" customHeight="1" x14ac:dyDescent="0.35"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6"/>
      <c r="AA6" s="109"/>
    </row>
    <row r="7" spans="1:28" ht="16.399999999999999" customHeight="1" x14ac:dyDescent="0.35">
      <c r="B7" s="115"/>
      <c r="C7" s="110"/>
      <c r="D7" s="110"/>
      <c r="E7" s="512" t="s">
        <v>3505</v>
      </c>
      <c r="F7" s="513"/>
      <c r="G7" s="513"/>
      <c r="H7" s="513"/>
      <c r="I7" s="513"/>
      <c r="J7" s="513"/>
      <c r="K7" s="514" t="s">
        <v>3504</v>
      </c>
      <c r="L7" s="513"/>
      <c r="M7" s="513"/>
      <c r="N7" s="513"/>
      <c r="O7" s="513"/>
      <c r="P7" s="513"/>
      <c r="Q7" s="513"/>
      <c r="R7" s="513"/>
      <c r="S7" s="513"/>
      <c r="T7" s="513"/>
      <c r="U7" s="513"/>
      <c r="V7" s="513"/>
      <c r="W7" s="513"/>
      <c r="X7" s="513"/>
      <c r="Y7" s="110"/>
      <c r="Z7" s="114"/>
      <c r="AA7" s="109"/>
    </row>
    <row r="8" spans="1:28" ht="16.399999999999999" customHeight="1" x14ac:dyDescent="0.35">
      <c r="B8" s="115"/>
      <c r="C8" s="110"/>
      <c r="D8" s="110"/>
      <c r="E8" s="512" t="s">
        <v>3503</v>
      </c>
      <c r="F8" s="513"/>
      <c r="G8" s="513"/>
      <c r="H8" s="513"/>
      <c r="I8" s="513"/>
      <c r="J8" s="513"/>
      <c r="K8" s="514" t="s">
        <v>3502</v>
      </c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110"/>
      <c r="Z8" s="114"/>
      <c r="AA8" s="109"/>
    </row>
    <row r="9" spans="1:28" ht="16.399999999999999" customHeight="1" x14ac:dyDescent="0.35">
      <c r="B9" s="115"/>
      <c r="C9" s="110"/>
      <c r="D9" s="110"/>
      <c r="E9" s="512" t="s">
        <v>1</v>
      </c>
      <c r="F9" s="513"/>
      <c r="G9" s="513"/>
      <c r="H9" s="513"/>
      <c r="I9" s="513"/>
      <c r="J9" s="513"/>
      <c r="K9" s="514" t="s">
        <v>3501</v>
      </c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110"/>
      <c r="Z9" s="114"/>
      <c r="AA9" s="109"/>
    </row>
    <row r="10" spans="1:28" ht="2.9" customHeight="1" x14ac:dyDescent="0.35">
      <c r="B10" s="113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1"/>
      <c r="AA10" s="109"/>
    </row>
    <row r="11" spans="1:28" ht="0" hidden="1" customHeight="1" x14ac:dyDescent="0.35"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</row>
    <row r="12" spans="1:28" ht="2.9" customHeight="1" x14ac:dyDescent="0.35">
      <c r="B12" s="110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</row>
    <row r="13" spans="1:28" ht="14.25" customHeight="1" x14ac:dyDescent="0.35"/>
    <row r="14" spans="1:28" ht="2.9" customHeight="1" x14ac:dyDescent="0.35"/>
    <row r="15" spans="1:28" ht="0" hidden="1" customHeight="1" x14ac:dyDescent="0.35"/>
    <row r="16" spans="1:28" ht="17.149999999999999" customHeight="1" x14ac:dyDescent="0.35">
      <c r="B16" s="515" t="s">
        <v>3500</v>
      </c>
      <c r="C16" s="486"/>
      <c r="D16" s="486"/>
      <c r="E16" s="486"/>
      <c r="F16" s="486"/>
      <c r="G16" s="486"/>
      <c r="H16" s="486"/>
      <c r="I16" s="486"/>
      <c r="J16" s="486"/>
      <c r="K16" s="486"/>
      <c r="L16" s="486"/>
      <c r="M16" s="486"/>
      <c r="N16" s="486"/>
      <c r="O16" s="486"/>
      <c r="P16" s="486"/>
      <c r="Q16" s="486"/>
      <c r="R16" s="486"/>
      <c r="S16" s="486"/>
      <c r="T16" s="486"/>
      <c r="U16" s="486"/>
      <c r="V16" s="486"/>
      <c r="W16" s="486"/>
      <c r="X16" s="486"/>
      <c r="Y16" s="486"/>
      <c r="Z16" s="486"/>
      <c r="AA16" s="486"/>
    </row>
    <row r="17" spans="2:27" ht="2.9" customHeight="1" x14ac:dyDescent="0.35"/>
    <row r="18" spans="2:27" ht="11.5" customHeight="1" x14ac:dyDescent="0.35">
      <c r="B18" s="516" t="s">
        <v>3499</v>
      </c>
      <c r="C18" s="504"/>
      <c r="D18" s="504"/>
      <c r="E18" s="504"/>
      <c r="F18" s="517" t="s">
        <v>3498</v>
      </c>
      <c r="G18" s="504"/>
      <c r="H18" s="504"/>
      <c r="I18" s="504"/>
      <c r="J18" s="504"/>
      <c r="K18" s="504"/>
      <c r="L18" s="504"/>
      <c r="M18" s="504"/>
      <c r="N18" s="504"/>
      <c r="O18" s="504"/>
      <c r="P18" s="504"/>
      <c r="Q18" s="504"/>
      <c r="R18" s="504"/>
      <c r="S18" s="504"/>
      <c r="T18" s="504"/>
      <c r="U18" s="516" t="s">
        <v>3497</v>
      </c>
      <c r="V18" s="504"/>
      <c r="W18" s="516"/>
      <c r="X18" s="504"/>
      <c r="Y18" s="504"/>
      <c r="Z18" s="504"/>
      <c r="AA18" s="504"/>
    </row>
    <row r="19" spans="2:27" ht="11.5" customHeight="1" x14ac:dyDescent="0.35">
      <c r="B19" s="487" t="s">
        <v>3496</v>
      </c>
      <c r="C19" s="486"/>
      <c r="D19" s="486"/>
      <c r="E19" s="486"/>
      <c r="F19" s="494" t="s">
        <v>3495</v>
      </c>
      <c r="G19" s="486"/>
      <c r="H19" s="486"/>
      <c r="I19" s="486"/>
      <c r="J19" s="486"/>
      <c r="K19" s="486"/>
      <c r="L19" s="486"/>
      <c r="M19" s="486"/>
      <c r="N19" s="486"/>
      <c r="O19" s="486"/>
      <c r="P19" s="486"/>
      <c r="Q19" s="486"/>
      <c r="R19" s="486"/>
      <c r="S19" s="486"/>
      <c r="T19" s="486"/>
      <c r="U19" s="485" t="s">
        <v>1</v>
      </c>
      <c r="V19" s="486"/>
      <c r="W19" s="485"/>
      <c r="X19" s="486"/>
      <c r="Y19" s="486"/>
      <c r="Z19" s="486"/>
      <c r="AA19" s="486"/>
    </row>
    <row r="20" spans="2:27" ht="11.25" customHeight="1" x14ac:dyDescent="0.35">
      <c r="B20" s="499" t="s">
        <v>3171</v>
      </c>
      <c r="C20" s="486"/>
      <c r="D20" s="486"/>
      <c r="E20" s="486"/>
      <c r="F20" s="500" t="s">
        <v>3494</v>
      </c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6"/>
      <c r="R20" s="486"/>
      <c r="S20" s="486"/>
      <c r="T20" s="486"/>
      <c r="U20" s="501">
        <f>EL!AA70</f>
        <v>0</v>
      </c>
      <c r="V20" s="502"/>
      <c r="W20" s="501"/>
      <c r="X20" s="486"/>
      <c r="Y20" s="486"/>
      <c r="Z20" s="486"/>
      <c r="AA20" s="486"/>
    </row>
    <row r="21" spans="2:27" ht="11.5" customHeight="1" x14ac:dyDescent="0.35">
      <c r="B21" s="499" t="s">
        <v>3169</v>
      </c>
      <c r="C21" s="486"/>
      <c r="D21" s="486"/>
      <c r="E21" s="486"/>
      <c r="F21" s="500" t="s">
        <v>3493</v>
      </c>
      <c r="G21" s="486"/>
      <c r="H21" s="486"/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486"/>
      <c r="T21" s="486"/>
      <c r="U21" s="508"/>
      <c r="V21" s="509"/>
      <c r="W21" s="501"/>
      <c r="X21" s="486"/>
      <c r="Y21" s="486"/>
      <c r="Z21" s="486"/>
      <c r="AA21" s="486"/>
    </row>
    <row r="22" spans="2:27" ht="11.5" customHeight="1" x14ac:dyDescent="0.35">
      <c r="B22" s="499" t="s">
        <v>3167</v>
      </c>
      <c r="C22" s="486"/>
      <c r="D22" s="486"/>
      <c r="E22" s="486"/>
      <c r="F22" s="500" t="s">
        <v>3492</v>
      </c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501">
        <f>EL!AA118</f>
        <v>0</v>
      </c>
      <c r="V22" s="502"/>
      <c r="W22" s="501"/>
      <c r="X22" s="486"/>
      <c r="Y22" s="486"/>
      <c r="Z22" s="486"/>
      <c r="AA22" s="486"/>
    </row>
    <row r="23" spans="2:27" ht="11.5" customHeight="1" x14ac:dyDescent="0.35">
      <c r="B23" s="499" t="s">
        <v>3167</v>
      </c>
      <c r="C23" s="486"/>
      <c r="D23" s="486"/>
      <c r="E23" s="486"/>
      <c r="F23" s="500" t="s">
        <v>3491</v>
      </c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501">
        <f>EL!AA95</f>
        <v>0</v>
      </c>
      <c r="V23" s="502"/>
      <c r="W23" s="501"/>
      <c r="X23" s="486"/>
      <c r="Y23" s="486"/>
      <c r="Z23" s="486"/>
      <c r="AA23" s="486"/>
    </row>
    <row r="24" spans="2:27" ht="11.5" customHeight="1" x14ac:dyDescent="0.35">
      <c r="B24" s="499" t="s">
        <v>3247</v>
      </c>
      <c r="C24" s="486"/>
      <c r="D24" s="486"/>
      <c r="E24" s="486"/>
      <c r="F24" s="500" t="s">
        <v>3490</v>
      </c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501">
        <f>EL!AA150</f>
        <v>0</v>
      </c>
      <c r="V24" s="502"/>
      <c r="W24" s="501"/>
      <c r="X24" s="486"/>
      <c r="Y24" s="486"/>
      <c r="Z24" s="486"/>
      <c r="AA24" s="486"/>
    </row>
    <row r="25" spans="2:27" ht="11.25" customHeight="1" x14ac:dyDescent="0.35">
      <c r="B25" s="499" t="s">
        <v>3269</v>
      </c>
      <c r="C25" s="486"/>
      <c r="D25" s="486"/>
      <c r="E25" s="486"/>
      <c r="F25" s="500" t="s">
        <v>3489</v>
      </c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501">
        <f>EL!AA300+EL!T307</f>
        <v>0</v>
      </c>
      <c r="V25" s="502"/>
      <c r="W25" s="501"/>
      <c r="X25" s="486"/>
      <c r="Y25" s="486"/>
      <c r="Z25" s="486"/>
      <c r="AA25" s="486"/>
    </row>
    <row r="26" spans="2:27" ht="11.5" customHeight="1" x14ac:dyDescent="0.35">
      <c r="B26" s="499" t="s">
        <v>3291</v>
      </c>
      <c r="C26" s="486"/>
      <c r="D26" s="486"/>
      <c r="E26" s="486"/>
      <c r="F26" s="500" t="s">
        <v>3488</v>
      </c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508"/>
      <c r="V26" s="509"/>
      <c r="W26" s="501"/>
      <c r="X26" s="486"/>
      <c r="Y26" s="486"/>
      <c r="Z26" s="486"/>
      <c r="AA26" s="486"/>
    </row>
    <row r="27" spans="2:27" ht="11.5" customHeight="1" x14ac:dyDescent="0.35">
      <c r="B27" s="487" t="s">
        <v>1</v>
      </c>
      <c r="C27" s="486"/>
      <c r="D27" s="486"/>
      <c r="E27" s="486"/>
      <c r="F27" s="494" t="s">
        <v>3487</v>
      </c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510">
        <f>SUM(U20:V26)</f>
        <v>0</v>
      </c>
      <c r="V27" s="502"/>
      <c r="W27" s="510"/>
      <c r="X27" s="486"/>
      <c r="Y27" s="486"/>
      <c r="Z27" s="486"/>
      <c r="AA27" s="486"/>
    </row>
    <row r="28" spans="2:27" ht="11.5" customHeight="1" x14ac:dyDescent="0.35">
      <c r="B28" s="499" t="s">
        <v>1</v>
      </c>
      <c r="C28" s="486"/>
      <c r="D28" s="486"/>
      <c r="E28" s="486"/>
      <c r="F28" s="500" t="s">
        <v>1</v>
      </c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501" t="s">
        <v>1</v>
      </c>
      <c r="V28" s="502"/>
      <c r="W28" s="499"/>
      <c r="X28" s="486"/>
      <c r="Y28" s="486"/>
      <c r="Z28" s="486"/>
      <c r="AA28" s="486"/>
    </row>
    <row r="29" spans="2:27" ht="11.25" customHeight="1" x14ac:dyDescent="0.35">
      <c r="B29" s="487" t="s">
        <v>3486</v>
      </c>
      <c r="C29" s="486"/>
      <c r="D29" s="486"/>
      <c r="E29" s="486"/>
      <c r="F29" s="494" t="s">
        <v>3485</v>
      </c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510" t="s">
        <v>1</v>
      </c>
      <c r="V29" s="502"/>
      <c r="W29" s="485"/>
      <c r="X29" s="486"/>
      <c r="Y29" s="486"/>
      <c r="Z29" s="486"/>
      <c r="AA29" s="486"/>
    </row>
    <row r="30" spans="2:27" ht="11.5" customHeight="1" x14ac:dyDescent="0.35">
      <c r="B30" s="499" t="s">
        <v>3289</v>
      </c>
      <c r="C30" s="486"/>
      <c r="D30" s="486"/>
      <c r="E30" s="486"/>
      <c r="F30" s="500" t="s">
        <v>3484</v>
      </c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486"/>
      <c r="T30" s="486"/>
      <c r="U30" s="508"/>
      <c r="V30" s="509"/>
      <c r="W30" s="501"/>
      <c r="X30" s="486"/>
      <c r="Y30" s="486"/>
      <c r="Z30" s="486"/>
      <c r="AA30" s="486"/>
    </row>
    <row r="31" spans="2:27" ht="11.5" customHeight="1" x14ac:dyDescent="0.35">
      <c r="B31" s="487" t="s">
        <v>1</v>
      </c>
      <c r="C31" s="486"/>
      <c r="D31" s="486"/>
      <c r="E31" s="486"/>
      <c r="F31" s="494" t="s">
        <v>3483</v>
      </c>
      <c r="G31" s="486"/>
      <c r="H31" s="486"/>
      <c r="I31" s="486"/>
      <c r="J31" s="486"/>
      <c r="K31" s="486"/>
      <c r="L31" s="486"/>
      <c r="M31" s="486"/>
      <c r="N31" s="486"/>
      <c r="O31" s="486"/>
      <c r="P31" s="486"/>
      <c r="Q31" s="486"/>
      <c r="R31" s="486"/>
      <c r="S31" s="486"/>
      <c r="T31" s="486"/>
      <c r="U31" s="510">
        <f>SUM(U30)</f>
        <v>0</v>
      </c>
      <c r="V31" s="502"/>
      <c r="W31" s="510"/>
      <c r="X31" s="486"/>
      <c r="Y31" s="486"/>
      <c r="Z31" s="486"/>
      <c r="AA31" s="486"/>
    </row>
    <row r="32" spans="2:27" ht="11.5" customHeight="1" x14ac:dyDescent="0.35">
      <c r="B32" s="499" t="s">
        <v>1</v>
      </c>
      <c r="C32" s="486"/>
      <c r="D32" s="486"/>
      <c r="E32" s="486"/>
      <c r="F32" s="500" t="s">
        <v>1</v>
      </c>
      <c r="G32" s="486"/>
      <c r="H32" s="486"/>
      <c r="I32" s="486"/>
      <c r="J32" s="486"/>
      <c r="K32" s="486"/>
      <c r="L32" s="486"/>
      <c r="M32" s="486"/>
      <c r="N32" s="486"/>
      <c r="O32" s="486"/>
      <c r="P32" s="486"/>
      <c r="Q32" s="486"/>
      <c r="R32" s="486"/>
      <c r="S32" s="486"/>
      <c r="T32" s="486"/>
      <c r="U32" s="501" t="s">
        <v>1</v>
      </c>
      <c r="V32" s="502"/>
      <c r="W32" s="499"/>
      <c r="X32" s="486"/>
      <c r="Y32" s="486"/>
      <c r="Z32" s="486"/>
      <c r="AA32" s="486"/>
    </row>
    <row r="33" spans="2:27" ht="11.25" customHeight="1" x14ac:dyDescent="0.35">
      <c r="B33" s="503" t="s">
        <v>3482</v>
      </c>
      <c r="C33" s="504"/>
      <c r="D33" s="504"/>
      <c r="E33" s="504"/>
      <c r="F33" s="505" t="s">
        <v>3481</v>
      </c>
      <c r="G33" s="504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504"/>
      <c r="T33" s="504"/>
      <c r="U33" s="506">
        <f>U27+U31</f>
        <v>0</v>
      </c>
      <c r="V33" s="507"/>
      <c r="W33" s="506"/>
      <c r="X33" s="504"/>
      <c r="Y33" s="504"/>
      <c r="Z33" s="504"/>
      <c r="AA33" s="504"/>
    </row>
    <row r="34" spans="2:27" ht="0" hidden="1" customHeight="1" x14ac:dyDescent="0.35"/>
    <row r="35" spans="2:27" ht="14.15" customHeight="1" x14ac:dyDescent="0.35"/>
    <row r="36" spans="2:27" x14ac:dyDescent="0.35">
      <c r="B36" s="495" t="s">
        <v>1</v>
      </c>
      <c r="C36" s="496"/>
      <c r="D36" s="496"/>
      <c r="E36" s="496"/>
      <c r="F36" s="496"/>
      <c r="G36" s="496"/>
      <c r="H36" s="496"/>
      <c r="J36" s="497" t="s">
        <v>3480</v>
      </c>
      <c r="K36" s="496"/>
      <c r="L36" s="496"/>
      <c r="M36" s="496"/>
      <c r="N36" s="497"/>
      <c r="O36" s="496"/>
      <c r="P36" s="496"/>
      <c r="Q36" s="496"/>
      <c r="R36" s="106"/>
    </row>
    <row r="37" spans="2:27" x14ac:dyDescent="0.35">
      <c r="B37" s="497" t="s">
        <v>3479</v>
      </c>
      <c r="C37" s="496"/>
      <c r="D37" s="496"/>
      <c r="E37" s="496"/>
      <c r="F37" s="496"/>
      <c r="G37" s="496"/>
      <c r="H37" s="496"/>
      <c r="I37" s="105"/>
      <c r="J37" s="498">
        <f>U33</f>
        <v>0</v>
      </c>
      <c r="K37" s="496"/>
      <c r="L37" s="496"/>
      <c r="M37" s="496"/>
      <c r="N37" s="498"/>
      <c r="O37" s="496"/>
      <c r="P37" s="496"/>
      <c r="Q37" s="496"/>
      <c r="R37" s="104"/>
    </row>
    <row r="38" spans="2:27" ht="0" hidden="1" customHeight="1" x14ac:dyDescent="0.35"/>
    <row r="39" spans="2:27" ht="3" customHeight="1" x14ac:dyDescent="0.35"/>
    <row r="40" spans="2:27" x14ac:dyDescent="0.35">
      <c r="B40" s="490" t="s">
        <v>3478</v>
      </c>
      <c r="C40" s="486"/>
      <c r="D40" s="486"/>
      <c r="E40" s="486"/>
      <c r="F40" s="486"/>
      <c r="G40" s="486"/>
      <c r="H40" s="486"/>
      <c r="J40" s="491">
        <f>J37</f>
        <v>0</v>
      </c>
      <c r="K40" s="486"/>
      <c r="L40" s="486"/>
      <c r="M40" s="486"/>
      <c r="O40" s="491"/>
      <c r="P40" s="486"/>
      <c r="Q40" s="486"/>
      <c r="R40" s="101"/>
    </row>
    <row r="41" spans="2:27" ht="2.9" customHeight="1" x14ac:dyDescent="0.35"/>
    <row r="42" spans="2:27" ht="11.25" customHeight="1" x14ac:dyDescent="0.35">
      <c r="B42" s="492" t="s">
        <v>3477</v>
      </c>
      <c r="C42" s="486"/>
      <c r="D42" s="486"/>
      <c r="E42" s="486"/>
      <c r="F42" s="486"/>
      <c r="G42" s="486"/>
      <c r="H42" s="486"/>
      <c r="I42" s="486"/>
      <c r="J42" s="486"/>
      <c r="K42" s="486"/>
      <c r="L42" s="486"/>
      <c r="M42" s="486"/>
      <c r="N42" s="486"/>
      <c r="O42" s="486"/>
      <c r="P42" s="486"/>
      <c r="Q42" s="486"/>
      <c r="R42" s="486"/>
      <c r="S42" s="486"/>
      <c r="T42" s="486"/>
      <c r="U42" s="486"/>
      <c r="V42" s="486"/>
      <c r="W42" s="486"/>
      <c r="X42" s="486"/>
      <c r="Y42" s="486"/>
      <c r="Z42" s="486"/>
      <c r="AA42" s="486"/>
    </row>
    <row r="43" spans="2:27" ht="5.65" customHeight="1" x14ac:dyDescent="0.35"/>
    <row r="44" spans="2:27" ht="2.9" customHeight="1" x14ac:dyDescent="0.35"/>
    <row r="45" spans="2:27" ht="0" hidden="1" customHeight="1" x14ac:dyDescent="0.35"/>
    <row r="46" spans="2:27" ht="12.65" customHeight="1" x14ac:dyDescent="0.35">
      <c r="B46" s="493" t="s">
        <v>3772</v>
      </c>
      <c r="C46" s="486"/>
      <c r="D46" s="486"/>
      <c r="E46" s="486"/>
      <c r="F46" s="486"/>
      <c r="G46" s="486"/>
      <c r="H46" s="486"/>
      <c r="I46" s="486"/>
      <c r="J46" s="486"/>
      <c r="K46" s="486"/>
      <c r="L46" s="486"/>
      <c r="M46" s="486"/>
      <c r="N46" s="486"/>
      <c r="O46" s="486"/>
      <c r="P46" s="486"/>
    </row>
    <row r="47" spans="2:27" ht="11.5" customHeight="1" x14ac:dyDescent="0.35"/>
    <row r="48" spans="2:27" ht="11.5" customHeight="1" x14ac:dyDescent="0.35">
      <c r="B48" s="485"/>
      <c r="C48" s="486"/>
      <c r="D48" s="486"/>
      <c r="E48" s="486"/>
      <c r="F48" s="486"/>
      <c r="G48" s="494"/>
      <c r="H48" s="486"/>
      <c r="I48" s="486"/>
      <c r="J48" s="486"/>
      <c r="K48" s="486"/>
    </row>
    <row r="49" spans="2:16" ht="11.5" customHeight="1" x14ac:dyDescent="0.35">
      <c r="B49" s="485"/>
      <c r="C49" s="486"/>
      <c r="D49" s="486"/>
      <c r="E49" s="486"/>
      <c r="F49" s="486"/>
      <c r="G49" s="487"/>
      <c r="H49" s="487"/>
      <c r="I49" s="487"/>
      <c r="J49" s="487"/>
      <c r="K49" s="487"/>
      <c r="L49" s="487"/>
      <c r="M49" s="487"/>
      <c r="N49" s="487"/>
      <c r="O49" s="487"/>
      <c r="P49" s="487"/>
    </row>
    <row r="50" spans="2:16" ht="11.25" customHeight="1" x14ac:dyDescent="0.35">
      <c r="B50" s="485"/>
      <c r="C50" s="486"/>
      <c r="D50" s="486"/>
      <c r="E50" s="486"/>
      <c r="F50" s="486"/>
      <c r="G50" s="488"/>
      <c r="H50" s="489"/>
      <c r="I50" s="489"/>
      <c r="J50" s="489"/>
      <c r="K50" s="489"/>
    </row>
    <row r="52" spans="2:16" x14ac:dyDescent="0.35">
      <c r="C52" s="99"/>
    </row>
    <row r="53" spans="2:16" x14ac:dyDescent="0.35">
      <c r="C53" s="99"/>
    </row>
  </sheetData>
  <sheetProtection algorithmName="SHA-512" hashValue="mF0hmnEva69PG37nOger/8nL7BKOIPb0DjESy5qibdhkdOP2Om+i0IeoS1Pft48wBBcPZav2VMrM4penrKG1ZA==" saltValue="C/6p0eXQ5wQdaEqDZTpaKA==" spinCount="100000" sheet="1" objects="1" scenarios="1"/>
  <mergeCells count="89">
    <mergeCell ref="B19:E19"/>
    <mergeCell ref="F19:T19"/>
    <mergeCell ref="U19:V19"/>
    <mergeCell ref="W19:AA19"/>
    <mergeCell ref="A3:AB3"/>
    <mergeCell ref="E7:J7"/>
    <mergeCell ref="K7:X7"/>
    <mergeCell ref="E8:J8"/>
    <mergeCell ref="K8:X8"/>
    <mergeCell ref="E9:J9"/>
    <mergeCell ref="K9:X9"/>
    <mergeCell ref="B16:AA16"/>
    <mergeCell ref="B18:E18"/>
    <mergeCell ref="F18:T18"/>
    <mergeCell ref="U18:V18"/>
    <mergeCell ref="W18:AA18"/>
    <mergeCell ref="B20:E20"/>
    <mergeCell ref="F20:T20"/>
    <mergeCell ref="U20:V20"/>
    <mergeCell ref="W20:AA20"/>
    <mergeCell ref="B21:E21"/>
    <mergeCell ref="F21:T21"/>
    <mergeCell ref="U21:V21"/>
    <mergeCell ref="W21:AA21"/>
    <mergeCell ref="B22:E22"/>
    <mergeCell ref="F22:T22"/>
    <mergeCell ref="U22:V22"/>
    <mergeCell ref="W22:AA22"/>
    <mergeCell ref="B23:E23"/>
    <mergeCell ref="F23:T23"/>
    <mergeCell ref="U23:V23"/>
    <mergeCell ref="W23:AA23"/>
    <mergeCell ref="B24:E24"/>
    <mergeCell ref="F24:T24"/>
    <mergeCell ref="U24:V24"/>
    <mergeCell ref="W24:AA24"/>
    <mergeCell ref="B25:E25"/>
    <mergeCell ref="F25:T25"/>
    <mergeCell ref="U25:V25"/>
    <mergeCell ref="W25:AA25"/>
    <mergeCell ref="B26:E26"/>
    <mergeCell ref="F26:T26"/>
    <mergeCell ref="U26:V26"/>
    <mergeCell ref="W26:AA26"/>
    <mergeCell ref="B27:E27"/>
    <mergeCell ref="F27:T27"/>
    <mergeCell ref="U27:V27"/>
    <mergeCell ref="W27:AA27"/>
    <mergeCell ref="B28:E28"/>
    <mergeCell ref="F28:T28"/>
    <mergeCell ref="U28:V28"/>
    <mergeCell ref="W28:AA28"/>
    <mergeCell ref="B29:E29"/>
    <mergeCell ref="F29:T29"/>
    <mergeCell ref="U29:V29"/>
    <mergeCell ref="W29:AA29"/>
    <mergeCell ref="B30:E30"/>
    <mergeCell ref="F30:T30"/>
    <mergeCell ref="U30:V30"/>
    <mergeCell ref="W30:AA30"/>
    <mergeCell ref="B31:E31"/>
    <mergeCell ref="F31:T31"/>
    <mergeCell ref="U31:V31"/>
    <mergeCell ref="W31:AA31"/>
    <mergeCell ref="B32:E32"/>
    <mergeCell ref="F32:T32"/>
    <mergeCell ref="U32:V32"/>
    <mergeCell ref="W32:AA32"/>
    <mergeCell ref="B33:E33"/>
    <mergeCell ref="F33:T33"/>
    <mergeCell ref="U33:V33"/>
    <mergeCell ref="W33:AA33"/>
    <mergeCell ref="B36:H36"/>
    <mergeCell ref="J36:M36"/>
    <mergeCell ref="N36:Q36"/>
    <mergeCell ref="B37:H37"/>
    <mergeCell ref="J37:M37"/>
    <mergeCell ref="N37:Q37"/>
    <mergeCell ref="B49:F49"/>
    <mergeCell ref="G49:P49"/>
    <mergeCell ref="B50:F50"/>
    <mergeCell ref="G50:K50"/>
    <mergeCell ref="B40:H40"/>
    <mergeCell ref="J40:M40"/>
    <mergeCell ref="O40:Q40"/>
    <mergeCell ref="B42:AA42"/>
    <mergeCell ref="B46:P46"/>
    <mergeCell ref="B48:F48"/>
    <mergeCell ref="G48:K48"/>
  </mergeCells>
  <pageMargins left="0" right="0" top="0" bottom="0" header="0" footer="0"/>
  <pageSetup paperSize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240CF-EACF-41BF-B153-160DE54E4EC3}">
  <sheetPr>
    <pageSetUpPr fitToPage="1"/>
  </sheetPr>
  <dimension ref="A1:AL315"/>
  <sheetViews>
    <sheetView showGridLines="0" zoomScale="85" zoomScaleNormal="85" workbookViewId="0">
      <pane ySplit="4" topLeftCell="A5" activePane="bottomLeft" state="frozen"/>
      <selection activeCell="U21" sqref="U21:AA21"/>
      <selection pane="bottomLeft" activeCell="U35" sqref="U35:W35"/>
    </sheetView>
  </sheetViews>
  <sheetFormatPr defaultRowHeight="14.5" x14ac:dyDescent="0.35"/>
  <cols>
    <col min="1" max="1" width="0.6640625" style="98" customWidth="1"/>
    <col min="2" max="2" width="1.88671875" style="98" customWidth="1"/>
    <col min="3" max="3" width="5.77734375" style="98" customWidth="1"/>
    <col min="4" max="4" width="1.5546875" style="98" customWidth="1"/>
    <col min="5" max="5" width="0" style="98" hidden="1" customWidth="1"/>
    <col min="6" max="6" width="4.6640625" style="98" customWidth="1"/>
    <col min="7" max="7" width="2.21875" style="98" customWidth="1"/>
    <col min="8" max="8" width="3.88671875" style="98" customWidth="1"/>
    <col min="9" max="9" width="0" style="98" hidden="1" customWidth="1"/>
    <col min="10" max="10" width="3.109375" style="98" customWidth="1"/>
    <col min="11" max="11" width="3.6640625" style="98" customWidth="1"/>
    <col min="12" max="12" width="3.33203125" style="98" customWidth="1"/>
    <col min="13" max="13" width="1.88671875" style="98" customWidth="1"/>
    <col min="14" max="14" width="6.33203125" style="98" customWidth="1"/>
    <col min="15" max="15" width="6.77734375" style="98" customWidth="1"/>
    <col min="16" max="16" width="1.21875" style="98" customWidth="1"/>
    <col min="17" max="17" width="1.88671875" style="98" customWidth="1"/>
    <col min="18" max="18" width="6.77734375" style="98" customWidth="1"/>
    <col min="19" max="19" width="1" style="98" customWidth="1"/>
    <col min="20" max="20" width="25.109375" style="98" customWidth="1"/>
    <col min="21" max="21" width="12.21875" style="98" customWidth="1"/>
    <col min="22" max="22" width="3.109375" style="98" customWidth="1"/>
    <col min="23" max="23" width="3.33203125" style="98" customWidth="1"/>
    <col min="24" max="24" width="11" style="98" customWidth="1"/>
    <col min="25" max="25" width="7.6640625" style="98" customWidth="1"/>
    <col min="26" max="26" width="0" style="98" hidden="1" customWidth="1"/>
    <col min="27" max="27" width="22.5546875" style="98" customWidth="1"/>
    <col min="28" max="28" width="0.6640625" style="98" customWidth="1"/>
    <col min="29" max="16384" width="8.88671875" style="98"/>
  </cols>
  <sheetData>
    <row r="1" spans="1:28" ht="2.9" customHeight="1" x14ac:dyDescent="0.35"/>
    <row r="2" spans="1:28" ht="1.4" customHeight="1" x14ac:dyDescent="0.3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</row>
    <row r="3" spans="1:28" ht="11.25" customHeight="1" x14ac:dyDescent="0.35">
      <c r="A3" s="511" t="s">
        <v>3506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  <c r="AA3" s="486"/>
      <c r="AB3" s="486"/>
    </row>
    <row r="4" spans="1:28" ht="0" hidden="1" customHeight="1" x14ac:dyDescent="0.35"/>
    <row r="5" spans="1:28" ht="2.9" customHeight="1" x14ac:dyDescent="0.35"/>
    <row r="6" spans="1:28" ht="17.149999999999999" customHeight="1" x14ac:dyDescent="0.35">
      <c r="B6" s="515" t="s">
        <v>3771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</row>
    <row r="7" spans="1:28" ht="2.9" customHeight="1" x14ac:dyDescent="0.35"/>
    <row r="8" spans="1:28" x14ac:dyDescent="0.35">
      <c r="B8" s="528" t="s">
        <v>3643</v>
      </c>
      <c r="C8" s="525"/>
      <c r="D8" s="529" t="s">
        <v>3642</v>
      </c>
      <c r="E8" s="525"/>
      <c r="F8" s="525"/>
      <c r="G8" s="525"/>
      <c r="H8" s="525"/>
      <c r="I8" s="525"/>
      <c r="J8" s="525"/>
      <c r="K8" s="525"/>
      <c r="L8" s="525"/>
      <c r="M8" s="525"/>
      <c r="N8" s="529" t="s">
        <v>3498</v>
      </c>
      <c r="O8" s="525"/>
      <c r="P8" s="525"/>
      <c r="Q8" s="525"/>
      <c r="R8" s="525"/>
      <c r="S8" s="525"/>
      <c r="T8" s="525"/>
      <c r="U8" s="528" t="s">
        <v>3641</v>
      </c>
      <c r="V8" s="525"/>
      <c r="W8" s="525"/>
      <c r="X8" s="128" t="s">
        <v>308</v>
      </c>
      <c r="Y8" s="129" t="s">
        <v>3640</v>
      </c>
      <c r="Z8" s="528" t="s">
        <v>3639</v>
      </c>
      <c r="AA8" s="525"/>
    </row>
    <row r="9" spans="1:28" x14ac:dyDescent="0.35">
      <c r="B9" s="499">
        <v>1</v>
      </c>
      <c r="C9" s="486"/>
      <c r="D9" s="500" t="s">
        <v>3765</v>
      </c>
      <c r="E9" s="486"/>
      <c r="F9" s="486"/>
      <c r="G9" s="486"/>
      <c r="H9" s="486"/>
      <c r="I9" s="486"/>
      <c r="J9" s="486"/>
      <c r="K9" s="486"/>
      <c r="L9" s="486"/>
      <c r="M9" s="486"/>
      <c r="N9" s="500" t="s">
        <v>3770</v>
      </c>
      <c r="O9" s="486"/>
      <c r="P9" s="486"/>
      <c r="Q9" s="486"/>
      <c r="R9" s="486"/>
      <c r="S9" s="486"/>
      <c r="T9" s="486"/>
      <c r="U9" s="519"/>
      <c r="V9" s="520"/>
      <c r="W9" s="520"/>
      <c r="X9" s="107">
        <v>2500</v>
      </c>
      <c r="Y9" s="108" t="s">
        <v>325</v>
      </c>
      <c r="Z9" s="521">
        <f t="shared" ref="Z9:Z69" si="0">U9*X9</f>
        <v>0</v>
      </c>
      <c r="AA9" s="486"/>
    </row>
    <row r="10" spans="1:28" x14ac:dyDescent="0.35">
      <c r="B10" s="499">
        <v>2</v>
      </c>
      <c r="C10" s="486"/>
      <c r="D10" s="500" t="s">
        <v>3769</v>
      </c>
      <c r="E10" s="486"/>
      <c r="F10" s="486"/>
      <c r="G10" s="486"/>
      <c r="H10" s="486"/>
      <c r="I10" s="486"/>
      <c r="J10" s="486"/>
      <c r="K10" s="486"/>
      <c r="L10" s="486"/>
      <c r="M10" s="486"/>
      <c r="N10" s="500" t="s">
        <v>3768</v>
      </c>
      <c r="O10" s="486"/>
      <c r="P10" s="486"/>
      <c r="Q10" s="486"/>
      <c r="R10" s="486"/>
      <c r="S10" s="486"/>
      <c r="T10" s="486"/>
      <c r="U10" s="519"/>
      <c r="V10" s="520"/>
      <c r="W10" s="520"/>
      <c r="X10" s="107">
        <v>3900</v>
      </c>
      <c r="Y10" s="108" t="s">
        <v>325</v>
      </c>
      <c r="Z10" s="521">
        <f t="shared" si="0"/>
        <v>0</v>
      </c>
      <c r="AA10" s="486"/>
    </row>
    <row r="11" spans="1:28" x14ac:dyDescent="0.35">
      <c r="B11" s="499">
        <v>3</v>
      </c>
      <c r="C11" s="486"/>
      <c r="D11" s="500" t="s">
        <v>3767</v>
      </c>
      <c r="E11" s="500"/>
      <c r="F11" s="500"/>
      <c r="G11" s="500"/>
      <c r="H11" s="500"/>
      <c r="I11" s="500"/>
      <c r="J11" s="500"/>
      <c r="K11" s="500"/>
      <c r="L11" s="500"/>
      <c r="M11" s="500"/>
      <c r="N11" s="500" t="s">
        <v>3766</v>
      </c>
      <c r="O11" s="500"/>
      <c r="P11" s="500"/>
      <c r="Q11" s="500"/>
      <c r="R11" s="500"/>
      <c r="S11" s="500"/>
      <c r="T11" s="500"/>
      <c r="U11" s="519"/>
      <c r="V11" s="519"/>
      <c r="W11" s="519"/>
      <c r="X11" s="107">
        <v>600</v>
      </c>
      <c r="Y11" s="108" t="s">
        <v>325</v>
      </c>
      <c r="Z11" s="521">
        <f t="shared" si="0"/>
        <v>0</v>
      </c>
      <c r="AA11" s="521"/>
    </row>
    <row r="12" spans="1:28" x14ac:dyDescent="0.35">
      <c r="B12" s="499">
        <v>4</v>
      </c>
      <c r="C12" s="486"/>
      <c r="D12" s="500" t="s">
        <v>3765</v>
      </c>
      <c r="E12" s="486"/>
      <c r="F12" s="486"/>
      <c r="G12" s="486"/>
      <c r="H12" s="486"/>
      <c r="I12" s="486"/>
      <c r="J12" s="486"/>
      <c r="K12" s="486"/>
      <c r="L12" s="486"/>
      <c r="M12" s="486"/>
      <c r="N12" s="500" t="s">
        <v>3764</v>
      </c>
      <c r="O12" s="486"/>
      <c r="P12" s="486"/>
      <c r="Q12" s="486"/>
      <c r="R12" s="486"/>
      <c r="S12" s="486"/>
      <c r="T12" s="486"/>
      <c r="U12" s="519"/>
      <c r="V12" s="520"/>
      <c r="W12" s="520"/>
      <c r="X12" s="107">
        <v>100</v>
      </c>
      <c r="Y12" s="108" t="s">
        <v>325</v>
      </c>
      <c r="Z12" s="521">
        <f t="shared" si="0"/>
        <v>0</v>
      </c>
      <c r="AA12" s="486"/>
    </row>
    <row r="13" spans="1:28" ht="24.75" customHeight="1" x14ac:dyDescent="0.35">
      <c r="B13" s="499">
        <v>5</v>
      </c>
      <c r="C13" s="486"/>
      <c r="D13" s="500" t="s">
        <v>3763</v>
      </c>
      <c r="E13" s="486"/>
      <c r="F13" s="486"/>
      <c r="G13" s="486"/>
      <c r="H13" s="486"/>
      <c r="I13" s="486"/>
      <c r="J13" s="486"/>
      <c r="K13" s="486"/>
      <c r="L13" s="486"/>
      <c r="M13" s="486"/>
      <c r="N13" s="500" t="s">
        <v>3762</v>
      </c>
      <c r="O13" s="486"/>
      <c r="P13" s="486"/>
      <c r="Q13" s="486"/>
      <c r="R13" s="486"/>
      <c r="S13" s="486"/>
      <c r="T13" s="486"/>
      <c r="U13" s="519"/>
      <c r="V13" s="520"/>
      <c r="W13" s="520"/>
      <c r="X13" s="107">
        <v>800</v>
      </c>
      <c r="Y13" s="108" t="s">
        <v>1539</v>
      </c>
      <c r="Z13" s="521">
        <f t="shared" si="0"/>
        <v>0</v>
      </c>
      <c r="AA13" s="486"/>
    </row>
    <row r="14" spans="1:28" ht="26.25" customHeight="1" x14ac:dyDescent="0.35">
      <c r="B14" s="499">
        <v>6</v>
      </c>
      <c r="C14" s="486"/>
      <c r="D14" s="500" t="s">
        <v>3761</v>
      </c>
      <c r="E14" s="486"/>
      <c r="F14" s="486"/>
      <c r="G14" s="486"/>
      <c r="H14" s="486"/>
      <c r="I14" s="486"/>
      <c r="J14" s="486"/>
      <c r="K14" s="486"/>
      <c r="L14" s="486"/>
      <c r="M14" s="486"/>
      <c r="N14" s="500" t="s">
        <v>3760</v>
      </c>
      <c r="O14" s="486"/>
      <c r="P14" s="486"/>
      <c r="Q14" s="486"/>
      <c r="R14" s="486"/>
      <c r="S14" s="486"/>
      <c r="T14" s="486"/>
      <c r="U14" s="519"/>
      <c r="V14" s="520"/>
      <c r="W14" s="520"/>
      <c r="X14" s="107">
        <v>300</v>
      </c>
      <c r="Y14" s="108" t="s">
        <v>1539</v>
      </c>
      <c r="Z14" s="521">
        <f t="shared" si="0"/>
        <v>0</v>
      </c>
      <c r="AA14" s="486"/>
    </row>
    <row r="15" spans="1:28" ht="24.75" customHeight="1" x14ac:dyDescent="0.35">
      <c r="B15" s="499">
        <v>7</v>
      </c>
      <c r="C15" s="486"/>
      <c r="D15" s="500" t="s">
        <v>3758</v>
      </c>
      <c r="E15" s="486"/>
      <c r="F15" s="486"/>
      <c r="G15" s="486"/>
      <c r="H15" s="486"/>
      <c r="I15" s="486"/>
      <c r="J15" s="486"/>
      <c r="K15" s="486"/>
      <c r="L15" s="486"/>
      <c r="M15" s="486"/>
      <c r="N15" s="500" t="s">
        <v>3759</v>
      </c>
      <c r="O15" s="486"/>
      <c r="P15" s="486"/>
      <c r="Q15" s="486"/>
      <c r="R15" s="486"/>
      <c r="S15" s="486"/>
      <c r="T15" s="486"/>
      <c r="U15" s="519"/>
      <c r="V15" s="520"/>
      <c r="W15" s="520"/>
      <c r="X15" s="107">
        <v>80</v>
      </c>
      <c r="Y15" s="108" t="s">
        <v>1539</v>
      </c>
      <c r="Z15" s="521">
        <f t="shared" si="0"/>
        <v>0</v>
      </c>
      <c r="AA15" s="486"/>
    </row>
    <row r="16" spans="1:28" ht="24.75" customHeight="1" x14ac:dyDescent="0.35">
      <c r="B16" s="499">
        <v>8</v>
      </c>
      <c r="C16" s="486"/>
      <c r="D16" s="500" t="s">
        <v>3758</v>
      </c>
      <c r="E16" s="486"/>
      <c r="F16" s="486"/>
      <c r="G16" s="486"/>
      <c r="H16" s="486"/>
      <c r="I16" s="486"/>
      <c r="J16" s="486"/>
      <c r="K16" s="486"/>
      <c r="L16" s="486"/>
      <c r="M16" s="486"/>
      <c r="N16" s="500" t="s">
        <v>3757</v>
      </c>
      <c r="O16" s="486"/>
      <c r="P16" s="486"/>
      <c r="Q16" s="486"/>
      <c r="R16" s="486"/>
      <c r="S16" s="486"/>
      <c r="T16" s="486"/>
      <c r="U16" s="519"/>
      <c r="V16" s="520"/>
      <c r="W16" s="520"/>
      <c r="X16" s="107">
        <v>20</v>
      </c>
      <c r="Y16" s="108" t="s">
        <v>1539</v>
      </c>
      <c r="Z16" s="521">
        <f t="shared" si="0"/>
        <v>0</v>
      </c>
      <c r="AA16" s="486"/>
    </row>
    <row r="17" spans="2:27" ht="26.25" customHeight="1" x14ac:dyDescent="0.35">
      <c r="B17" s="499">
        <v>9</v>
      </c>
      <c r="C17" s="486"/>
      <c r="D17" s="500" t="s">
        <v>3756</v>
      </c>
      <c r="E17" s="486"/>
      <c r="F17" s="486"/>
      <c r="G17" s="486"/>
      <c r="H17" s="486"/>
      <c r="I17" s="486"/>
      <c r="J17" s="486"/>
      <c r="K17" s="486"/>
      <c r="L17" s="486"/>
      <c r="M17" s="486"/>
      <c r="N17" s="500" t="s">
        <v>3755</v>
      </c>
      <c r="O17" s="486"/>
      <c r="P17" s="486"/>
      <c r="Q17" s="486"/>
      <c r="R17" s="486"/>
      <c r="S17" s="486"/>
      <c r="T17" s="486"/>
      <c r="U17" s="519"/>
      <c r="V17" s="520"/>
      <c r="W17" s="520"/>
      <c r="X17" s="107">
        <v>660</v>
      </c>
      <c r="Y17" s="108" t="s">
        <v>1539</v>
      </c>
      <c r="Z17" s="521">
        <f t="shared" si="0"/>
        <v>0</v>
      </c>
      <c r="AA17" s="486"/>
    </row>
    <row r="18" spans="2:27" ht="27.75" customHeight="1" x14ac:dyDescent="0.35">
      <c r="B18" s="499">
        <v>10</v>
      </c>
      <c r="C18" s="486"/>
      <c r="D18" s="500" t="s">
        <v>3753</v>
      </c>
      <c r="E18" s="486"/>
      <c r="F18" s="486"/>
      <c r="G18" s="486"/>
      <c r="H18" s="486"/>
      <c r="I18" s="486"/>
      <c r="J18" s="486"/>
      <c r="K18" s="486"/>
      <c r="L18" s="486"/>
      <c r="M18" s="486"/>
      <c r="N18" s="500" t="s">
        <v>3754</v>
      </c>
      <c r="O18" s="486"/>
      <c r="P18" s="486"/>
      <c r="Q18" s="486"/>
      <c r="R18" s="486"/>
      <c r="S18" s="486"/>
      <c r="T18" s="486"/>
      <c r="U18" s="519"/>
      <c r="V18" s="520"/>
      <c r="W18" s="520"/>
      <c r="X18" s="107">
        <v>60</v>
      </c>
      <c r="Y18" s="108" t="s">
        <v>1539</v>
      </c>
      <c r="Z18" s="521">
        <f t="shared" si="0"/>
        <v>0</v>
      </c>
      <c r="AA18" s="486"/>
    </row>
    <row r="19" spans="2:27" ht="27.75" customHeight="1" x14ac:dyDescent="0.35">
      <c r="B19" s="499">
        <v>11</v>
      </c>
      <c r="C19" s="486"/>
      <c r="D19" s="500" t="s">
        <v>3753</v>
      </c>
      <c r="E19" s="486"/>
      <c r="F19" s="486"/>
      <c r="G19" s="486"/>
      <c r="H19" s="486"/>
      <c r="I19" s="486"/>
      <c r="J19" s="486"/>
      <c r="K19" s="486"/>
      <c r="L19" s="486"/>
      <c r="M19" s="486"/>
      <c r="N19" s="500" t="s">
        <v>3752</v>
      </c>
      <c r="O19" s="486"/>
      <c r="P19" s="486"/>
      <c r="Q19" s="486"/>
      <c r="R19" s="486"/>
      <c r="S19" s="486"/>
      <c r="T19" s="486"/>
      <c r="U19" s="519"/>
      <c r="V19" s="520"/>
      <c r="W19" s="520"/>
      <c r="X19" s="107">
        <v>60</v>
      </c>
      <c r="Y19" s="108" t="s">
        <v>1539</v>
      </c>
      <c r="Z19" s="521">
        <f t="shared" si="0"/>
        <v>0</v>
      </c>
      <c r="AA19" s="486"/>
    </row>
    <row r="20" spans="2:27" ht="27.75" customHeight="1" x14ac:dyDescent="0.35">
      <c r="B20" s="499">
        <v>12</v>
      </c>
      <c r="C20" s="486"/>
      <c r="D20" s="493">
        <v>210100002</v>
      </c>
      <c r="E20" s="493"/>
      <c r="F20" s="493"/>
      <c r="G20" s="493"/>
      <c r="H20" s="493"/>
      <c r="I20" s="493"/>
      <c r="J20" s="493"/>
      <c r="K20" s="493"/>
      <c r="L20" s="493"/>
      <c r="M20" s="493"/>
      <c r="N20" s="500" t="s">
        <v>3751</v>
      </c>
      <c r="O20" s="500"/>
      <c r="P20" s="500"/>
      <c r="Q20" s="500"/>
      <c r="R20" s="500"/>
      <c r="S20" s="500"/>
      <c r="T20" s="500"/>
      <c r="U20" s="519"/>
      <c r="V20" s="519"/>
      <c r="W20" s="519"/>
      <c r="X20" s="107">
        <v>8</v>
      </c>
      <c r="Y20" s="108" t="s">
        <v>1539</v>
      </c>
      <c r="Z20" s="521">
        <f t="shared" si="0"/>
        <v>0</v>
      </c>
      <c r="AA20" s="521"/>
    </row>
    <row r="21" spans="2:27" ht="27.75" customHeight="1" x14ac:dyDescent="0.35">
      <c r="B21" s="499">
        <v>13</v>
      </c>
      <c r="C21" s="486"/>
      <c r="D21" s="493">
        <v>210100002</v>
      </c>
      <c r="E21" s="493"/>
      <c r="F21" s="493"/>
      <c r="G21" s="493"/>
      <c r="H21" s="493"/>
      <c r="I21" s="493"/>
      <c r="J21" s="493"/>
      <c r="K21" s="493"/>
      <c r="L21" s="493"/>
      <c r="M21" s="493"/>
      <c r="N21" s="500" t="s">
        <v>3750</v>
      </c>
      <c r="O21" s="500"/>
      <c r="P21" s="500"/>
      <c r="Q21" s="500"/>
      <c r="R21" s="500"/>
      <c r="S21" s="500"/>
      <c r="T21" s="500"/>
      <c r="U21" s="519"/>
      <c r="V21" s="519"/>
      <c r="W21" s="519"/>
      <c r="X21" s="107">
        <v>8</v>
      </c>
      <c r="Y21" s="108" t="s">
        <v>1539</v>
      </c>
      <c r="Z21" s="521">
        <f t="shared" si="0"/>
        <v>0</v>
      </c>
      <c r="AA21" s="521"/>
    </row>
    <row r="22" spans="2:27" x14ac:dyDescent="0.35">
      <c r="B22" s="499">
        <v>14</v>
      </c>
      <c r="C22" s="486"/>
      <c r="D22" s="500" t="s">
        <v>3749</v>
      </c>
      <c r="E22" s="486"/>
      <c r="F22" s="486"/>
      <c r="G22" s="486"/>
      <c r="H22" s="486"/>
      <c r="I22" s="486"/>
      <c r="J22" s="486"/>
      <c r="K22" s="486"/>
      <c r="L22" s="486"/>
      <c r="M22" s="486"/>
      <c r="N22" s="500" t="s">
        <v>3748</v>
      </c>
      <c r="O22" s="486"/>
      <c r="P22" s="486"/>
      <c r="Q22" s="486"/>
      <c r="R22" s="486"/>
      <c r="S22" s="486"/>
      <c r="T22" s="486"/>
      <c r="U22" s="519"/>
      <c r="V22" s="520"/>
      <c r="W22" s="520"/>
      <c r="X22" s="107">
        <v>110</v>
      </c>
      <c r="Y22" s="108" t="s">
        <v>1539</v>
      </c>
      <c r="Z22" s="521">
        <f t="shared" si="0"/>
        <v>0</v>
      </c>
      <c r="AA22" s="486"/>
    </row>
    <row r="23" spans="2:27" x14ac:dyDescent="0.35">
      <c r="B23" s="499">
        <v>15</v>
      </c>
      <c r="C23" s="486"/>
      <c r="D23" s="493">
        <v>210110002</v>
      </c>
      <c r="E23" s="530"/>
      <c r="F23" s="530"/>
      <c r="G23" s="530"/>
      <c r="H23" s="530"/>
      <c r="I23" s="530"/>
      <c r="J23" s="530"/>
      <c r="K23" s="530"/>
      <c r="L23" s="530"/>
      <c r="M23" s="530"/>
      <c r="N23" s="500" t="s">
        <v>3747</v>
      </c>
      <c r="O23" s="486"/>
      <c r="P23" s="486"/>
      <c r="Q23" s="486"/>
      <c r="R23" s="486"/>
      <c r="S23" s="486"/>
      <c r="T23" s="486"/>
      <c r="U23" s="519"/>
      <c r="V23" s="520"/>
      <c r="W23" s="520"/>
      <c r="X23" s="107">
        <v>10</v>
      </c>
      <c r="Y23" s="108" t="s">
        <v>1539</v>
      </c>
      <c r="Z23" s="521">
        <f t="shared" si="0"/>
        <v>0</v>
      </c>
      <c r="AA23" s="486"/>
    </row>
    <row r="24" spans="2:27" ht="15" customHeight="1" x14ac:dyDescent="0.35">
      <c r="B24" s="499">
        <v>16</v>
      </c>
      <c r="C24" s="486"/>
      <c r="D24" s="500" t="s">
        <v>3746</v>
      </c>
      <c r="E24" s="500"/>
      <c r="F24" s="500"/>
      <c r="G24" s="500"/>
      <c r="H24" s="500"/>
      <c r="I24" s="500"/>
      <c r="J24" s="500"/>
      <c r="K24" s="500"/>
      <c r="L24" s="500"/>
      <c r="M24" s="500"/>
      <c r="N24" s="500" t="s">
        <v>3745</v>
      </c>
      <c r="O24" s="500"/>
      <c r="P24" s="500"/>
      <c r="Q24" s="500"/>
      <c r="R24" s="500"/>
      <c r="S24" s="500"/>
      <c r="T24" s="500"/>
      <c r="U24" s="519"/>
      <c r="V24" s="519"/>
      <c r="W24" s="519"/>
      <c r="X24" s="107">
        <v>32</v>
      </c>
      <c r="Y24" s="108" t="s">
        <v>1539</v>
      </c>
      <c r="Z24" s="521">
        <f t="shared" si="0"/>
        <v>0</v>
      </c>
      <c r="AA24" s="521"/>
    </row>
    <row r="25" spans="2:27" ht="15" customHeight="1" x14ac:dyDescent="0.35">
      <c r="B25" s="499">
        <v>17</v>
      </c>
      <c r="C25" s="486"/>
      <c r="D25" s="493">
        <v>210110005</v>
      </c>
      <c r="E25" s="493"/>
      <c r="F25" s="493"/>
      <c r="G25" s="493"/>
      <c r="H25" s="493"/>
      <c r="I25" s="493"/>
      <c r="J25" s="493"/>
      <c r="K25" s="493"/>
      <c r="L25" s="493"/>
      <c r="M25" s="493"/>
      <c r="N25" s="500" t="s">
        <v>3744</v>
      </c>
      <c r="O25" s="500"/>
      <c r="P25" s="500"/>
      <c r="Q25" s="500"/>
      <c r="R25" s="500"/>
      <c r="S25" s="500"/>
      <c r="T25" s="500"/>
      <c r="U25" s="519"/>
      <c r="V25" s="519"/>
      <c r="W25" s="519"/>
      <c r="X25" s="107">
        <v>11</v>
      </c>
      <c r="Y25" s="108" t="s">
        <v>1539</v>
      </c>
      <c r="Z25" s="521">
        <f t="shared" si="0"/>
        <v>0</v>
      </c>
      <c r="AA25" s="521"/>
    </row>
    <row r="26" spans="2:27" ht="14.25" customHeight="1" x14ac:dyDescent="0.35">
      <c r="B26" s="499">
        <v>18</v>
      </c>
      <c r="C26" s="486"/>
      <c r="D26" s="493">
        <v>210110005</v>
      </c>
      <c r="E26" s="493"/>
      <c r="F26" s="493"/>
      <c r="G26" s="493"/>
      <c r="H26" s="493"/>
      <c r="I26" s="493"/>
      <c r="J26" s="493"/>
      <c r="K26" s="493"/>
      <c r="L26" s="493"/>
      <c r="M26" s="493"/>
      <c r="N26" s="500" t="s">
        <v>3743</v>
      </c>
      <c r="O26" s="500"/>
      <c r="P26" s="500"/>
      <c r="Q26" s="500"/>
      <c r="R26" s="500"/>
      <c r="S26" s="500"/>
      <c r="T26" s="500"/>
      <c r="U26" s="519"/>
      <c r="V26" s="519"/>
      <c r="W26" s="519"/>
      <c r="X26" s="107">
        <v>27</v>
      </c>
      <c r="Y26" s="108" t="s">
        <v>1539</v>
      </c>
      <c r="Z26" s="521">
        <f t="shared" si="0"/>
        <v>0</v>
      </c>
      <c r="AA26" s="521"/>
    </row>
    <row r="27" spans="2:27" ht="15" customHeight="1" x14ac:dyDescent="0.35">
      <c r="B27" s="499">
        <v>19</v>
      </c>
      <c r="C27" s="486"/>
      <c r="D27" s="493">
        <v>210110005</v>
      </c>
      <c r="E27" s="493"/>
      <c r="F27" s="493"/>
      <c r="G27" s="493"/>
      <c r="H27" s="493"/>
      <c r="I27" s="493"/>
      <c r="J27" s="493"/>
      <c r="K27" s="493"/>
      <c r="L27" s="493"/>
      <c r="M27" s="493"/>
      <c r="N27" s="500" t="s">
        <v>3742</v>
      </c>
      <c r="O27" s="500"/>
      <c r="P27" s="500"/>
      <c r="Q27" s="500"/>
      <c r="R27" s="500"/>
      <c r="S27" s="500"/>
      <c r="T27" s="500"/>
      <c r="U27" s="519"/>
      <c r="V27" s="519"/>
      <c r="W27" s="519"/>
      <c r="X27" s="107">
        <v>13</v>
      </c>
      <c r="Y27" s="108" t="s">
        <v>1539</v>
      </c>
      <c r="Z27" s="521">
        <f t="shared" si="0"/>
        <v>0</v>
      </c>
      <c r="AA27" s="521"/>
    </row>
    <row r="28" spans="2:27" ht="15" customHeight="1" x14ac:dyDescent="0.35">
      <c r="B28" s="499">
        <v>20</v>
      </c>
      <c r="C28" s="486"/>
      <c r="D28" s="493">
        <v>210110005</v>
      </c>
      <c r="E28" s="493"/>
      <c r="F28" s="493"/>
      <c r="G28" s="493"/>
      <c r="H28" s="493"/>
      <c r="I28" s="493"/>
      <c r="J28" s="493"/>
      <c r="K28" s="493"/>
      <c r="L28" s="493"/>
      <c r="M28" s="493"/>
      <c r="N28" s="500" t="s">
        <v>3741</v>
      </c>
      <c r="O28" s="500"/>
      <c r="P28" s="500"/>
      <c r="Q28" s="500"/>
      <c r="R28" s="500"/>
      <c r="S28" s="500"/>
      <c r="T28" s="500"/>
      <c r="U28" s="519"/>
      <c r="V28" s="519"/>
      <c r="W28" s="519"/>
      <c r="X28" s="107">
        <v>17</v>
      </c>
      <c r="Y28" s="108" t="s">
        <v>1539</v>
      </c>
      <c r="Z28" s="521">
        <f t="shared" si="0"/>
        <v>0</v>
      </c>
      <c r="AA28" s="521"/>
    </row>
    <row r="29" spans="2:27" x14ac:dyDescent="0.35">
      <c r="B29" s="499">
        <v>21</v>
      </c>
      <c r="C29" s="486"/>
      <c r="D29" s="500" t="s">
        <v>3736</v>
      </c>
      <c r="E29" s="486"/>
      <c r="F29" s="486"/>
      <c r="G29" s="486"/>
      <c r="H29" s="486"/>
      <c r="I29" s="486"/>
      <c r="J29" s="486"/>
      <c r="K29" s="486"/>
      <c r="L29" s="486"/>
      <c r="M29" s="486"/>
      <c r="N29" s="500" t="s">
        <v>3740</v>
      </c>
      <c r="O29" s="486"/>
      <c r="P29" s="486"/>
      <c r="Q29" s="486"/>
      <c r="R29" s="486"/>
      <c r="S29" s="486"/>
      <c r="T29" s="486"/>
      <c r="U29" s="519"/>
      <c r="V29" s="520"/>
      <c r="W29" s="520"/>
      <c r="X29" s="107">
        <v>437</v>
      </c>
      <c r="Y29" s="108" t="s">
        <v>1539</v>
      </c>
      <c r="Z29" s="521">
        <f t="shared" si="0"/>
        <v>0</v>
      </c>
      <c r="AA29" s="486"/>
    </row>
    <row r="30" spans="2:27" x14ac:dyDescent="0.35">
      <c r="B30" s="499">
        <v>22</v>
      </c>
      <c r="C30" s="486"/>
      <c r="D30" s="500" t="s">
        <v>3736</v>
      </c>
      <c r="E30" s="486"/>
      <c r="F30" s="486"/>
      <c r="G30" s="486"/>
      <c r="H30" s="486"/>
      <c r="I30" s="486"/>
      <c r="J30" s="486"/>
      <c r="K30" s="486"/>
      <c r="L30" s="486"/>
      <c r="M30" s="486"/>
      <c r="N30" s="500" t="s">
        <v>3739</v>
      </c>
      <c r="O30" s="486"/>
      <c r="P30" s="486"/>
      <c r="Q30" s="486"/>
      <c r="R30" s="486"/>
      <c r="S30" s="486"/>
      <c r="T30" s="486"/>
      <c r="U30" s="519"/>
      <c r="V30" s="520"/>
      <c r="W30" s="520"/>
      <c r="X30" s="107">
        <v>17</v>
      </c>
      <c r="Y30" s="108" t="s">
        <v>1539</v>
      </c>
      <c r="Z30" s="521">
        <f t="shared" si="0"/>
        <v>0</v>
      </c>
      <c r="AA30" s="486"/>
    </row>
    <row r="31" spans="2:27" x14ac:dyDescent="0.35">
      <c r="B31" s="499">
        <v>23</v>
      </c>
      <c r="C31" s="486"/>
      <c r="D31" s="493">
        <v>210111025</v>
      </c>
      <c r="E31" s="530"/>
      <c r="F31" s="530"/>
      <c r="G31" s="530"/>
      <c r="H31" s="530"/>
      <c r="I31" s="530"/>
      <c r="J31" s="530"/>
      <c r="K31" s="530"/>
      <c r="L31" s="530"/>
      <c r="M31" s="530"/>
      <c r="N31" s="500" t="s">
        <v>3738</v>
      </c>
      <c r="O31" s="486"/>
      <c r="P31" s="486"/>
      <c r="Q31" s="486"/>
      <c r="R31" s="486"/>
      <c r="S31" s="486"/>
      <c r="T31" s="486"/>
      <c r="U31" s="519"/>
      <c r="V31" s="520"/>
      <c r="W31" s="520"/>
      <c r="X31" s="107">
        <v>3</v>
      </c>
      <c r="Y31" s="108" t="s">
        <v>1539</v>
      </c>
      <c r="Z31" s="521">
        <f t="shared" si="0"/>
        <v>0</v>
      </c>
      <c r="AA31" s="486"/>
    </row>
    <row r="32" spans="2:27" x14ac:dyDescent="0.35">
      <c r="B32" s="499">
        <v>24</v>
      </c>
      <c r="C32" s="486"/>
      <c r="D32" s="500" t="s">
        <v>3736</v>
      </c>
      <c r="E32" s="486"/>
      <c r="F32" s="486"/>
      <c r="G32" s="486"/>
      <c r="H32" s="486"/>
      <c r="I32" s="486"/>
      <c r="J32" s="486"/>
      <c r="K32" s="486"/>
      <c r="L32" s="486"/>
      <c r="M32" s="486"/>
      <c r="N32" s="500" t="s">
        <v>3737</v>
      </c>
      <c r="O32" s="486"/>
      <c r="P32" s="486"/>
      <c r="Q32" s="486"/>
      <c r="R32" s="486"/>
      <c r="S32" s="486"/>
      <c r="T32" s="486"/>
      <c r="U32" s="519"/>
      <c r="V32" s="520"/>
      <c r="W32" s="520"/>
      <c r="X32" s="107">
        <v>35</v>
      </c>
      <c r="Y32" s="108" t="s">
        <v>1539</v>
      </c>
      <c r="Z32" s="521">
        <f t="shared" si="0"/>
        <v>0</v>
      </c>
      <c r="AA32" s="486"/>
    </row>
    <row r="33" spans="2:27" x14ac:dyDescent="0.35">
      <c r="B33" s="499">
        <v>25</v>
      </c>
      <c r="C33" s="486"/>
      <c r="D33" s="500" t="s">
        <v>3736</v>
      </c>
      <c r="E33" s="486"/>
      <c r="F33" s="486"/>
      <c r="G33" s="486"/>
      <c r="H33" s="486"/>
      <c r="I33" s="486"/>
      <c r="J33" s="486"/>
      <c r="K33" s="486"/>
      <c r="L33" s="486"/>
      <c r="M33" s="486"/>
      <c r="N33" s="500" t="s">
        <v>3735</v>
      </c>
      <c r="O33" s="486"/>
      <c r="P33" s="486"/>
      <c r="Q33" s="486"/>
      <c r="R33" s="486"/>
      <c r="S33" s="486"/>
      <c r="T33" s="486"/>
      <c r="U33" s="519"/>
      <c r="V33" s="520"/>
      <c r="W33" s="520"/>
      <c r="X33" s="107">
        <v>30</v>
      </c>
      <c r="Y33" s="108" t="s">
        <v>1539</v>
      </c>
      <c r="Z33" s="521">
        <f t="shared" si="0"/>
        <v>0</v>
      </c>
      <c r="AA33" s="486"/>
    </row>
    <row r="34" spans="2:27" ht="22.5" customHeight="1" x14ac:dyDescent="0.35">
      <c r="B34" s="499">
        <v>26</v>
      </c>
      <c r="C34" s="486"/>
      <c r="D34" s="493">
        <v>210190000</v>
      </c>
      <c r="E34" s="530"/>
      <c r="F34" s="530"/>
      <c r="G34" s="530"/>
      <c r="H34" s="530"/>
      <c r="I34" s="530"/>
      <c r="J34" s="530"/>
      <c r="K34" s="530"/>
      <c r="L34" s="530"/>
      <c r="M34" s="530"/>
      <c r="N34" s="500" t="s">
        <v>3734</v>
      </c>
      <c r="O34" s="486"/>
      <c r="P34" s="486"/>
      <c r="Q34" s="486"/>
      <c r="R34" s="486"/>
      <c r="S34" s="486"/>
      <c r="T34" s="486"/>
      <c r="U34" s="519"/>
      <c r="V34" s="520"/>
      <c r="W34" s="520"/>
      <c r="X34" s="107">
        <v>3</v>
      </c>
      <c r="Y34" s="108" t="s">
        <v>1539</v>
      </c>
      <c r="Z34" s="521">
        <f t="shared" si="0"/>
        <v>0</v>
      </c>
      <c r="AA34" s="486"/>
    </row>
    <row r="35" spans="2:27" ht="22.5" customHeight="1" x14ac:dyDescent="0.35">
      <c r="B35" s="499">
        <v>27</v>
      </c>
      <c r="C35" s="486"/>
      <c r="D35" s="493">
        <v>210190000</v>
      </c>
      <c r="E35" s="530"/>
      <c r="F35" s="530"/>
      <c r="G35" s="530"/>
      <c r="H35" s="530"/>
      <c r="I35" s="530"/>
      <c r="J35" s="530"/>
      <c r="K35" s="530"/>
      <c r="L35" s="530"/>
      <c r="M35" s="530"/>
      <c r="N35" s="500" t="s">
        <v>3733</v>
      </c>
      <c r="O35" s="486"/>
      <c r="P35" s="486"/>
      <c r="Q35" s="486"/>
      <c r="R35" s="486"/>
      <c r="S35" s="486"/>
      <c r="T35" s="486"/>
      <c r="U35" s="519"/>
      <c r="V35" s="520"/>
      <c r="W35" s="520"/>
      <c r="X35" s="107">
        <v>42</v>
      </c>
      <c r="Y35" s="108" t="s">
        <v>1539</v>
      </c>
      <c r="Z35" s="521">
        <f t="shared" si="0"/>
        <v>0</v>
      </c>
      <c r="AA35" s="486"/>
    </row>
    <row r="36" spans="2:27" ht="22.5" customHeight="1" x14ac:dyDescent="0.35">
      <c r="B36" s="499">
        <v>28</v>
      </c>
      <c r="C36" s="486"/>
      <c r="D36" s="500" t="s">
        <v>3732</v>
      </c>
      <c r="E36" s="486"/>
      <c r="F36" s="486"/>
      <c r="G36" s="486"/>
      <c r="H36" s="486"/>
      <c r="I36" s="486"/>
      <c r="J36" s="486"/>
      <c r="K36" s="486"/>
      <c r="L36" s="486"/>
      <c r="M36" s="486"/>
      <c r="N36" s="500" t="s">
        <v>3731</v>
      </c>
      <c r="O36" s="486"/>
      <c r="P36" s="486"/>
      <c r="Q36" s="486"/>
      <c r="R36" s="486"/>
      <c r="S36" s="486"/>
      <c r="T36" s="486"/>
      <c r="U36" s="519"/>
      <c r="V36" s="520"/>
      <c r="W36" s="520"/>
      <c r="X36" s="107">
        <v>3</v>
      </c>
      <c r="Y36" s="108" t="s">
        <v>1539</v>
      </c>
      <c r="Z36" s="521">
        <f t="shared" si="0"/>
        <v>0</v>
      </c>
      <c r="AA36" s="486"/>
    </row>
    <row r="37" spans="2:27" ht="22.5" customHeight="1" x14ac:dyDescent="0.35">
      <c r="B37" s="499">
        <v>29</v>
      </c>
      <c r="C37" s="486"/>
      <c r="D37" s="493">
        <v>210190002</v>
      </c>
      <c r="E37" s="530"/>
      <c r="F37" s="530"/>
      <c r="G37" s="530"/>
      <c r="H37" s="530"/>
      <c r="I37" s="530"/>
      <c r="J37" s="530"/>
      <c r="K37" s="530"/>
      <c r="L37" s="530"/>
      <c r="M37" s="530"/>
      <c r="N37" s="500" t="s">
        <v>3730</v>
      </c>
      <c r="O37" s="486"/>
      <c r="P37" s="486"/>
      <c r="Q37" s="486"/>
      <c r="R37" s="486"/>
      <c r="S37" s="486"/>
      <c r="T37" s="486"/>
      <c r="U37" s="519"/>
      <c r="V37" s="520"/>
      <c r="W37" s="520"/>
      <c r="X37" s="107">
        <v>1</v>
      </c>
      <c r="Y37" s="108" t="s">
        <v>1539</v>
      </c>
      <c r="Z37" s="521">
        <f t="shared" si="0"/>
        <v>0</v>
      </c>
      <c r="AA37" s="486"/>
    </row>
    <row r="38" spans="2:27" ht="22.5" customHeight="1" x14ac:dyDescent="0.35">
      <c r="B38" s="499">
        <v>30</v>
      </c>
      <c r="C38" s="486"/>
      <c r="D38" s="493">
        <v>210190002</v>
      </c>
      <c r="E38" s="530"/>
      <c r="F38" s="530"/>
      <c r="G38" s="530"/>
      <c r="H38" s="530"/>
      <c r="I38" s="530"/>
      <c r="J38" s="530"/>
      <c r="K38" s="530"/>
      <c r="L38" s="530"/>
      <c r="M38" s="530"/>
      <c r="N38" s="500" t="s">
        <v>3729</v>
      </c>
      <c r="O38" s="486"/>
      <c r="P38" s="486"/>
      <c r="Q38" s="486"/>
      <c r="R38" s="486"/>
      <c r="S38" s="486"/>
      <c r="T38" s="486"/>
      <c r="U38" s="519"/>
      <c r="V38" s="520"/>
      <c r="W38" s="520"/>
      <c r="X38" s="107">
        <v>1</v>
      </c>
      <c r="Y38" s="108" t="s">
        <v>1539</v>
      </c>
      <c r="Z38" s="521">
        <f t="shared" si="0"/>
        <v>0</v>
      </c>
      <c r="AA38" s="486"/>
    </row>
    <row r="39" spans="2:27" x14ac:dyDescent="0.35">
      <c r="B39" s="499">
        <v>31</v>
      </c>
      <c r="C39" s="486"/>
      <c r="D39" s="500" t="s">
        <v>3727</v>
      </c>
      <c r="E39" s="486"/>
      <c r="F39" s="486"/>
      <c r="G39" s="486"/>
      <c r="H39" s="486"/>
      <c r="I39" s="486"/>
      <c r="J39" s="486"/>
      <c r="K39" s="486"/>
      <c r="L39" s="486"/>
      <c r="M39" s="486"/>
      <c r="N39" s="500" t="s">
        <v>3728</v>
      </c>
      <c r="O39" s="486"/>
      <c r="P39" s="486"/>
      <c r="Q39" s="486"/>
      <c r="R39" s="486"/>
      <c r="S39" s="486"/>
      <c r="T39" s="486"/>
      <c r="U39" s="519"/>
      <c r="V39" s="520"/>
      <c r="W39" s="520"/>
      <c r="X39" s="107">
        <v>340</v>
      </c>
      <c r="Y39" s="108" t="s">
        <v>1539</v>
      </c>
      <c r="Z39" s="521">
        <f t="shared" si="0"/>
        <v>0</v>
      </c>
      <c r="AA39" s="486"/>
    </row>
    <row r="40" spans="2:27" x14ac:dyDescent="0.35">
      <c r="B40" s="499">
        <v>32</v>
      </c>
      <c r="C40" s="486"/>
      <c r="D40" s="500" t="s">
        <v>3727</v>
      </c>
      <c r="E40" s="486"/>
      <c r="F40" s="486"/>
      <c r="G40" s="486"/>
      <c r="H40" s="486"/>
      <c r="I40" s="486"/>
      <c r="J40" s="486"/>
      <c r="K40" s="486"/>
      <c r="L40" s="486"/>
      <c r="M40" s="486"/>
      <c r="N40" s="500" t="s">
        <v>3726</v>
      </c>
      <c r="O40" s="486"/>
      <c r="P40" s="486"/>
      <c r="Q40" s="486"/>
      <c r="R40" s="486"/>
      <c r="S40" s="486"/>
      <c r="T40" s="486"/>
      <c r="U40" s="519"/>
      <c r="V40" s="520"/>
      <c r="W40" s="520"/>
      <c r="X40" s="107">
        <v>31</v>
      </c>
      <c r="Y40" s="108" t="s">
        <v>1539</v>
      </c>
      <c r="Z40" s="521">
        <f t="shared" si="0"/>
        <v>0</v>
      </c>
      <c r="AA40" s="486"/>
    </row>
    <row r="41" spans="2:27" x14ac:dyDescent="0.35">
      <c r="B41" s="499">
        <v>33</v>
      </c>
      <c r="C41" s="486"/>
      <c r="D41" s="500" t="s">
        <v>3725</v>
      </c>
      <c r="E41" s="486"/>
      <c r="F41" s="486"/>
      <c r="G41" s="486"/>
      <c r="H41" s="486"/>
      <c r="I41" s="486"/>
      <c r="J41" s="486"/>
      <c r="K41" s="486"/>
      <c r="L41" s="486"/>
      <c r="M41" s="486"/>
      <c r="N41" s="500" t="s">
        <v>3724</v>
      </c>
      <c r="O41" s="486"/>
      <c r="P41" s="486"/>
      <c r="Q41" s="486"/>
      <c r="R41" s="486"/>
      <c r="S41" s="486"/>
      <c r="T41" s="486"/>
      <c r="U41" s="519"/>
      <c r="V41" s="520"/>
      <c r="W41" s="520"/>
      <c r="X41" s="107">
        <v>780</v>
      </c>
      <c r="Y41" s="108" t="s">
        <v>325</v>
      </c>
      <c r="Z41" s="521">
        <f t="shared" si="0"/>
        <v>0</v>
      </c>
      <c r="AA41" s="486"/>
    </row>
    <row r="42" spans="2:27" x14ac:dyDescent="0.35">
      <c r="B42" s="499">
        <v>34</v>
      </c>
      <c r="C42" s="486"/>
      <c r="D42" s="500" t="s">
        <v>3723</v>
      </c>
      <c r="E42" s="486"/>
      <c r="F42" s="486"/>
      <c r="G42" s="486"/>
      <c r="H42" s="486"/>
      <c r="I42" s="486"/>
      <c r="J42" s="486"/>
      <c r="K42" s="486"/>
      <c r="L42" s="486"/>
      <c r="M42" s="486"/>
      <c r="N42" s="500" t="s">
        <v>3722</v>
      </c>
      <c r="O42" s="486"/>
      <c r="P42" s="486"/>
      <c r="Q42" s="486"/>
      <c r="R42" s="486"/>
      <c r="S42" s="486"/>
      <c r="T42" s="486"/>
      <c r="U42" s="519"/>
      <c r="V42" s="520"/>
      <c r="W42" s="520"/>
      <c r="X42" s="107">
        <v>7800</v>
      </c>
      <c r="Y42" s="108" t="s">
        <v>325</v>
      </c>
      <c r="Z42" s="521">
        <f t="shared" si="0"/>
        <v>0</v>
      </c>
      <c r="AA42" s="486"/>
    </row>
    <row r="43" spans="2:27" x14ac:dyDescent="0.35">
      <c r="B43" s="499">
        <v>35</v>
      </c>
      <c r="C43" s="486"/>
      <c r="D43" s="500" t="s">
        <v>3702</v>
      </c>
      <c r="E43" s="486"/>
      <c r="F43" s="486"/>
      <c r="G43" s="486"/>
      <c r="H43" s="486"/>
      <c r="I43" s="486"/>
      <c r="J43" s="486"/>
      <c r="K43" s="486"/>
      <c r="L43" s="486"/>
      <c r="M43" s="486"/>
      <c r="N43" s="500" t="s">
        <v>3721</v>
      </c>
      <c r="O43" s="486"/>
      <c r="P43" s="486"/>
      <c r="Q43" s="486"/>
      <c r="R43" s="486"/>
      <c r="S43" s="486"/>
      <c r="T43" s="486"/>
      <c r="U43" s="519"/>
      <c r="V43" s="520"/>
      <c r="W43" s="520"/>
      <c r="X43" s="107">
        <v>4880</v>
      </c>
      <c r="Y43" s="108" t="s">
        <v>325</v>
      </c>
      <c r="Z43" s="521">
        <f t="shared" si="0"/>
        <v>0</v>
      </c>
      <c r="AA43" s="486"/>
    </row>
    <row r="44" spans="2:27" x14ac:dyDescent="0.35">
      <c r="B44" s="499">
        <v>36</v>
      </c>
      <c r="C44" s="486"/>
      <c r="D44" s="500" t="s">
        <v>3717</v>
      </c>
      <c r="E44" s="486"/>
      <c r="F44" s="486"/>
      <c r="G44" s="486"/>
      <c r="H44" s="486"/>
      <c r="I44" s="486"/>
      <c r="J44" s="486"/>
      <c r="K44" s="486"/>
      <c r="L44" s="486"/>
      <c r="M44" s="486"/>
      <c r="N44" s="500" t="s">
        <v>3720</v>
      </c>
      <c r="O44" s="486"/>
      <c r="P44" s="486"/>
      <c r="Q44" s="486"/>
      <c r="R44" s="486"/>
      <c r="S44" s="486"/>
      <c r="T44" s="486"/>
      <c r="U44" s="519"/>
      <c r="V44" s="520"/>
      <c r="W44" s="520"/>
      <c r="X44" s="107">
        <v>1800</v>
      </c>
      <c r="Y44" s="108" t="s">
        <v>325</v>
      </c>
      <c r="Z44" s="521">
        <f t="shared" si="0"/>
        <v>0</v>
      </c>
      <c r="AA44" s="486"/>
    </row>
    <row r="45" spans="2:27" x14ac:dyDescent="0.35">
      <c r="B45" s="499">
        <v>37</v>
      </c>
      <c r="C45" s="486"/>
      <c r="D45" s="500" t="s">
        <v>3702</v>
      </c>
      <c r="E45" s="486"/>
      <c r="F45" s="486"/>
      <c r="G45" s="486"/>
      <c r="H45" s="486"/>
      <c r="I45" s="486"/>
      <c r="J45" s="486"/>
      <c r="K45" s="486"/>
      <c r="L45" s="486"/>
      <c r="M45" s="486"/>
      <c r="N45" s="500" t="s">
        <v>3719</v>
      </c>
      <c r="O45" s="486"/>
      <c r="P45" s="486"/>
      <c r="Q45" s="486"/>
      <c r="R45" s="486"/>
      <c r="S45" s="486"/>
      <c r="T45" s="486"/>
      <c r="U45" s="519"/>
      <c r="V45" s="520"/>
      <c r="W45" s="520"/>
      <c r="X45" s="107">
        <v>580</v>
      </c>
      <c r="Y45" s="108" t="s">
        <v>325</v>
      </c>
      <c r="Z45" s="521">
        <f>U45*X45</f>
        <v>0</v>
      </c>
      <c r="AA45" s="486"/>
    </row>
    <row r="46" spans="2:27" x14ac:dyDescent="0.35">
      <c r="B46" s="499">
        <v>38</v>
      </c>
      <c r="C46" s="486"/>
      <c r="D46" s="500" t="s">
        <v>3717</v>
      </c>
      <c r="E46" s="486"/>
      <c r="F46" s="486"/>
      <c r="G46" s="486"/>
      <c r="H46" s="486"/>
      <c r="I46" s="486"/>
      <c r="J46" s="486"/>
      <c r="K46" s="486"/>
      <c r="L46" s="486"/>
      <c r="M46" s="486"/>
      <c r="N46" s="500" t="s">
        <v>3718</v>
      </c>
      <c r="O46" s="486"/>
      <c r="P46" s="486"/>
      <c r="Q46" s="486"/>
      <c r="R46" s="486"/>
      <c r="S46" s="486"/>
      <c r="T46" s="486"/>
      <c r="U46" s="519"/>
      <c r="V46" s="519"/>
      <c r="W46" s="519"/>
      <c r="X46" s="107">
        <v>350</v>
      </c>
      <c r="Y46" s="108" t="s">
        <v>325</v>
      </c>
      <c r="Z46" s="521">
        <f>U46*X46</f>
        <v>0</v>
      </c>
      <c r="AA46" s="486"/>
    </row>
    <row r="47" spans="2:27" x14ac:dyDescent="0.35">
      <c r="B47" s="499">
        <v>39</v>
      </c>
      <c r="C47" s="486"/>
      <c r="D47" s="500" t="s">
        <v>3717</v>
      </c>
      <c r="E47" s="486"/>
      <c r="F47" s="486"/>
      <c r="G47" s="486"/>
      <c r="H47" s="486"/>
      <c r="I47" s="486"/>
      <c r="J47" s="486"/>
      <c r="K47" s="486"/>
      <c r="L47" s="486"/>
      <c r="M47" s="486"/>
      <c r="N47" s="500" t="s">
        <v>3716</v>
      </c>
      <c r="O47" s="486"/>
      <c r="P47" s="486"/>
      <c r="Q47" s="486"/>
      <c r="R47" s="486"/>
      <c r="S47" s="486"/>
      <c r="T47" s="486"/>
      <c r="U47" s="519"/>
      <c r="V47" s="519"/>
      <c r="W47" s="519"/>
      <c r="X47" s="107">
        <v>200</v>
      </c>
      <c r="Y47" s="108" t="s">
        <v>325</v>
      </c>
      <c r="Z47" s="521">
        <f>U47*X47</f>
        <v>0</v>
      </c>
      <c r="AA47" s="486"/>
    </row>
    <row r="48" spans="2:27" ht="15" customHeight="1" x14ac:dyDescent="0.35">
      <c r="B48" s="499">
        <v>40</v>
      </c>
      <c r="C48" s="486"/>
      <c r="D48" s="493">
        <v>210800121</v>
      </c>
      <c r="E48" s="493"/>
      <c r="F48" s="493"/>
      <c r="G48" s="493"/>
      <c r="H48" s="493"/>
      <c r="I48" s="493"/>
      <c r="J48" s="493"/>
      <c r="K48" s="493"/>
      <c r="L48" s="493"/>
      <c r="M48" s="493"/>
      <c r="N48" s="500" t="s">
        <v>3715</v>
      </c>
      <c r="O48" s="500"/>
      <c r="P48" s="500"/>
      <c r="Q48" s="500"/>
      <c r="R48" s="500"/>
      <c r="S48" s="500"/>
      <c r="T48" s="500"/>
      <c r="U48" s="519"/>
      <c r="V48" s="519"/>
      <c r="W48" s="519"/>
      <c r="X48" s="107">
        <v>75</v>
      </c>
      <c r="Y48" s="108" t="s">
        <v>325</v>
      </c>
      <c r="Z48" s="521">
        <f t="shared" ref="Z48:Z54" si="1">U48*X48</f>
        <v>0</v>
      </c>
      <c r="AA48" s="521"/>
    </row>
    <row r="49" spans="2:27" ht="15" customHeight="1" x14ac:dyDescent="0.35">
      <c r="B49" s="499">
        <v>41</v>
      </c>
      <c r="C49" s="486"/>
      <c r="D49" s="493">
        <v>210800121</v>
      </c>
      <c r="E49" s="493"/>
      <c r="F49" s="493"/>
      <c r="G49" s="493"/>
      <c r="H49" s="493"/>
      <c r="I49" s="493"/>
      <c r="J49" s="493"/>
      <c r="K49" s="493"/>
      <c r="L49" s="493"/>
      <c r="M49" s="493"/>
      <c r="N49" s="500" t="s">
        <v>3714</v>
      </c>
      <c r="O49" s="500"/>
      <c r="P49" s="500"/>
      <c r="Q49" s="500"/>
      <c r="R49" s="500"/>
      <c r="S49" s="500"/>
      <c r="T49" s="500"/>
      <c r="U49" s="519"/>
      <c r="V49" s="519"/>
      <c r="W49" s="519"/>
      <c r="X49" s="107">
        <v>74</v>
      </c>
      <c r="Y49" s="108" t="s">
        <v>325</v>
      </c>
      <c r="Z49" s="521">
        <f t="shared" si="1"/>
        <v>0</v>
      </c>
      <c r="AA49" s="521"/>
    </row>
    <row r="50" spans="2:27" ht="15" customHeight="1" x14ac:dyDescent="0.35">
      <c r="B50" s="499">
        <v>42</v>
      </c>
      <c r="C50" s="486"/>
      <c r="D50" s="493">
        <v>210800121</v>
      </c>
      <c r="E50" s="493"/>
      <c r="F50" s="493"/>
      <c r="G50" s="493"/>
      <c r="H50" s="493"/>
      <c r="I50" s="493"/>
      <c r="J50" s="493"/>
      <c r="K50" s="493"/>
      <c r="L50" s="493"/>
      <c r="M50" s="493"/>
      <c r="N50" s="500" t="s">
        <v>3713</v>
      </c>
      <c r="O50" s="500"/>
      <c r="P50" s="500"/>
      <c r="Q50" s="500"/>
      <c r="R50" s="500"/>
      <c r="S50" s="500"/>
      <c r="T50" s="500"/>
      <c r="U50" s="519"/>
      <c r="V50" s="519"/>
      <c r="W50" s="519"/>
      <c r="X50" s="107">
        <v>480</v>
      </c>
      <c r="Y50" s="108" t="s">
        <v>325</v>
      </c>
      <c r="Z50" s="521">
        <f t="shared" si="1"/>
        <v>0</v>
      </c>
      <c r="AA50" s="521"/>
    </row>
    <row r="51" spans="2:27" ht="15" customHeight="1" x14ac:dyDescent="0.35">
      <c r="B51" s="499">
        <v>43</v>
      </c>
      <c r="C51" s="486"/>
      <c r="D51" s="493">
        <v>210800121</v>
      </c>
      <c r="E51" s="493"/>
      <c r="F51" s="493"/>
      <c r="G51" s="493"/>
      <c r="H51" s="493"/>
      <c r="I51" s="493"/>
      <c r="J51" s="493"/>
      <c r="K51" s="493"/>
      <c r="L51" s="493"/>
      <c r="M51" s="493"/>
      <c r="N51" s="500" t="s">
        <v>3712</v>
      </c>
      <c r="O51" s="500"/>
      <c r="P51" s="500"/>
      <c r="Q51" s="500"/>
      <c r="R51" s="500"/>
      <c r="S51" s="500"/>
      <c r="T51" s="500"/>
      <c r="U51" s="519"/>
      <c r="V51" s="519"/>
      <c r="W51" s="519"/>
      <c r="X51" s="107">
        <v>120</v>
      </c>
      <c r="Y51" s="108" t="s">
        <v>1539</v>
      </c>
      <c r="Z51" s="521">
        <f t="shared" si="1"/>
        <v>0</v>
      </c>
      <c r="AA51" s="521"/>
    </row>
    <row r="52" spans="2:27" ht="15" customHeight="1" x14ac:dyDescent="0.35">
      <c r="B52" s="499">
        <v>44</v>
      </c>
      <c r="C52" s="486"/>
      <c r="D52" s="493">
        <v>210800121</v>
      </c>
      <c r="E52" s="493"/>
      <c r="F52" s="493"/>
      <c r="G52" s="493"/>
      <c r="H52" s="493"/>
      <c r="I52" s="493"/>
      <c r="J52" s="493"/>
      <c r="K52" s="493"/>
      <c r="L52" s="493"/>
      <c r="M52" s="493"/>
      <c r="N52" s="500" t="s">
        <v>3711</v>
      </c>
      <c r="O52" s="500"/>
      <c r="P52" s="500"/>
      <c r="Q52" s="500"/>
      <c r="R52" s="500"/>
      <c r="S52" s="500"/>
      <c r="T52" s="500"/>
      <c r="U52" s="519"/>
      <c r="V52" s="519"/>
      <c r="W52" s="519"/>
      <c r="X52" s="107">
        <v>9100</v>
      </c>
      <c r="Y52" s="108" t="s">
        <v>325</v>
      </c>
      <c r="Z52" s="521">
        <f t="shared" si="1"/>
        <v>0</v>
      </c>
      <c r="AA52" s="521"/>
    </row>
    <row r="53" spans="2:27" ht="15" customHeight="1" x14ac:dyDescent="0.35">
      <c r="B53" s="499">
        <v>45</v>
      </c>
      <c r="C53" s="486"/>
      <c r="D53" s="493">
        <v>210800121</v>
      </c>
      <c r="E53" s="493"/>
      <c r="F53" s="493"/>
      <c r="G53" s="493"/>
      <c r="H53" s="493"/>
      <c r="I53" s="493"/>
      <c r="J53" s="493"/>
      <c r="K53" s="493"/>
      <c r="L53" s="493"/>
      <c r="M53" s="493"/>
      <c r="N53" s="500" t="s">
        <v>3541</v>
      </c>
      <c r="O53" s="500"/>
      <c r="P53" s="500"/>
      <c r="Q53" s="500"/>
      <c r="R53" s="500"/>
      <c r="S53" s="500"/>
      <c r="T53" s="500"/>
      <c r="U53" s="519"/>
      <c r="V53" s="519"/>
      <c r="W53" s="519"/>
      <c r="X53" s="107">
        <v>1350</v>
      </c>
      <c r="Y53" s="108" t="s">
        <v>325</v>
      </c>
      <c r="Z53" s="521">
        <f t="shared" si="1"/>
        <v>0</v>
      </c>
      <c r="AA53" s="521"/>
    </row>
    <row r="54" spans="2:27" ht="15" customHeight="1" x14ac:dyDescent="0.35">
      <c r="B54" s="499">
        <v>46</v>
      </c>
      <c r="C54" s="486"/>
      <c r="D54" s="493">
        <v>210800121</v>
      </c>
      <c r="E54" s="493"/>
      <c r="F54" s="493"/>
      <c r="G54" s="493"/>
      <c r="H54" s="493"/>
      <c r="I54" s="493"/>
      <c r="J54" s="493"/>
      <c r="K54" s="493"/>
      <c r="L54" s="493"/>
      <c r="M54" s="493"/>
      <c r="N54" s="500" t="s">
        <v>3710</v>
      </c>
      <c r="O54" s="500"/>
      <c r="P54" s="500"/>
      <c r="Q54" s="500"/>
      <c r="R54" s="500"/>
      <c r="S54" s="500"/>
      <c r="T54" s="500"/>
      <c r="U54" s="519"/>
      <c r="V54" s="519"/>
      <c r="W54" s="519"/>
      <c r="X54" s="107">
        <v>550</v>
      </c>
      <c r="Y54" s="108" t="s">
        <v>325</v>
      </c>
      <c r="Z54" s="521">
        <f t="shared" si="1"/>
        <v>0</v>
      </c>
      <c r="AA54" s="521"/>
    </row>
    <row r="55" spans="2:27" x14ac:dyDescent="0.35">
      <c r="B55" s="499">
        <v>48</v>
      </c>
      <c r="C55" s="486"/>
      <c r="D55" s="500" t="s">
        <v>3709</v>
      </c>
      <c r="E55" s="486"/>
      <c r="F55" s="486"/>
      <c r="G55" s="486"/>
      <c r="H55" s="486"/>
      <c r="I55" s="486"/>
      <c r="J55" s="486"/>
      <c r="K55" s="486"/>
      <c r="L55" s="486"/>
      <c r="M55" s="486"/>
      <c r="N55" s="500" t="s">
        <v>3708</v>
      </c>
      <c r="O55" s="486"/>
      <c r="P55" s="486"/>
      <c r="Q55" s="486"/>
      <c r="R55" s="486"/>
      <c r="S55" s="486"/>
      <c r="T55" s="486"/>
      <c r="U55" s="519"/>
      <c r="V55" s="520"/>
      <c r="W55" s="520"/>
      <c r="X55" s="107">
        <v>800</v>
      </c>
      <c r="Y55" s="108" t="s">
        <v>325</v>
      </c>
      <c r="Z55" s="521">
        <f t="shared" si="0"/>
        <v>0</v>
      </c>
      <c r="AA55" s="486"/>
    </row>
    <row r="56" spans="2:27" x14ac:dyDescent="0.35">
      <c r="B56" s="499">
        <v>49</v>
      </c>
      <c r="C56" s="486"/>
      <c r="D56" s="500" t="s">
        <v>3706</v>
      </c>
      <c r="E56" s="486"/>
      <c r="F56" s="486"/>
      <c r="G56" s="486"/>
      <c r="H56" s="486"/>
      <c r="I56" s="486"/>
      <c r="J56" s="486"/>
      <c r="K56" s="486"/>
      <c r="L56" s="486"/>
      <c r="M56" s="486"/>
      <c r="N56" s="500" t="s">
        <v>3707</v>
      </c>
      <c r="O56" s="486"/>
      <c r="P56" s="486"/>
      <c r="Q56" s="486"/>
      <c r="R56" s="486"/>
      <c r="S56" s="486"/>
      <c r="T56" s="486"/>
      <c r="U56" s="519"/>
      <c r="V56" s="520"/>
      <c r="W56" s="520"/>
      <c r="X56" s="107">
        <v>700</v>
      </c>
      <c r="Y56" s="108" t="s">
        <v>325</v>
      </c>
      <c r="Z56" s="521">
        <f t="shared" si="0"/>
        <v>0</v>
      </c>
      <c r="AA56" s="486"/>
    </row>
    <row r="57" spans="2:27" x14ac:dyDescent="0.35">
      <c r="B57" s="499">
        <v>50</v>
      </c>
      <c r="C57" s="486"/>
      <c r="D57" s="500" t="s">
        <v>3706</v>
      </c>
      <c r="E57" s="486"/>
      <c r="F57" s="486"/>
      <c r="G57" s="486"/>
      <c r="H57" s="486"/>
      <c r="I57" s="486"/>
      <c r="J57" s="486"/>
      <c r="K57" s="486"/>
      <c r="L57" s="486"/>
      <c r="M57" s="486"/>
      <c r="N57" s="500" t="s">
        <v>3705</v>
      </c>
      <c r="O57" s="486"/>
      <c r="P57" s="486"/>
      <c r="Q57" s="486"/>
      <c r="R57" s="486"/>
      <c r="S57" s="486"/>
      <c r="T57" s="486"/>
      <c r="U57" s="519"/>
      <c r="V57" s="520"/>
      <c r="W57" s="520"/>
      <c r="X57" s="107">
        <v>500</v>
      </c>
      <c r="Y57" s="108" t="s">
        <v>325</v>
      </c>
      <c r="Z57" s="521">
        <f t="shared" si="0"/>
        <v>0</v>
      </c>
      <c r="AA57" s="486"/>
    </row>
    <row r="58" spans="2:27" x14ac:dyDescent="0.35">
      <c r="B58" s="499">
        <v>51</v>
      </c>
      <c r="C58" s="486"/>
      <c r="D58" s="493">
        <v>210800545</v>
      </c>
      <c r="E58" s="530"/>
      <c r="F58" s="530"/>
      <c r="G58" s="530"/>
      <c r="H58" s="530"/>
      <c r="I58" s="530"/>
      <c r="J58" s="530"/>
      <c r="K58" s="530"/>
      <c r="L58" s="530"/>
      <c r="M58" s="530"/>
      <c r="N58" s="500" t="s">
        <v>3562</v>
      </c>
      <c r="O58" s="486"/>
      <c r="P58" s="486"/>
      <c r="Q58" s="486"/>
      <c r="R58" s="486"/>
      <c r="S58" s="486"/>
      <c r="T58" s="486"/>
      <c r="U58" s="519"/>
      <c r="V58" s="520"/>
      <c r="W58" s="520"/>
      <c r="X58" s="107">
        <v>400</v>
      </c>
      <c r="Y58" s="108" t="s">
        <v>325</v>
      </c>
      <c r="Z58" s="521">
        <f t="shared" si="0"/>
        <v>0</v>
      </c>
      <c r="AA58" s="486"/>
    </row>
    <row r="59" spans="2:27" x14ac:dyDescent="0.35">
      <c r="B59" s="499">
        <v>52</v>
      </c>
      <c r="C59" s="486"/>
      <c r="D59" s="493">
        <v>210800570</v>
      </c>
      <c r="E59" s="530"/>
      <c r="F59" s="530"/>
      <c r="G59" s="530"/>
      <c r="H59" s="530"/>
      <c r="I59" s="530"/>
      <c r="J59" s="530"/>
      <c r="K59" s="530"/>
      <c r="L59" s="530"/>
      <c r="M59" s="530"/>
      <c r="N59" s="500" t="s">
        <v>3561</v>
      </c>
      <c r="O59" s="486"/>
      <c r="P59" s="486"/>
      <c r="Q59" s="486"/>
      <c r="R59" s="486"/>
      <c r="S59" s="486"/>
      <c r="T59" s="486"/>
      <c r="U59" s="519"/>
      <c r="V59" s="520"/>
      <c r="W59" s="520"/>
      <c r="X59" s="107">
        <v>50</v>
      </c>
      <c r="Y59" s="108" t="s">
        <v>325</v>
      </c>
      <c r="Z59" s="521">
        <f t="shared" si="0"/>
        <v>0</v>
      </c>
      <c r="AA59" s="486"/>
    </row>
    <row r="60" spans="2:27" x14ac:dyDescent="0.35">
      <c r="B60" s="499">
        <v>53</v>
      </c>
      <c r="C60" s="486"/>
      <c r="D60" s="500" t="s">
        <v>3704</v>
      </c>
      <c r="E60" s="486"/>
      <c r="F60" s="486"/>
      <c r="G60" s="486"/>
      <c r="H60" s="486"/>
      <c r="I60" s="486"/>
      <c r="J60" s="486"/>
      <c r="K60" s="486"/>
      <c r="L60" s="486"/>
      <c r="M60" s="486"/>
      <c r="N60" s="500" t="s">
        <v>3703</v>
      </c>
      <c r="O60" s="486"/>
      <c r="P60" s="486"/>
      <c r="Q60" s="486"/>
      <c r="R60" s="486"/>
      <c r="S60" s="486"/>
      <c r="T60" s="486"/>
      <c r="U60" s="519"/>
      <c r="V60" s="520"/>
      <c r="W60" s="520"/>
      <c r="X60" s="107">
        <v>6</v>
      </c>
      <c r="Y60" s="108" t="s">
        <v>1539</v>
      </c>
      <c r="Z60" s="521">
        <f t="shared" si="0"/>
        <v>0</v>
      </c>
      <c r="AA60" s="486"/>
    </row>
    <row r="61" spans="2:27" ht="15" customHeight="1" x14ac:dyDescent="0.35">
      <c r="B61" s="499">
        <v>54</v>
      </c>
      <c r="C61" s="486"/>
      <c r="D61" s="500" t="s">
        <v>3702</v>
      </c>
      <c r="E61" s="486"/>
      <c r="F61" s="486"/>
      <c r="G61" s="486"/>
      <c r="H61" s="486"/>
      <c r="I61" s="486"/>
      <c r="J61" s="486"/>
      <c r="K61" s="486"/>
      <c r="L61" s="486"/>
      <c r="M61" s="486"/>
      <c r="N61" s="500" t="s">
        <v>3701</v>
      </c>
      <c r="O61" s="486"/>
      <c r="P61" s="486"/>
      <c r="Q61" s="486"/>
      <c r="R61" s="486"/>
      <c r="S61" s="486"/>
      <c r="T61" s="486"/>
      <c r="U61" s="519"/>
      <c r="V61" s="520"/>
      <c r="W61" s="520"/>
      <c r="X61" s="107">
        <v>605</v>
      </c>
      <c r="Y61" s="108" t="s">
        <v>325</v>
      </c>
      <c r="Z61" s="521">
        <f t="shared" si="0"/>
        <v>0</v>
      </c>
      <c r="AA61" s="486"/>
    </row>
    <row r="62" spans="2:27" x14ac:dyDescent="0.35">
      <c r="B62" s="499">
        <v>55</v>
      </c>
      <c r="C62" s="486"/>
      <c r="D62" s="500" t="s">
        <v>3691</v>
      </c>
      <c r="E62" s="486"/>
      <c r="F62" s="486"/>
      <c r="G62" s="486"/>
      <c r="H62" s="486"/>
      <c r="I62" s="486"/>
      <c r="J62" s="486"/>
      <c r="K62" s="486"/>
      <c r="L62" s="486"/>
      <c r="M62" s="486"/>
      <c r="N62" s="500" t="s">
        <v>3700</v>
      </c>
      <c r="O62" s="486"/>
      <c r="P62" s="486"/>
      <c r="Q62" s="486"/>
      <c r="R62" s="486"/>
      <c r="S62" s="486"/>
      <c r="T62" s="486"/>
      <c r="U62" s="519"/>
      <c r="V62" s="520"/>
      <c r="W62" s="520"/>
      <c r="X62" s="107">
        <v>320</v>
      </c>
      <c r="Y62" s="108" t="s">
        <v>325</v>
      </c>
      <c r="Z62" s="521">
        <f t="shared" si="0"/>
        <v>0</v>
      </c>
      <c r="AA62" s="486"/>
    </row>
    <row r="63" spans="2:27" ht="15" customHeight="1" x14ac:dyDescent="0.35">
      <c r="B63" s="499">
        <v>56</v>
      </c>
      <c r="C63" s="486"/>
      <c r="D63" s="500" t="s">
        <v>3691</v>
      </c>
      <c r="E63" s="486"/>
      <c r="F63" s="486"/>
      <c r="G63" s="486"/>
      <c r="H63" s="486"/>
      <c r="I63" s="486"/>
      <c r="J63" s="486"/>
      <c r="K63" s="486"/>
      <c r="L63" s="486"/>
      <c r="M63" s="486"/>
      <c r="N63" s="500" t="s">
        <v>3699</v>
      </c>
      <c r="O63" s="486"/>
      <c r="P63" s="486"/>
      <c r="Q63" s="486"/>
      <c r="R63" s="486"/>
      <c r="S63" s="486"/>
      <c r="T63" s="486"/>
      <c r="U63" s="519"/>
      <c r="V63" s="520"/>
      <c r="W63" s="520"/>
      <c r="X63" s="107">
        <v>5</v>
      </c>
      <c r="Y63" s="108" t="s">
        <v>1539</v>
      </c>
      <c r="Z63" s="521">
        <f t="shared" si="0"/>
        <v>0</v>
      </c>
      <c r="AA63" s="486"/>
    </row>
    <row r="64" spans="2:27" ht="15" customHeight="1" x14ac:dyDescent="0.35">
      <c r="B64" s="499">
        <v>57</v>
      </c>
      <c r="C64" s="486"/>
      <c r="D64" s="500" t="s">
        <v>3691</v>
      </c>
      <c r="E64" s="486"/>
      <c r="F64" s="486"/>
      <c r="G64" s="486"/>
      <c r="H64" s="486"/>
      <c r="I64" s="486"/>
      <c r="J64" s="486"/>
      <c r="K64" s="486"/>
      <c r="L64" s="486"/>
      <c r="M64" s="486"/>
      <c r="N64" s="500" t="s">
        <v>3698</v>
      </c>
      <c r="O64" s="486"/>
      <c r="P64" s="486"/>
      <c r="Q64" s="486"/>
      <c r="R64" s="486"/>
      <c r="S64" s="486"/>
      <c r="T64" s="486"/>
      <c r="U64" s="519"/>
      <c r="V64" s="520"/>
      <c r="W64" s="520"/>
      <c r="X64" s="107">
        <v>52</v>
      </c>
      <c r="Y64" s="108" t="s">
        <v>1539</v>
      </c>
      <c r="Z64" s="521">
        <f t="shared" si="0"/>
        <v>0</v>
      </c>
      <c r="AA64" s="486"/>
    </row>
    <row r="65" spans="1:38" ht="15" customHeight="1" x14ac:dyDescent="0.35">
      <c r="B65" s="499">
        <v>58</v>
      </c>
      <c r="C65" s="486"/>
      <c r="D65" s="500" t="s">
        <v>3691</v>
      </c>
      <c r="E65" s="486"/>
      <c r="F65" s="486"/>
      <c r="G65" s="486"/>
      <c r="H65" s="486"/>
      <c r="I65" s="486"/>
      <c r="J65" s="486"/>
      <c r="K65" s="486"/>
      <c r="L65" s="486"/>
      <c r="M65" s="486"/>
      <c r="N65" s="500" t="s">
        <v>3697</v>
      </c>
      <c r="O65" s="486"/>
      <c r="P65" s="486"/>
      <c r="Q65" s="486"/>
      <c r="R65" s="486"/>
      <c r="S65" s="486"/>
      <c r="T65" s="486"/>
      <c r="U65" s="519"/>
      <c r="V65" s="520"/>
      <c r="W65" s="520"/>
      <c r="X65" s="107">
        <v>102</v>
      </c>
      <c r="Y65" s="108" t="s">
        <v>1539</v>
      </c>
      <c r="Z65" s="521">
        <f t="shared" si="0"/>
        <v>0</v>
      </c>
      <c r="AA65" s="486"/>
    </row>
    <row r="66" spans="1:38" ht="15" customHeight="1" x14ac:dyDescent="0.35">
      <c r="B66" s="499">
        <v>59</v>
      </c>
      <c r="C66" s="486"/>
      <c r="D66" s="500" t="s">
        <v>3691</v>
      </c>
      <c r="E66" s="486"/>
      <c r="F66" s="486"/>
      <c r="G66" s="486"/>
      <c r="H66" s="486"/>
      <c r="I66" s="486"/>
      <c r="J66" s="486"/>
      <c r="K66" s="486"/>
      <c r="L66" s="486"/>
      <c r="M66" s="486"/>
      <c r="N66" s="500" t="s">
        <v>3696</v>
      </c>
      <c r="O66" s="486"/>
      <c r="P66" s="486"/>
      <c r="Q66" s="486"/>
      <c r="R66" s="486"/>
      <c r="S66" s="486"/>
      <c r="T66" s="486"/>
      <c r="U66" s="519"/>
      <c r="V66" s="520"/>
      <c r="W66" s="520"/>
      <c r="X66" s="107">
        <v>23</v>
      </c>
      <c r="Y66" s="108" t="s">
        <v>1539</v>
      </c>
      <c r="Z66" s="521">
        <f t="shared" si="0"/>
        <v>0</v>
      </c>
      <c r="AA66" s="486"/>
    </row>
    <row r="67" spans="1:38" ht="15" customHeight="1" x14ac:dyDescent="0.35">
      <c r="B67" s="499">
        <v>60</v>
      </c>
      <c r="C67" s="486"/>
      <c r="D67" s="500" t="s">
        <v>3691</v>
      </c>
      <c r="E67" s="486"/>
      <c r="F67" s="486"/>
      <c r="G67" s="486"/>
      <c r="H67" s="486"/>
      <c r="I67" s="486"/>
      <c r="J67" s="486"/>
      <c r="K67" s="486"/>
      <c r="L67" s="486"/>
      <c r="M67" s="486"/>
      <c r="N67" s="500" t="s">
        <v>3695</v>
      </c>
      <c r="O67" s="486"/>
      <c r="P67" s="486"/>
      <c r="Q67" s="486"/>
      <c r="R67" s="486"/>
      <c r="S67" s="486"/>
      <c r="T67" s="486"/>
      <c r="U67" s="519"/>
      <c r="V67" s="520"/>
      <c r="W67" s="520"/>
      <c r="X67" s="107">
        <v>32</v>
      </c>
      <c r="Y67" s="108" t="s">
        <v>1539</v>
      </c>
      <c r="Z67" s="521">
        <f t="shared" si="0"/>
        <v>0</v>
      </c>
      <c r="AA67" s="486"/>
    </row>
    <row r="68" spans="1:38" ht="15" customHeight="1" x14ac:dyDescent="0.35">
      <c r="B68" s="499">
        <v>61</v>
      </c>
      <c r="C68" s="486"/>
      <c r="D68" s="500" t="s">
        <v>3691</v>
      </c>
      <c r="E68" s="486"/>
      <c r="F68" s="486"/>
      <c r="G68" s="486"/>
      <c r="H68" s="486"/>
      <c r="I68" s="486"/>
      <c r="J68" s="486"/>
      <c r="K68" s="486"/>
      <c r="L68" s="486"/>
      <c r="M68" s="486"/>
      <c r="N68" s="500" t="s">
        <v>3694</v>
      </c>
      <c r="O68" s="486"/>
      <c r="P68" s="486"/>
      <c r="Q68" s="486"/>
      <c r="R68" s="486"/>
      <c r="S68" s="486"/>
      <c r="T68" s="486"/>
      <c r="U68" s="519"/>
      <c r="V68" s="520"/>
      <c r="W68" s="520"/>
      <c r="X68" s="107">
        <v>11</v>
      </c>
      <c r="Y68" s="108" t="s">
        <v>1539</v>
      </c>
      <c r="Z68" s="521">
        <f t="shared" si="0"/>
        <v>0</v>
      </c>
      <c r="AA68" s="486"/>
    </row>
    <row r="69" spans="1:38" ht="15" customHeight="1" x14ac:dyDescent="0.35">
      <c r="B69" s="499">
        <v>62</v>
      </c>
      <c r="C69" s="486"/>
      <c r="D69" s="500" t="s">
        <v>3691</v>
      </c>
      <c r="E69" s="486"/>
      <c r="F69" s="486"/>
      <c r="G69" s="486"/>
      <c r="H69" s="486"/>
      <c r="I69" s="486"/>
      <c r="J69" s="486"/>
      <c r="K69" s="486"/>
      <c r="L69" s="486"/>
      <c r="M69" s="486"/>
      <c r="N69" s="500" t="s">
        <v>3693</v>
      </c>
      <c r="O69" s="486"/>
      <c r="P69" s="486"/>
      <c r="Q69" s="486"/>
      <c r="R69" s="486"/>
      <c r="S69" s="486"/>
      <c r="T69" s="486"/>
      <c r="U69" s="519"/>
      <c r="V69" s="520"/>
      <c r="W69" s="520"/>
      <c r="X69" s="107">
        <v>1</v>
      </c>
      <c r="Y69" s="108" t="s">
        <v>1026</v>
      </c>
      <c r="Z69" s="521">
        <f t="shared" si="0"/>
        <v>0</v>
      </c>
      <c r="AA69" s="486"/>
      <c r="AL69" s="98" t="s">
        <v>3692</v>
      </c>
    </row>
    <row r="70" spans="1:38" ht="18.75" customHeight="1" x14ac:dyDescent="0.35">
      <c r="A70" s="527" t="s">
        <v>3647</v>
      </c>
      <c r="B70" s="527"/>
      <c r="C70" s="527"/>
      <c r="D70" s="527"/>
      <c r="E70" s="527"/>
      <c r="F70" s="527"/>
      <c r="G70" s="527"/>
      <c r="H70" s="527"/>
      <c r="I70" s="527"/>
      <c r="J70" s="527"/>
      <c r="K70" s="527"/>
      <c r="L70" s="527"/>
      <c r="M70" s="527"/>
      <c r="N70" s="527"/>
      <c r="O70" s="527"/>
      <c r="P70" s="527"/>
      <c r="Q70" s="527"/>
      <c r="R70" s="527"/>
      <c r="S70" s="527"/>
      <c r="T70" s="527"/>
      <c r="U70" s="527"/>
      <c r="V70" s="527"/>
      <c r="W70" s="527"/>
      <c r="X70" s="527"/>
      <c r="Y70" s="527"/>
      <c r="Z70" s="131"/>
      <c r="AA70" s="130">
        <f>SUM(Z9:AA69)</f>
        <v>0</v>
      </c>
    </row>
    <row r="71" spans="1:38" ht="2.9" customHeight="1" x14ac:dyDescent="0.35"/>
    <row r="72" spans="1:38" ht="11.25" customHeight="1" x14ac:dyDescent="0.35">
      <c r="B72" s="494" t="s">
        <v>3646</v>
      </c>
      <c r="C72" s="486"/>
      <c r="D72" s="486"/>
      <c r="E72" s="486"/>
      <c r="F72" s="486"/>
      <c r="G72" s="486"/>
      <c r="H72" s="486"/>
      <c r="I72" s="486"/>
      <c r="J72" s="486"/>
      <c r="K72" s="486"/>
      <c r="L72" s="486"/>
      <c r="M72" s="486"/>
      <c r="N72" s="486"/>
      <c r="O72" s="486"/>
      <c r="P72" s="486"/>
      <c r="Q72" s="486"/>
      <c r="R72" s="486"/>
      <c r="S72" s="486"/>
      <c r="T72" s="486"/>
      <c r="U72" s="486"/>
      <c r="V72" s="486"/>
      <c r="W72" s="486"/>
      <c r="X72" s="486"/>
      <c r="Y72" s="486"/>
      <c r="Z72" s="486"/>
      <c r="AA72" s="486"/>
    </row>
    <row r="73" spans="1:38" ht="1.5" customHeight="1" x14ac:dyDescent="0.35"/>
    <row r="74" spans="1:38" ht="11.25" customHeight="1" x14ac:dyDescent="0.35">
      <c r="C74" s="499" t="s">
        <v>3509</v>
      </c>
      <c r="D74" s="486"/>
      <c r="F74" s="501">
        <f>AA70</f>
        <v>0</v>
      </c>
      <c r="G74" s="486"/>
      <c r="H74" s="486"/>
      <c r="I74" s="486"/>
      <c r="J74" s="486"/>
      <c r="K74" s="486"/>
      <c r="M74" s="500"/>
      <c r="N74" s="486"/>
      <c r="O74" s="486"/>
      <c r="P74" s="486"/>
      <c r="Q74" s="486"/>
      <c r="R74" s="486"/>
      <c r="S74" s="486"/>
    </row>
    <row r="75" spans="1:38" ht="10" customHeight="1" x14ac:dyDescent="0.35"/>
    <row r="76" spans="1:38" ht="11.5" customHeight="1" x14ac:dyDescent="0.35">
      <c r="B76" s="495" t="s">
        <v>1</v>
      </c>
      <c r="C76" s="496"/>
      <c r="D76" s="496"/>
      <c r="E76" s="496"/>
      <c r="F76" s="496"/>
      <c r="G76" s="496"/>
      <c r="H76" s="496"/>
      <c r="J76" s="497" t="s">
        <v>3497</v>
      </c>
      <c r="K76" s="496"/>
      <c r="L76" s="496"/>
      <c r="M76" s="496"/>
      <c r="N76" s="496"/>
      <c r="O76" s="496"/>
      <c r="P76" s="496"/>
    </row>
    <row r="77" spans="1:38" ht="11.25" customHeight="1" x14ac:dyDescent="0.35">
      <c r="B77" s="497" t="s">
        <v>3507</v>
      </c>
      <c r="C77" s="496"/>
      <c r="D77" s="496"/>
      <c r="E77" s="496"/>
      <c r="F77" s="496"/>
      <c r="G77" s="496"/>
      <c r="H77" s="496"/>
      <c r="I77" s="105"/>
      <c r="J77" s="498">
        <f>AA70</f>
        <v>0</v>
      </c>
      <c r="K77" s="496"/>
      <c r="L77" s="496"/>
      <c r="M77" s="496"/>
      <c r="N77" s="496"/>
      <c r="O77" s="496"/>
      <c r="P77" s="496"/>
    </row>
    <row r="78" spans="1:38" ht="0" hidden="1" customHeight="1" x14ac:dyDescent="0.35"/>
    <row r="79" spans="1:38" ht="3" customHeight="1" x14ac:dyDescent="0.35"/>
    <row r="80" spans="1:38" ht="11.25" customHeight="1" x14ac:dyDescent="0.35">
      <c r="B80" s="490" t="s">
        <v>3478</v>
      </c>
      <c r="C80" s="486"/>
      <c r="D80" s="486"/>
      <c r="E80" s="486"/>
      <c r="F80" s="486"/>
      <c r="G80" s="486"/>
      <c r="H80" s="486"/>
      <c r="J80" s="491">
        <f>AA70</f>
        <v>0</v>
      </c>
      <c r="K80" s="486"/>
      <c r="L80" s="486"/>
      <c r="M80" s="486"/>
      <c r="N80" s="486"/>
      <c r="O80" s="486"/>
      <c r="P80" s="486"/>
    </row>
    <row r="81" spans="2:27" ht="5.65" customHeight="1" x14ac:dyDescent="0.35"/>
    <row r="82" spans="2:27" ht="2.9" customHeight="1" x14ac:dyDescent="0.35"/>
    <row r="83" spans="2:27" ht="0" hidden="1" customHeight="1" x14ac:dyDescent="0.35"/>
    <row r="84" spans="2:27" ht="17.149999999999999" customHeight="1" x14ac:dyDescent="0.35">
      <c r="B84" s="515" t="s">
        <v>3690</v>
      </c>
      <c r="C84" s="486"/>
      <c r="D84" s="486"/>
      <c r="E84" s="486"/>
      <c r="F84" s="486"/>
      <c r="G84" s="486"/>
      <c r="H84" s="486"/>
      <c r="I84" s="486"/>
      <c r="J84" s="486"/>
      <c r="K84" s="486"/>
      <c r="L84" s="486"/>
      <c r="M84" s="486"/>
      <c r="N84" s="486"/>
      <c r="O84" s="486"/>
      <c r="P84" s="486"/>
      <c r="Q84" s="486"/>
      <c r="R84" s="486"/>
      <c r="S84" s="486"/>
      <c r="T84" s="486"/>
      <c r="U84" s="486"/>
      <c r="V84" s="486"/>
      <c r="W84" s="486"/>
      <c r="X84" s="486"/>
      <c r="Y84" s="486"/>
      <c r="Z84" s="486"/>
      <c r="AA84" s="486"/>
    </row>
    <row r="85" spans="2:27" ht="2.9" customHeight="1" x14ac:dyDescent="0.35"/>
    <row r="86" spans="2:27" x14ac:dyDescent="0.35">
      <c r="B86" s="528" t="s">
        <v>3643</v>
      </c>
      <c r="C86" s="525"/>
      <c r="D86" s="529" t="s">
        <v>3642</v>
      </c>
      <c r="E86" s="525"/>
      <c r="F86" s="525"/>
      <c r="G86" s="525"/>
      <c r="H86" s="525"/>
      <c r="I86" s="525"/>
      <c r="J86" s="525"/>
      <c r="K86" s="525"/>
      <c r="L86" s="525"/>
      <c r="M86" s="525"/>
      <c r="N86" s="529" t="s">
        <v>3498</v>
      </c>
      <c r="O86" s="525"/>
      <c r="P86" s="525"/>
      <c r="Q86" s="525"/>
      <c r="R86" s="525"/>
      <c r="S86" s="525"/>
      <c r="T86" s="525"/>
      <c r="U86" s="528" t="s">
        <v>3641</v>
      </c>
      <c r="V86" s="525"/>
      <c r="W86" s="525"/>
      <c r="X86" s="128" t="s">
        <v>308</v>
      </c>
      <c r="Y86" s="129" t="s">
        <v>3640</v>
      </c>
      <c r="Z86" s="528" t="s">
        <v>3639</v>
      </c>
      <c r="AA86" s="525"/>
    </row>
    <row r="87" spans="2:27" ht="26.25" customHeight="1" x14ac:dyDescent="0.35">
      <c r="B87" s="499">
        <v>1</v>
      </c>
      <c r="C87" s="486"/>
      <c r="D87" s="500" t="s">
        <v>3689</v>
      </c>
      <c r="E87" s="486"/>
      <c r="F87" s="486"/>
      <c r="G87" s="486"/>
      <c r="H87" s="486"/>
      <c r="I87" s="486"/>
      <c r="J87" s="486"/>
      <c r="K87" s="486"/>
      <c r="L87" s="486"/>
      <c r="M87" s="486"/>
      <c r="N87" s="500" t="s">
        <v>3688</v>
      </c>
      <c r="O87" s="486"/>
      <c r="P87" s="486"/>
      <c r="Q87" s="486"/>
      <c r="R87" s="486"/>
      <c r="S87" s="486"/>
      <c r="T87" s="486"/>
      <c r="U87" s="519"/>
      <c r="V87" s="520"/>
      <c r="W87" s="520"/>
      <c r="X87" s="107">
        <v>460</v>
      </c>
      <c r="Y87" s="108" t="s">
        <v>325</v>
      </c>
      <c r="Z87" s="521">
        <f>U87*X87</f>
        <v>0</v>
      </c>
      <c r="AA87" s="486"/>
    </row>
    <row r="88" spans="2:27" x14ac:dyDescent="0.35">
      <c r="B88" s="499">
        <v>2</v>
      </c>
      <c r="C88" s="486"/>
      <c r="D88" s="500" t="s">
        <v>3687</v>
      </c>
      <c r="E88" s="486"/>
      <c r="F88" s="486"/>
      <c r="G88" s="486"/>
      <c r="H88" s="486"/>
      <c r="I88" s="486"/>
      <c r="J88" s="486"/>
      <c r="K88" s="486"/>
      <c r="L88" s="486"/>
      <c r="M88" s="486"/>
      <c r="N88" s="500" t="s">
        <v>3686</v>
      </c>
      <c r="O88" s="486"/>
      <c r="P88" s="486"/>
      <c r="Q88" s="486"/>
      <c r="R88" s="486"/>
      <c r="S88" s="486"/>
      <c r="T88" s="486"/>
      <c r="U88" s="519"/>
      <c r="V88" s="520"/>
      <c r="W88" s="520"/>
      <c r="X88" s="107">
        <v>8</v>
      </c>
      <c r="Y88" s="108" t="s">
        <v>1539</v>
      </c>
      <c r="Z88" s="521">
        <f t="shared" ref="Z88:Z94" si="2">U88*X88</f>
        <v>0</v>
      </c>
      <c r="AA88" s="486"/>
    </row>
    <row r="89" spans="2:27" x14ac:dyDescent="0.35">
      <c r="B89" s="499">
        <v>3</v>
      </c>
      <c r="C89" s="486"/>
      <c r="D89" s="500" t="s">
        <v>3685</v>
      </c>
      <c r="E89" s="486"/>
      <c r="F89" s="486"/>
      <c r="G89" s="486"/>
      <c r="H89" s="486"/>
      <c r="I89" s="486"/>
      <c r="J89" s="486"/>
      <c r="K89" s="486"/>
      <c r="L89" s="486"/>
      <c r="M89" s="486"/>
      <c r="N89" s="500" t="s">
        <v>3684</v>
      </c>
      <c r="O89" s="486"/>
      <c r="P89" s="486"/>
      <c r="Q89" s="486"/>
      <c r="R89" s="486"/>
      <c r="S89" s="486"/>
      <c r="T89" s="486"/>
      <c r="U89" s="519"/>
      <c r="V89" s="520"/>
      <c r="W89" s="520"/>
      <c r="X89" s="107">
        <v>120</v>
      </c>
      <c r="Y89" s="108" t="s">
        <v>1539</v>
      </c>
      <c r="Z89" s="521">
        <f t="shared" si="2"/>
        <v>0</v>
      </c>
      <c r="AA89" s="486"/>
    </row>
    <row r="90" spans="2:27" ht="26.25" customHeight="1" x14ac:dyDescent="0.35">
      <c r="B90" s="499">
        <v>4</v>
      </c>
      <c r="C90" s="486"/>
      <c r="D90" s="500" t="s">
        <v>3682</v>
      </c>
      <c r="E90" s="486"/>
      <c r="F90" s="486"/>
      <c r="G90" s="486"/>
      <c r="H90" s="486"/>
      <c r="I90" s="486"/>
      <c r="J90" s="486"/>
      <c r="K90" s="486"/>
      <c r="L90" s="486"/>
      <c r="M90" s="486"/>
      <c r="N90" s="500" t="s">
        <v>3683</v>
      </c>
      <c r="O90" s="486"/>
      <c r="P90" s="486"/>
      <c r="Q90" s="486"/>
      <c r="R90" s="486"/>
      <c r="S90" s="486"/>
      <c r="T90" s="486"/>
      <c r="U90" s="519"/>
      <c r="V90" s="520"/>
      <c r="W90" s="520"/>
      <c r="X90" s="107">
        <v>20</v>
      </c>
      <c r="Y90" s="108" t="s">
        <v>1539</v>
      </c>
      <c r="Z90" s="521">
        <f t="shared" si="2"/>
        <v>0</v>
      </c>
      <c r="AA90" s="486"/>
    </row>
    <row r="91" spans="2:27" ht="26.25" customHeight="1" x14ac:dyDescent="0.35">
      <c r="B91" s="499">
        <v>5</v>
      </c>
      <c r="C91" s="486"/>
      <c r="D91" s="500" t="s">
        <v>3682</v>
      </c>
      <c r="E91" s="486"/>
      <c r="F91" s="486"/>
      <c r="G91" s="486"/>
      <c r="H91" s="486"/>
      <c r="I91" s="486"/>
      <c r="J91" s="486"/>
      <c r="K91" s="486"/>
      <c r="L91" s="486"/>
      <c r="M91" s="486"/>
      <c r="N91" s="500" t="s">
        <v>3681</v>
      </c>
      <c r="O91" s="486"/>
      <c r="P91" s="486"/>
      <c r="Q91" s="486"/>
      <c r="R91" s="486"/>
      <c r="S91" s="486"/>
      <c r="T91" s="486"/>
      <c r="U91" s="519"/>
      <c r="V91" s="520"/>
      <c r="W91" s="520"/>
      <c r="X91" s="107">
        <v>14</v>
      </c>
      <c r="Y91" s="108" t="s">
        <v>1539</v>
      </c>
      <c r="Z91" s="521">
        <f t="shared" si="2"/>
        <v>0</v>
      </c>
      <c r="AA91" s="486"/>
    </row>
    <row r="92" spans="2:27" x14ac:dyDescent="0.35">
      <c r="B92" s="499">
        <v>6</v>
      </c>
      <c r="C92" s="486"/>
      <c r="D92" s="500" t="s">
        <v>3680</v>
      </c>
      <c r="E92" s="486"/>
      <c r="F92" s="486"/>
      <c r="G92" s="486"/>
      <c r="H92" s="486"/>
      <c r="I92" s="486"/>
      <c r="J92" s="486"/>
      <c r="K92" s="486"/>
      <c r="L92" s="486"/>
      <c r="M92" s="486"/>
      <c r="N92" s="500" t="s">
        <v>3679</v>
      </c>
      <c r="O92" s="486"/>
      <c r="P92" s="486"/>
      <c r="Q92" s="486"/>
      <c r="R92" s="486"/>
      <c r="S92" s="486"/>
      <c r="T92" s="486"/>
      <c r="U92" s="519"/>
      <c r="V92" s="520"/>
      <c r="W92" s="520"/>
      <c r="X92" s="107">
        <v>14</v>
      </c>
      <c r="Y92" s="108" t="s">
        <v>1539</v>
      </c>
      <c r="Z92" s="521">
        <f t="shared" si="2"/>
        <v>0</v>
      </c>
      <c r="AA92" s="486"/>
    </row>
    <row r="93" spans="2:27" ht="24" customHeight="1" x14ac:dyDescent="0.35">
      <c r="B93" s="499">
        <v>7</v>
      </c>
      <c r="C93" s="486"/>
      <c r="D93" s="500" t="s">
        <v>3678</v>
      </c>
      <c r="E93" s="486"/>
      <c r="F93" s="486"/>
      <c r="G93" s="486"/>
      <c r="H93" s="486"/>
      <c r="I93" s="486"/>
      <c r="J93" s="486"/>
      <c r="K93" s="486"/>
      <c r="L93" s="486"/>
      <c r="M93" s="486"/>
      <c r="N93" s="500" t="s">
        <v>3677</v>
      </c>
      <c r="O93" s="486"/>
      <c r="P93" s="486"/>
      <c r="Q93" s="486"/>
      <c r="R93" s="486"/>
      <c r="S93" s="486"/>
      <c r="T93" s="486"/>
      <c r="U93" s="519"/>
      <c r="V93" s="520"/>
      <c r="W93" s="520"/>
      <c r="X93" s="107">
        <v>140</v>
      </c>
      <c r="Y93" s="108" t="s">
        <v>1539</v>
      </c>
      <c r="Z93" s="521">
        <f t="shared" si="2"/>
        <v>0</v>
      </c>
      <c r="AA93" s="486"/>
    </row>
    <row r="94" spans="2:27" ht="24" customHeight="1" x14ac:dyDescent="0.35">
      <c r="B94" s="499">
        <v>8</v>
      </c>
      <c r="C94" s="486"/>
      <c r="D94" s="500" t="s">
        <v>3676</v>
      </c>
      <c r="E94" s="486"/>
      <c r="F94" s="486"/>
      <c r="G94" s="486"/>
      <c r="H94" s="486"/>
      <c r="I94" s="486"/>
      <c r="J94" s="486"/>
      <c r="K94" s="486"/>
      <c r="L94" s="486"/>
      <c r="M94" s="486"/>
      <c r="N94" s="500" t="s">
        <v>3675</v>
      </c>
      <c r="O94" s="486"/>
      <c r="P94" s="486"/>
      <c r="Q94" s="486"/>
      <c r="R94" s="486"/>
      <c r="S94" s="486"/>
      <c r="T94" s="486"/>
      <c r="U94" s="519"/>
      <c r="V94" s="520"/>
      <c r="W94" s="520"/>
      <c r="X94" s="107">
        <v>480</v>
      </c>
      <c r="Y94" s="108" t="s">
        <v>325</v>
      </c>
      <c r="Z94" s="521">
        <f t="shared" si="2"/>
        <v>0</v>
      </c>
      <c r="AA94" s="486"/>
    </row>
    <row r="95" spans="2:27" ht="21" customHeight="1" x14ac:dyDescent="0.35">
      <c r="B95" s="524" t="s">
        <v>3647</v>
      </c>
      <c r="C95" s="524"/>
      <c r="D95" s="524"/>
      <c r="E95" s="524"/>
      <c r="F95" s="524"/>
      <c r="G95" s="524"/>
      <c r="H95" s="524"/>
      <c r="I95" s="524"/>
      <c r="J95" s="524"/>
      <c r="K95" s="524"/>
      <c r="L95" s="524"/>
      <c r="M95" s="524"/>
      <c r="N95" s="524"/>
      <c r="O95" s="524"/>
      <c r="P95" s="524"/>
      <c r="Q95" s="524"/>
      <c r="R95" s="524"/>
      <c r="S95" s="524"/>
      <c r="T95" s="524"/>
      <c r="U95" s="524"/>
      <c r="V95" s="524"/>
      <c r="W95" s="524"/>
      <c r="X95" s="524"/>
      <c r="Y95" s="524"/>
      <c r="Z95" s="124"/>
      <c r="AA95" s="127">
        <f>SUM(Z87:AA94)</f>
        <v>0</v>
      </c>
    </row>
    <row r="96" spans="2:27" ht="0" hidden="1" customHeight="1" x14ac:dyDescent="0.35"/>
    <row r="97" spans="2:27" ht="2.9" customHeight="1" x14ac:dyDescent="0.35"/>
    <row r="98" spans="2:27" ht="11.25" customHeight="1" x14ac:dyDescent="0.35">
      <c r="B98" s="494" t="s">
        <v>3646</v>
      </c>
      <c r="C98" s="486"/>
      <c r="D98" s="486"/>
      <c r="E98" s="486"/>
      <c r="F98" s="486"/>
      <c r="G98" s="486"/>
      <c r="H98" s="486"/>
      <c r="I98" s="486"/>
      <c r="J98" s="486"/>
      <c r="K98" s="486"/>
      <c r="L98" s="486"/>
      <c r="M98" s="486"/>
      <c r="N98" s="486"/>
      <c r="O98" s="486"/>
      <c r="P98" s="486"/>
      <c r="Q98" s="486"/>
      <c r="R98" s="486"/>
      <c r="S98" s="486"/>
      <c r="T98" s="486"/>
      <c r="U98" s="486"/>
      <c r="V98" s="486"/>
      <c r="W98" s="486"/>
      <c r="X98" s="486"/>
      <c r="Y98" s="486"/>
      <c r="Z98" s="486"/>
      <c r="AA98" s="486"/>
    </row>
    <row r="99" spans="2:27" ht="1.5" customHeight="1" x14ac:dyDescent="0.35"/>
    <row r="100" spans="2:27" ht="11.25" customHeight="1" x14ac:dyDescent="0.35">
      <c r="C100" s="499" t="s">
        <v>3509</v>
      </c>
      <c r="D100" s="486"/>
      <c r="F100" s="501">
        <f>AA95</f>
        <v>0</v>
      </c>
      <c r="G100" s="486"/>
      <c r="H100" s="486"/>
      <c r="I100" s="486"/>
      <c r="J100" s="486"/>
      <c r="K100" s="500"/>
      <c r="L100" s="486"/>
      <c r="M100" s="486"/>
      <c r="N100" s="486"/>
      <c r="O100" s="486"/>
      <c r="P100" s="486"/>
      <c r="Q100" s="486"/>
      <c r="R100" s="486"/>
    </row>
    <row r="101" spans="2:27" ht="10" customHeight="1" x14ac:dyDescent="0.35"/>
    <row r="102" spans="2:27" ht="11.5" customHeight="1" x14ac:dyDescent="0.35">
      <c r="B102" s="495" t="s">
        <v>1</v>
      </c>
      <c r="C102" s="496"/>
      <c r="D102" s="496"/>
      <c r="E102" s="496"/>
      <c r="F102" s="496"/>
      <c r="G102" s="496"/>
      <c r="H102" s="496"/>
      <c r="J102" s="497" t="s">
        <v>3497</v>
      </c>
      <c r="K102" s="496"/>
      <c r="L102" s="496"/>
      <c r="M102" s="496"/>
      <c r="N102" s="496"/>
      <c r="O102" s="496"/>
      <c r="P102" s="496"/>
    </row>
    <row r="103" spans="2:27" ht="11.25" customHeight="1" x14ac:dyDescent="0.35">
      <c r="B103" s="497" t="s">
        <v>3507</v>
      </c>
      <c r="C103" s="496"/>
      <c r="D103" s="496"/>
      <c r="E103" s="496"/>
      <c r="F103" s="496"/>
      <c r="G103" s="496"/>
      <c r="H103" s="496"/>
      <c r="I103" s="105"/>
      <c r="J103" s="498">
        <f>AA95</f>
        <v>0</v>
      </c>
      <c r="K103" s="496"/>
      <c r="L103" s="496"/>
      <c r="M103" s="496"/>
      <c r="N103" s="496"/>
      <c r="O103" s="496"/>
      <c r="P103" s="496"/>
    </row>
    <row r="104" spans="2:27" ht="0" hidden="1" customHeight="1" x14ac:dyDescent="0.35"/>
    <row r="105" spans="2:27" ht="3" customHeight="1" x14ac:dyDescent="0.35"/>
    <row r="106" spans="2:27" ht="11.25" customHeight="1" x14ac:dyDescent="0.35">
      <c r="B106" s="490" t="s">
        <v>3478</v>
      </c>
      <c r="C106" s="486"/>
      <c r="D106" s="486"/>
      <c r="E106" s="486"/>
      <c r="F106" s="486"/>
      <c r="G106" s="486"/>
      <c r="H106" s="486"/>
      <c r="J106" s="491">
        <f>AA95</f>
        <v>0</v>
      </c>
      <c r="K106" s="486"/>
      <c r="L106" s="486"/>
      <c r="M106" s="486"/>
      <c r="N106" s="486"/>
      <c r="O106" s="486"/>
      <c r="P106" s="486"/>
    </row>
    <row r="107" spans="2:27" ht="5.65" customHeight="1" x14ac:dyDescent="0.35"/>
    <row r="108" spans="2:27" ht="2.9" customHeight="1" x14ac:dyDescent="0.35"/>
    <row r="109" spans="2:27" ht="0" hidden="1" customHeight="1" x14ac:dyDescent="0.35"/>
    <row r="110" spans="2:27" ht="17.149999999999999" customHeight="1" x14ac:dyDescent="0.35">
      <c r="B110" s="515" t="s">
        <v>3492</v>
      </c>
      <c r="C110" s="486"/>
      <c r="D110" s="486"/>
      <c r="E110" s="486"/>
      <c r="F110" s="486"/>
      <c r="G110" s="486"/>
      <c r="H110" s="486"/>
      <c r="I110" s="486"/>
      <c r="J110" s="486"/>
      <c r="K110" s="486"/>
      <c r="L110" s="486"/>
      <c r="M110" s="486"/>
      <c r="N110" s="486"/>
      <c r="O110" s="486"/>
      <c r="P110" s="486"/>
      <c r="Q110" s="486"/>
      <c r="R110" s="486"/>
      <c r="S110" s="486"/>
      <c r="T110" s="486"/>
      <c r="U110" s="486"/>
      <c r="V110" s="486"/>
      <c r="W110" s="486"/>
      <c r="X110" s="486"/>
      <c r="Y110" s="486"/>
      <c r="Z110" s="486"/>
      <c r="AA110" s="486"/>
    </row>
    <row r="111" spans="2:27" ht="2.9" customHeight="1" x14ac:dyDescent="0.35"/>
    <row r="112" spans="2:27" x14ac:dyDescent="0.35">
      <c r="B112" s="528" t="s">
        <v>3643</v>
      </c>
      <c r="C112" s="525"/>
      <c r="D112" s="529" t="s">
        <v>3642</v>
      </c>
      <c r="E112" s="525"/>
      <c r="F112" s="525"/>
      <c r="G112" s="525"/>
      <c r="H112" s="525"/>
      <c r="I112" s="525"/>
      <c r="J112" s="525"/>
      <c r="K112" s="525"/>
      <c r="L112" s="525"/>
      <c r="M112" s="525"/>
      <c r="N112" s="529" t="s">
        <v>3498</v>
      </c>
      <c r="O112" s="525"/>
      <c r="P112" s="525"/>
      <c r="Q112" s="525"/>
      <c r="R112" s="525"/>
      <c r="S112" s="525"/>
      <c r="T112" s="525"/>
      <c r="U112" s="528" t="s">
        <v>3641</v>
      </c>
      <c r="V112" s="525"/>
      <c r="W112" s="525"/>
      <c r="X112" s="128" t="s">
        <v>308</v>
      </c>
      <c r="Y112" s="129" t="s">
        <v>3640</v>
      </c>
      <c r="Z112" s="528" t="s">
        <v>3639</v>
      </c>
      <c r="AA112" s="525"/>
    </row>
    <row r="113" spans="2:27" x14ac:dyDescent="0.35">
      <c r="B113" s="499">
        <v>1</v>
      </c>
      <c r="C113" s="486"/>
      <c r="D113" s="500" t="s">
        <v>3670</v>
      </c>
      <c r="E113" s="486"/>
      <c r="F113" s="486"/>
      <c r="G113" s="486"/>
      <c r="H113" s="486"/>
      <c r="I113" s="486"/>
      <c r="J113" s="486"/>
      <c r="K113" s="486"/>
      <c r="L113" s="486"/>
      <c r="M113" s="486"/>
      <c r="N113" s="500" t="s">
        <v>3674</v>
      </c>
      <c r="O113" s="486"/>
      <c r="P113" s="486"/>
      <c r="Q113" s="486"/>
      <c r="R113" s="486"/>
      <c r="S113" s="486"/>
      <c r="T113" s="486"/>
      <c r="U113" s="519"/>
      <c r="V113" s="520"/>
      <c r="W113" s="520"/>
      <c r="X113" s="107">
        <v>900</v>
      </c>
      <c r="Y113" s="108" t="s">
        <v>325</v>
      </c>
      <c r="Z113" s="521">
        <f>U113*X113</f>
        <v>0</v>
      </c>
      <c r="AA113" s="486"/>
    </row>
    <row r="114" spans="2:27" x14ac:dyDescent="0.35">
      <c r="B114" s="499">
        <v>2</v>
      </c>
      <c r="C114" s="486"/>
      <c r="D114" s="500" t="s">
        <v>3670</v>
      </c>
      <c r="E114" s="486"/>
      <c r="F114" s="486"/>
      <c r="G114" s="486"/>
      <c r="H114" s="486"/>
      <c r="I114" s="486"/>
      <c r="J114" s="486"/>
      <c r="K114" s="486"/>
      <c r="L114" s="486"/>
      <c r="M114" s="486"/>
      <c r="N114" s="500" t="s">
        <v>3673</v>
      </c>
      <c r="O114" s="486"/>
      <c r="P114" s="486"/>
      <c r="Q114" s="486"/>
      <c r="R114" s="486"/>
      <c r="S114" s="486"/>
      <c r="T114" s="486"/>
      <c r="U114" s="519"/>
      <c r="V114" s="520"/>
      <c r="W114" s="520"/>
      <c r="X114" s="107">
        <v>1180</v>
      </c>
      <c r="Y114" s="108" t="s">
        <v>1539</v>
      </c>
      <c r="Z114" s="521">
        <f t="shared" ref="Z114:Z117" si="3">U114*X114</f>
        <v>0</v>
      </c>
      <c r="AA114" s="486"/>
    </row>
    <row r="115" spans="2:27" x14ac:dyDescent="0.35">
      <c r="B115" s="499">
        <v>3</v>
      </c>
      <c r="C115" s="486"/>
      <c r="D115" s="493">
        <v>460600061</v>
      </c>
      <c r="E115" s="489"/>
      <c r="F115" s="489"/>
      <c r="G115" s="489"/>
      <c r="H115" s="489"/>
      <c r="I115" s="489"/>
      <c r="J115" s="489"/>
      <c r="K115" s="489"/>
      <c r="L115" s="489"/>
      <c r="M115" s="489"/>
      <c r="N115" s="500" t="s">
        <v>3672</v>
      </c>
      <c r="O115" s="486"/>
      <c r="P115" s="486"/>
      <c r="Q115" s="486"/>
      <c r="R115" s="486"/>
      <c r="S115" s="486"/>
      <c r="T115" s="486"/>
      <c r="U115" s="519"/>
      <c r="V115" s="520"/>
      <c r="W115" s="520"/>
      <c r="X115" s="107">
        <v>5.5</v>
      </c>
      <c r="Y115" s="108" t="s">
        <v>342</v>
      </c>
      <c r="Z115" s="521">
        <f t="shared" si="3"/>
        <v>0</v>
      </c>
      <c r="AA115" s="486"/>
    </row>
    <row r="116" spans="2:27" x14ac:dyDescent="0.35">
      <c r="B116" s="499">
        <v>4</v>
      </c>
      <c r="C116" s="486"/>
      <c r="D116" s="493">
        <v>460600061</v>
      </c>
      <c r="E116" s="489"/>
      <c r="F116" s="489"/>
      <c r="G116" s="489"/>
      <c r="H116" s="489"/>
      <c r="I116" s="489"/>
      <c r="J116" s="489"/>
      <c r="K116" s="489"/>
      <c r="L116" s="489"/>
      <c r="M116" s="489"/>
      <c r="N116" s="500" t="s">
        <v>3671</v>
      </c>
      <c r="O116" s="486"/>
      <c r="P116" s="486"/>
      <c r="Q116" s="486"/>
      <c r="R116" s="486"/>
      <c r="S116" s="486"/>
      <c r="T116" s="486"/>
      <c r="U116" s="519"/>
      <c r="V116" s="520"/>
      <c r="W116" s="520"/>
      <c r="X116" s="107">
        <v>5.5</v>
      </c>
      <c r="Y116" s="108" t="s">
        <v>342</v>
      </c>
      <c r="Z116" s="521">
        <f t="shared" si="3"/>
        <v>0</v>
      </c>
      <c r="AA116" s="486"/>
    </row>
    <row r="117" spans="2:27" x14ac:dyDescent="0.35">
      <c r="B117" s="499">
        <v>5</v>
      </c>
      <c r="C117" s="486"/>
      <c r="D117" s="500" t="s">
        <v>3670</v>
      </c>
      <c r="E117" s="486"/>
      <c r="F117" s="486"/>
      <c r="G117" s="486"/>
      <c r="H117" s="486"/>
      <c r="I117" s="486"/>
      <c r="J117" s="486"/>
      <c r="K117" s="486"/>
      <c r="L117" s="486"/>
      <c r="M117" s="486"/>
      <c r="N117" s="500" t="s">
        <v>3669</v>
      </c>
      <c r="O117" s="486"/>
      <c r="P117" s="486"/>
      <c r="Q117" s="486"/>
      <c r="R117" s="486"/>
      <c r="S117" s="486"/>
      <c r="T117" s="486"/>
      <c r="U117" s="519"/>
      <c r="V117" s="520"/>
      <c r="W117" s="520"/>
      <c r="X117" s="107">
        <v>70</v>
      </c>
      <c r="Y117" s="108" t="s">
        <v>1539</v>
      </c>
      <c r="Z117" s="521">
        <f t="shared" si="3"/>
        <v>0</v>
      </c>
      <c r="AA117" s="486"/>
    </row>
    <row r="118" spans="2:27" ht="16.5" customHeight="1" x14ac:dyDescent="0.35">
      <c r="B118" s="524" t="s">
        <v>3647</v>
      </c>
      <c r="C118" s="524"/>
      <c r="D118" s="524"/>
      <c r="E118" s="524"/>
      <c r="F118" s="524"/>
      <c r="G118" s="524"/>
      <c r="H118" s="524"/>
      <c r="I118" s="524"/>
      <c r="J118" s="524"/>
      <c r="K118" s="524"/>
      <c r="L118" s="524"/>
      <c r="M118" s="524"/>
      <c r="N118" s="524"/>
      <c r="O118" s="524"/>
      <c r="P118" s="524"/>
      <c r="Q118" s="524"/>
      <c r="R118" s="524"/>
      <c r="S118" s="524"/>
      <c r="T118" s="524"/>
      <c r="U118" s="524"/>
      <c r="V118" s="524"/>
      <c r="W118" s="524"/>
      <c r="X118" s="524"/>
      <c r="Y118" s="524"/>
      <c r="Z118" s="124"/>
      <c r="AA118" s="127">
        <f>SUM(Z113:AA117)</f>
        <v>0</v>
      </c>
    </row>
    <row r="119" spans="2:27" ht="11.25" customHeight="1" x14ac:dyDescent="0.35">
      <c r="B119" s="494" t="s">
        <v>3646</v>
      </c>
      <c r="C119" s="486"/>
      <c r="D119" s="486"/>
      <c r="E119" s="486"/>
      <c r="F119" s="486"/>
      <c r="G119" s="486"/>
      <c r="H119" s="486"/>
      <c r="I119" s="486"/>
      <c r="J119" s="486"/>
      <c r="K119" s="486"/>
      <c r="L119" s="486"/>
      <c r="M119" s="486"/>
      <c r="N119" s="486"/>
      <c r="O119" s="486"/>
      <c r="P119" s="486"/>
      <c r="Q119" s="486"/>
      <c r="R119" s="486"/>
      <c r="S119" s="486"/>
      <c r="T119" s="486"/>
      <c r="U119" s="486"/>
      <c r="V119" s="486"/>
      <c r="W119" s="486"/>
      <c r="X119" s="486"/>
      <c r="Y119" s="486"/>
      <c r="Z119" s="486"/>
      <c r="AA119" s="486"/>
    </row>
    <row r="120" spans="2:27" ht="1.5" customHeight="1" x14ac:dyDescent="0.35"/>
    <row r="121" spans="2:27" ht="11.25" customHeight="1" x14ac:dyDescent="0.35">
      <c r="C121" s="499" t="s">
        <v>3509</v>
      </c>
      <c r="D121" s="486"/>
      <c r="F121" s="501">
        <f>AA118</f>
        <v>0</v>
      </c>
      <c r="G121" s="486"/>
      <c r="H121" s="486"/>
      <c r="I121" s="486"/>
      <c r="J121" s="486"/>
      <c r="K121" s="500"/>
      <c r="L121" s="486"/>
      <c r="M121" s="486"/>
      <c r="N121" s="486"/>
      <c r="O121" s="486"/>
      <c r="P121" s="486"/>
      <c r="Q121" s="486"/>
      <c r="R121" s="486"/>
    </row>
    <row r="122" spans="2:27" ht="10" customHeight="1" x14ac:dyDescent="0.35"/>
    <row r="123" spans="2:27" ht="11.5" customHeight="1" x14ac:dyDescent="0.35">
      <c r="B123" s="495" t="s">
        <v>1</v>
      </c>
      <c r="C123" s="496"/>
      <c r="D123" s="496"/>
      <c r="E123" s="496"/>
      <c r="F123" s="496"/>
      <c r="G123" s="496"/>
      <c r="H123" s="496"/>
      <c r="J123" s="497" t="s">
        <v>3497</v>
      </c>
      <c r="K123" s="496"/>
      <c r="L123" s="496"/>
      <c r="M123" s="496"/>
      <c r="N123" s="496"/>
      <c r="O123" s="496"/>
      <c r="P123" s="496"/>
    </row>
    <row r="124" spans="2:27" ht="11.25" customHeight="1" x14ac:dyDescent="0.35">
      <c r="B124" s="497" t="s">
        <v>3507</v>
      </c>
      <c r="C124" s="496"/>
      <c r="D124" s="496"/>
      <c r="E124" s="496"/>
      <c r="F124" s="496"/>
      <c r="G124" s="496"/>
      <c r="H124" s="496"/>
      <c r="I124" s="105"/>
      <c r="J124" s="498">
        <f>F121</f>
        <v>0</v>
      </c>
      <c r="K124" s="496"/>
      <c r="L124" s="496"/>
      <c r="M124" s="496"/>
      <c r="N124" s="496"/>
      <c r="O124" s="496"/>
      <c r="P124" s="496"/>
    </row>
    <row r="125" spans="2:27" ht="0" hidden="1" customHeight="1" x14ac:dyDescent="0.35"/>
    <row r="126" spans="2:27" ht="3" customHeight="1" x14ac:dyDescent="0.35"/>
    <row r="127" spans="2:27" ht="11.25" customHeight="1" x14ac:dyDescent="0.35">
      <c r="B127" s="490" t="s">
        <v>3478</v>
      </c>
      <c r="C127" s="486"/>
      <c r="D127" s="486"/>
      <c r="E127" s="486"/>
      <c r="F127" s="486"/>
      <c r="G127" s="486"/>
      <c r="H127" s="486"/>
      <c r="J127" s="491">
        <f>F121</f>
        <v>0</v>
      </c>
      <c r="K127" s="486"/>
      <c r="L127" s="486"/>
      <c r="M127" s="486"/>
      <c r="N127" s="486"/>
      <c r="O127" s="486"/>
      <c r="P127" s="486"/>
    </row>
    <row r="128" spans="2:27" ht="11.25" customHeight="1" x14ac:dyDescent="0.35">
      <c r="B128" s="103"/>
      <c r="J128" s="102"/>
    </row>
    <row r="129" spans="2:27" ht="11.25" customHeight="1" x14ac:dyDescent="0.35">
      <c r="B129" s="103"/>
      <c r="J129" s="102"/>
    </row>
    <row r="130" spans="2:27" ht="11.25" customHeight="1" x14ac:dyDescent="0.35">
      <c r="B130" s="103"/>
      <c r="J130" s="102"/>
    </row>
    <row r="131" spans="2:27" ht="17.149999999999999" customHeight="1" x14ac:dyDescent="0.35">
      <c r="B131" s="515" t="s">
        <v>3668</v>
      </c>
      <c r="C131" s="486"/>
      <c r="D131" s="486"/>
      <c r="E131" s="486"/>
      <c r="F131" s="486"/>
      <c r="G131" s="486"/>
      <c r="H131" s="486"/>
      <c r="I131" s="486"/>
      <c r="J131" s="486"/>
      <c r="K131" s="486"/>
      <c r="L131" s="486"/>
      <c r="M131" s="486"/>
      <c r="N131" s="486"/>
      <c r="O131" s="486"/>
      <c r="P131" s="486"/>
      <c r="Q131" s="486"/>
      <c r="R131" s="486"/>
      <c r="S131" s="486"/>
      <c r="T131" s="486"/>
      <c r="U131" s="486"/>
      <c r="V131" s="486"/>
      <c r="W131" s="486"/>
      <c r="X131" s="486"/>
      <c r="Y131" s="486"/>
      <c r="Z131" s="486"/>
      <c r="AA131" s="486"/>
    </row>
    <row r="132" spans="2:27" ht="2.9" customHeight="1" x14ac:dyDescent="0.35"/>
    <row r="133" spans="2:27" x14ac:dyDescent="0.35">
      <c r="B133" s="528" t="s">
        <v>3643</v>
      </c>
      <c r="C133" s="525"/>
      <c r="D133" s="529" t="s">
        <v>3642</v>
      </c>
      <c r="E133" s="525"/>
      <c r="F133" s="525"/>
      <c r="G133" s="525"/>
      <c r="H133" s="525"/>
      <c r="I133" s="525"/>
      <c r="J133" s="525"/>
      <c r="K133" s="525"/>
      <c r="L133" s="525"/>
      <c r="M133" s="525"/>
      <c r="N133" s="529" t="s">
        <v>3498</v>
      </c>
      <c r="O133" s="525"/>
      <c r="P133" s="525"/>
      <c r="Q133" s="525"/>
      <c r="R133" s="525"/>
      <c r="S133" s="525"/>
      <c r="T133" s="525"/>
      <c r="U133" s="528" t="s">
        <v>3641</v>
      </c>
      <c r="V133" s="525"/>
      <c r="W133" s="525"/>
      <c r="X133" s="128" t="s">
        <v>308</v>
      </c>
      <c r="Y133" s="129" t="s">
        <v>3640</v>
      </c>
      <c r="Z133" s="528" t="s">
        <v>3639</v>
      </c>
      <c r="AA133" s="525"/>
    </row>
    <row r="134" spans="2:27" ht="18" customHeight="1" x14ac:dyDescent="0.35">
      <c r="B134" s="499">
        <v>1</v>
      </c>
      <c r="C134" s="486"/>
      <c r="D134" s="500" t="s">
        <v>3666</v>
      </c>
      <c r="E134" s="486"/>
      <c r="F134" s="486"/>
      <c r="G134" s="486"/>
      <c r="H134" s="486"/>
      <c r="I134" s="486"/>
      <c r="J134" s="486"/>
      <c r="K134" s="486"/>
      <c r="L134" s="486"/>
      <c r="M134" s="486"/>
      <c r="N134" s="500" t="s">
        <v>3667</v>
      </c>
      <c r="O134" s="486"/>
      <c r="P134" s="486"/>
      <c r="Q134" s="486"/>
      <c r="R134" s="486"/>
      <c r="S134" s="486"/>
      <c r="T134" s="486"/>
      <c r="U134" s="519"/>
      <c r="V134" s="520"/>
      <c r="W134" s="520"/>
      <c r="X134" s="107">
        <v>2</v>
      </c>
      <c r="Y134" s="108" t="s">
        <v>365</v>
      </c>
      <c r="Z134" s="521">
        <f t="shared" ref="Z134:Z149" si="4">U134*X134</f>
        <v>0</v>
      </c>
      <c r="AA134" s="486"/>
    </row>
    <row r="135" spans="2:27" ht="24.75" customHeight="1" x14ac:dyDescent="0.35">
      <c r="B135" s="499">
        <v>2</v>
      </c>
      <c r="C135" s="486"/>
      <c r="D135" s="500" t="s">
        <v>3666</v>
      </c>
      <c r="E135" s="486"/>
      <c r="F135" s="486"/>
      <c r="G135" s="486"/>
      <c r="H135" s="486"/>
      <c r="I135" s="486"/>
      <c r="J135" s="486"/>
      <c r="K135" s="486"/>
      <c r="L135" s="486"/>
      <c r="M135" s="486"/>
      <c r="N135" s="500" t="s">
        <v>3665</v>
      </c>
      <c r="O135" s="486"/>
      <c r="P135" s="486"/>
      <c r="Q135" s="486"/>
      <c r="R135" s="486"/>
      <c r="S135" s="486"/>
      <c r="T135" s="486"/>
      <c r="U135" s="519"/>
      <c r="V135" s="520"/>
      <c r="W135" s="520"/>
      <c r="X135" s="107">
        <v>3</v>
      </c>
      <c r="Y135" s="108" t="s">
        <v>365</v>
      </c>
      <c r="Z135" s="521">
        <f t="shared" si="4"/>
        <v>0</v>
      </c>
      <c r="AA135" s="486"/>
    </row>
    <row r="136" spans="2:27" x14ac:dyDescent="0.35">
      <c r="B136" s="499">
        <v>3</v>
      </c>
      <c r="C136" s="486"/>
      <c r="D136" s="500" t="s">
        <v>3653</v>
      </c>
      <c r="E136" s="486"/>
      <c r="F136" s="486"/>
      <c r="G136" s="486"/>
      <c r="H136" s="486"/>
      <c r="I136" s="486"/>
      <c r="J136" s="486"/>
      <c r="K136" s="486"/>
      <c r="L136" s="486"/>
      <c r="M136" s="486"/>
      <c r="N136" s="500" t="s">
        <v>2717</v>
      </c>
      <c r="O136" s="486"/>
      <c r="P136" s="486"/>
      <c r="Q136" s="486"/>
      <c r="R136" s="486"/>
      <c r="S136" s="486"/>
      <c r="T136" s="486"/>
      <c r="U136" s="519"/>
      <c r="V136" s="520"/>
      <c r="W136" s="520"/>
      <c r="X136" s="107" t="s">
        <v>3651</v>
      </c>
      <c r="Y136" s="108" t="s">
        <v>365</v>
      </c>
      <c r="Z136" s="521">
        <f t="shared" si="4"/>
        <v>0</v>
      </c>
      <c r="AA136" s="486"/>
    </row>
    <row r="137" spans="2:27" x14ac:dyDescent="0.35">
      <c r="B137" s="499">
        <v>4</v>
      </c>
      <c r="C137" s="486"/>
      <c r="D137" s="500" t="s">
        <v>3653</v>
      </c>
      <c r="E137" s="486"/>
      <c r="F137" s="486"/>
      <c r="G137" s="486"/>
      <c r="H137" s="486"/>
      <c r="I137" s="486"/>
      <c r="J137" s="486"/>
      <c r="K137" s="486"/>
      <c r="L137" s="486"/>
      <c r="M137" s="486"/>
      <c r="N137" s="500" t="s">
        <v>3664</v>
      </c>
      <c r="O137" s="486"/>
      <c r="P137" s="486"/>
      <c r="Q137" s="486"/>
      <c r="R137" s="486"/>
      <c r="S137" s="486"/>
      <c r="T137" s="486"/>
      <c r="U137" s="519"/>
      <c r="V137" s="520"/>
      <c r="W137" s="520"/>
      <c r="X137" s="107" t="s">
        <v>3651</v>
      </c>
      <c r="Y137" s="108" t="s">
        <v>365</v>
      </c>
      <c r="Z137" s="521">
        <f t="shared" si="4"/>
        <v>0</v>
      </c>
      <c r="AA137" s="486"/>
    </row>
    <row r="138" spans="2:27" ht="14.25" customHeight="1" x14ac:dyDescent="0.35">
      <c r="B138" s="499">
        <v>5</v>
      </c>
      <c r="C138" s="486"/>
      <c r="D138" s="500" t="s">
        <v>3653</v>
      </c>
      <c r="E138" s="486"/>
      <c r="F138" s="486"/>
      <c r="G138" s="486"/>
      <c r="H138" s="486"/>
      <c r="I138" s="486"/>
      <c r="J138" s="486"/>
      <c r="K138" s="486"/>
      <c r="L138" s="486"/>
      <c r="M138" s="486"/>
      <c r="N138" s="500" t="s">
        <v>3663</v>
      </c>
      <c r="O138" s="486"/>
      <c r="P138" s="486"/>
      <c r="Q138" s="486"/>
      <c r="R138" s="486"/>
      <c r="S138" s="486"/>
      <c r="T138" s="486"/>
      <c r="U138" s="519"/>
      <c r="V138" s="520"/>
      <c r="W138" s="520"/>
      <c r="X138" s="107" t="s">
        <v>3651</v>
      </c>
      <c r="Y138" s="108" t="s">
        <v>365</v>
      </c>
      <c r="Z138" s="521">
        <f t="shared" si="4"/>
        <v>0</v>
      </c>
      <c r="AA138" s="486"/>
    </row>
    <row r="139" spans="2:27" ht="14.25" customHeight="1" x14ac:dyDescent="0.35">
      <c r="B139" s="499">
        <v>6</v>
      </c>
      <c r="C139" s="486"/>
      <c r="D139" s="500" t="s">
        <v>3653</v>
      </c>
      <c r="E139" s="486"/>
      <c r="F139" s="486"/>
      <c r="G139" s="486"/>
      <c r="H139" s="486"/>
      <c r="I139" s="486"/>
      <c r="J139" s="486"/>
      <c r="K139" s="486"/>
      <c r="L139" s="486"/>
      <c r="M139" s="486"/>
      <c r="N139" s="500" t="s">
        <v>3662</v>
      </c>
      <c r="O139" s="486"/>
      <c r="P139" s="486"/>
      <c r="Q139" s="486"/>
      <c r="R139" s="486"/>
      <c r="S139" s="486"/>
      <c r="T139" s="486"/>
      <c r="U139" s="519"/>
      <c r="V139" s="520"/>
      <c r="W139" s="520"/>
      <c r="X139" s="107" t="s">
        <v>3651</v>
      </c>
      <c r="Y139" s="108" t="s">
        <v>365</v>
      </c>
      <c r="Z139" s="521">
        <f t="shared" si="4"/>
        <v>0</v>
      </c>
      <c r="AA139" s="486"/>
    </row>
    <row r="140" spans="2:27" ht="14.25" customHeight="1" x14ac:dyDescent="0.35">
      <c r="B140" s="499">
        <v>7</v>
      </c>
      <c r="C140" s="486"/>
      <c r="D140" s="500" t="s">
        <v>3653</v>
      </c>
      <c r="E140" s="486"/>
      <c r="F140" s="486"/>
      <c r="G140" s="486"/>
      <c r="H140" s="486"/>
      <c r="I140" s="486"/>
      <c r="J140" s="486"/>
      <c r="K140" s="486"/>
      <c r="L140" s="486"/>
      <c r="M140" s="486"/>
      <c r="N140" s="500" t="s">
        <v>3661</v>
      </c>
      <c r="O140" s="486"/>
      <c r="P140" s="486"/>
      <c r="Q140" s="486"/>
      <c r="R140" s="486"/>
      <c r="S140" s="486"/>
      <c r="T140" s="486"/>
      <c r="U140" s="519"/>
      <c r="V140" s="520"/>
      <c r="W140" s="520"/>
      <c r="X140" s="107" t="s">
        <v>3651</v>
      </c>
      <c r="Y140" s="108" t="s">
        <v>365</v>
      </c>
      <c r="Z140" s="521">
        <f t="shared" si="4"/>
        <v>0</v>
      </c>
      <c r="AA140" s="486"/>
    </row>
    <row r="141" spans="2:27" ht="14.25" customHeight="1" x14ac:dyDescent="0.35">
      <c r="B141" s="499">
        <v>8</v>
      </c>
      <c r="C141" s="486"/>
      <c r="D141" s="500" t="s">
        <v>3653</v>
      </c>
      <c r="E141" s="486"/>
      <c r="F141" s="486"/>
      <c r="G141" s="486"/>
      <c r="H141" s="486"/>
      <c r="I141" s="486"/>
      <c r="J141" s="486"/>
      <c r="K141" s="486"/>
      <c r="L141" s="486"/>
      <c r="M141" s="486"/>
      <c r="N141" s="500" t="s">
        <v>3660</v>
      </c>
      <c r="O141" s="486"/>
      <c r="P141" s="486"/>
      <c r="Q141" s="486"/>
      <c r="R141" s="486"/>
      <c r="S141" s="486"/>
      <c r="T141" s="486"/>
      <c r="U141" s="519"/>
      <c r="V141" s="520"/>
      <c r="W141" s="520"/>
      <c r="X141" s="107" t="s">
        <v>3651</v>
      </c>
      <c r="Y141" s="108" t="s">
        <v>365</v>
      </c>
      <c r="Z141" s="521">
        <f t="shared" si="4"/>
        <v>0</v>
      </c>
      <c r="AA141" s="486"/>
    </row>
    <row r="142" spans="2:27" ht="14.25" customHeight="1" x14ac:dyDescent="0.35">
      <c r="B142" s="499">
        <v>9</v>
      </c>
      <c r="C142" s="486"/>
      <c r="D142" s="500" t="s">
        <v>3653</v>
      </c>
      <c r="E142" s="486"/>
      <c r="F142" s="486"/>
      <c r="G142" s="486"/>
      <c r="H142" s="486"/>
      <c r="I142" s="486"/>
      <c r="J142" s="486"/>
      <c r="K142" s="486"/>
      <c r="L142" s="486"/>
      <c r="M142" s="486"/>
      <c r="N142" s="500" t="s">
        <v>3659</v>
      </c>
      <c r="O142" s="486"/>
      <c r="P142" s="486"/>
      <c r="Q142" s="486"/>
      <c r="R142" s="486"/>
      <c r="S142" s="486"/>
      <c r="T142" s="486"/>
      <c r="U142" s="519"/>
      <c r="V142" s="520"/>
      <c r="W142" s="520"/>
      <c r="X142" s="107" t="s">
        <v>3651</v>
      </c>
      <c r="Y142" s="108" t="s">
        <v>365</v>
      </c>
      <c r="Z142" s="521">
        <f t="shared" si="4"/>
        <v>0</v>
      </c>
      <c r="AA142" s="486"/>
    </row>
    <row r="143" spans="2:27" ht="15" customHeight="1" x14ac:dyDescent="0.35">
      <c r="B143" s="499">
        <v>10</v>
      </c>
      <c r="C143" s="486"/>
      <c r="D143" s="500" t="s">
        <v>3653</v>
      </c>
      <c r="E143" s="486"/>
      <c r="F143" s="486"/>
      <c r="G143" s="486"/>
      <c r="H143" s="486"/>
      <c r="I143" s="486"/>
      <c r="J143" s="486"/>
      <c r="K143" s="486"/>
      <c r="L143" s="486"/>
      <c r="M143" s="486"/>
      <c r="N143" s="500" t="s">
        <v>3658</v>
      </c>
      <c r="O143" s="486"/>
      <c r="P143" s="486"/>
      <c r="Q143" s="486"/>
      <c r="R143" s="486"/>
      <c r="S143" s="486"/>
      <c r="T143" s="486"/>
      <c r="U143" s="519"/>
      <c r="V143" s="520"/>
      <c r="W143" s="520"/>
      <c r="X143" s="107" t="s">
        <v>3651</v>
      </c>
      <c r="Y143" s="108" t="s">
        <v>365</v>
      </c>
      <c r="Z143" s="521">
        <f t="shared" si="4"/>
        <v>0</v>
      </c>
      <c r="AA143" s="486"/>
    </row>
    <row r="144" spans="2:27" ht="15" customHeight="1" x14ac:dyDescent="0.35">
      <c r="B144" s="499">
        <v>11</v>
      </c>
      <c r="C144" s="486"/>
      <c r="D144" s="500" t="s">
        <v>3653</v>
      </c>
      <c r="E144" s="486"/>
      <c r="F144" s="486"/>
      <c r="G144" s="486"/>
      <c r="H144" s="486"/>
      <c r="I144" s="486"/>
      <c r="J144" s="486"/>
      <c r="K144" s="486"/>
      <c r="L144" s="486"/>
      <c r="M144" s="486"/>
      <c r="N144" s="500" t="s">
        <v>3657</v>
      </c>
      <c r="O144" s="486"/>
      <c r="P144" s="486"/>
      <c r="Q144" s="486"/>
      <c r="R144" s="486"/>
      <c r="S144" s="486"/>
      <c r="T144" s="486"/>
      <c r="U144" s="519"/>
      <c r="V144" s="520"/>
      <c r="W144" s="520"/>
      <c r="X144" s="107" t="s">
        <v>3651</v>
      </c>
      <c r="Y144" s="108" t="s">
        <v>365</v>
      </c>
      <c r="Z144" s="521">
        <f t="shared" si="4"/>
        <v>0</v>
      </c>
      <c r="AA144" s="486"/>
    </row>
    <row r="145" spans="1:27" ht="15" customHeight="1" x14ac:dyDescent="0.35">
      <c r="B145" s="499">
        <v>12</v>
      </c>
      <c r="C145" s="486"/>
      <c r="D145" s="500" t="s">
        <v>3653</v>
      </c>
      <c r="E145" s="486"/>
      <c r="F145" s="486"/>
      <c r="G145" s="486"/>
      <c r="H145" s="486"/>
      <c r="I145" s="486"/>
      <c r="J145" s="486"/>
      <c r="K145" s="486"/>
      <c r="L145" s="486"/>
      <c r="M145" s="486"/>
      <c r="N145" s="500" t="s">
        <v>3656</v>
      </c>
      <c r="O145" s="486"/>
      <c r="P145" s="486"/>
      <c r="Q145" s="486"/>
      <c r="R145" s="486"/>
      <c r="S145" s="486"/>
      <c r="T145" s="486"/>
      <c r="U145" s="519"/>
      <c r="V145" s="520"/>
      <c r="W145" s="520"/>
      <c r="X145" s="107" t="s">
        <v>3651</v>
      </c>
      <c r="Y145" s="108" t="s">
        <v>365</v>
      </c>
      <c r="Z145" s="521">
        <f t="shared" si="4"/>
        <v>0</v>
      </c>
      <c r="AA145" s="486"/>
    </row>
    <row r="146" spans="1:27" ht="15" customHeight="1" x14ac:dyDescent="0.35">
      <c r="B146" s="499">
        <v>13</v>
      </c>
      <c r="C146" s="486"/>
      <c r="D146" s="500" t="s">
        <v>3653</v>
      </c>
      <c r="E146" s="486"/>
      <c r="F146" s="486"/>
      <c r="G146" s="486"/>
      <c r="H146" s="486"/>
      <c r="I146" s="486"/>
      <c r="J146" s="486"/>
      <c r="K146" s="486"/>
      <c r="L146" s="486"/>
      <c r="M146" s="486"/>
      <c r="N146" s="500" t="s">
        <v>3655</v>
      </c>
      <c r="O146" s="486"/>
      <c r="P146" s="486"/>
      <c r="Q146" s="486"/>
      <c r="R146" s="486"/>
      <c r="S146" s="486"/>
      <c r="T146" s="486"/>
      <c r="U146" s="519"/>
      <c r="V146" s="520"/>
      <c r="W146" s="520"/>
      <c r="X146" s="107" t="s">
        <v>3651</v>
      </c>
      <c r="Y146" s="108" t="s">
        <v>365</v>
      </c>
      <c r="Z146" s="521">
        <f t="shared" si="4"/>
        <v>0</v>
      </c>
      <c r="AA146" s="486"/>
    </row>
    <row r="147" spans="1:27" ht="15" customHeight="1" x14ac:dyDescent="0.35">
      <c r="B147" s="499">
        <v>14</v>
      </c>
      <c r="C147" s="486"/>
      <c r="D147" s="500" t="s">
        <v>3653</v>
      </c>
      <c r="E147" s="486"/>
      <c r="F147" s="486"/>
      <c r="G147" s="486"/>
      <c r="H147" s="486"/>
      <c r="I147" s="486"/>
      <c r="J147" s="486"/>
      <c r="K147" s="486"/>
      <c r="L147" s="486"/>
      <c r="M147" s="486"/>
      <c r="N147" s="500" t="s">
        <v>3654</v>
      </c>
      <c r="O147" s="486"/>
      <c r="P147" s="486"/>
      <c r="Q147" s="486"/>
      <c r="R147" s="486"/>
      <c r="S147" s="486"/>
      <c r="T147" s="486"/>
      <c r="U147" s="519"/>
      <c r="V147" s="520"/>
      <c r="W147" s="520"/>
      <c r="X147" s="107" t="s">
        <v>3651</v>
      </c>
      <c r="Y147" s="108" t="s">
        <v>365</v>
      </c>
      <c r="Z147" s="521">
        <f t="shared" si="4"/>
        <v>0</v>
      </c>
      <c r="AA147" s="486"/>
    </row>
    <row r="148" spans="1:27" ht="15" customHeight="1" x14ac:dyDescent="0.35">
      <c r="B148" s="499">
        <v>15</v>
      </c>
      <c r="C148" s="486"/>
      <c r="D148" s="500" t="s">
        <v>3653</v>
      </c>
      <c r="E148" s="486"/>
      <c r="F148" s="486"/>
      <c r="G148" s="486"/>
      <c r="H148" s="486"/>
      <c r="I148" s="486"/>
      <c r="J148" s="486"/>
      <c r="K148" s="486"/>
      <c r="L148" s="486"/>
      <c r="M148" s="486"/>
      <c r="N148" s="500" t="s">
        <v>3652</v>
      </c>
      <c r="O148" s="486"/>
      <c r="P148" s="486"/>
      <c r="Q148" s="486"/>
      <c r="R148" s="486"/>
      <c r="S148" s="486"/>
      <c r="T148" s="486"/>
      <c r="U148" s="519"/>
      <c r="V148" s="520"/>
      <c r="W148" s="520"/>
      <c r="X148" s="107" t="s">
        <v>3651</v>
      </c>
      <c r="Y148" s="108" t="s">
        <v>365</v>
      </c>
      <c r="Z148" s="521">
        <f t="shared" si="4"/>
        <v>0</v>
      </c>
      <c r="AA148" s="486"/>
    </row>
    <row r="149" spans="1:27" x14ac:dyDescent="0.35">
      <c r="B149" s="499">
        <v>16</v>
      </c>
      <c r="C149" s="486"/>
      <c r="D149" s="500" t="s">
        <v>3650</v>
      </c>
      <c r="E149" s="486"/>
      <c r="F149" s="486"/>
      <c r="G149" s="486"/>
      <c r="H149" s="486"/>
      <c r="I149" s="486"/>
      <c r="J149" s="486"/>
      <c r="K149" s="486"/>
      <c r="L149" s="486"/>
      <c r="M149" s="486"/>
      <c r="N149" s="500" t="s">
        <v>3649</v>
      </c>
      <c r="O149" s="486"/>
      <c r="P149" s="486"/>
      <c r="Q149" s="486"/>
      <c r="R149" s="486"/>
      <c r="S149" s="486"/>
      <c r="T149" s="486"/>
      <c r="U149" s="519"/>
      <c r="V149" s="520"/>
      <c r="W149" s="520"/>
      <c r="X149" s="107">
        <v>15</v>
      </c>
      <c r="Y149" s="108" t="s">
        <v>3648</v>
      </c>
      <c r="Z149" s="521">
        <f t="shared" si="4"/>
        <v>0</v>
      </c>
      <c r="AA149" s="486"/>
    </row>
    <row r="150" spans="1:27" ht="19.5" customHeight="1" x14ac:dyDescent="0.35">
      <c r="A150" s="527" t="s">
        <v>3647</v>
      </c>
      <c r="B150" s="527"/>
      <c r="C150" s="527"/>
      <c r="D150" s="527"/>
      <c r="E150" s="527"/>
      <c r="F150" s="527"/>
      <c r="G150" s="527"/>
      <c r="H150" s="527"/>
      <c r="I150" s="527"/>
      <c r="J150" s="527"/>
      <c r="K150" s="527"/>
      <c r="L150" s="527"/>
      <c r="M150" s="527"/>
      <c r="N150" s="527"/>
      <c r="O150" s="527"/>
      <c r="P150" s="527"/>
      <c r="Q150" s="527"/>
      <c r="R150" s="527"/>
      <c r="S150" s="527"/>
      <c r="T150" s="527"/>
      <c r="U150" s="527"/>
      <c r="V150" s="527"/>
      <c r="W150" s="527"/>
      <c r="X150" s="527"/>
      <c r="Y150" s="527"/>
      <c r="Z150" s="124"/>
      <c r="AA150" s="127">
        <f>SUM(Z134:AA149)</f>
        <v>0</v>
      </c>
    </row>
    <row r="151" spans="1:27" ht="0" hidden="1" customHeight="1" x14ac:dyDescent="0.35"/>
    <row r="152" spans="1:27" ht="2.9" customHeight="1" x14ac:dyDescent="0.35"/>
    <row r="153" spans="1:27" ht="11.25" customHeight="1" x14ac:dyDescent="0.35">
      <c r="B153" s="494" t="s">
        <v>3646</v>
      </c>
      <c r="C153" s="486"/>
      <c r="D153" s="486"/>
      <c r="E153" s="486"/>
      <c r="F153" s="486"/>
      <c r="G153" s="486"/>
      <c r="H153" s="486"/>
      <c r="I153" s="486"/>
      <c r="J153" s="486"/>
      <c r="K153" s="486"/>
      <c r="L153" s="486"/>
      <c r="M153" s="486"/>
      <c r="N153" s="486"/>
      <c r="O153" s="486"/>
      <c r="P153" s="486"/>
      <c r="Q153" s="486"/>
      <c r="R153" s="486"/>
      <c r="S153" s="486"/>
      <c r="T153" s="486"/>
      <c r="U153" s="486"/>
      <c r="V153" s="486"/>
      <c r="W153" s="486"/>
      <c r="X153" s="486"/>
      <c r="Y153" s="486"/>
      <c r="Z153" s="486"/>
      <c r="AA153" s="486"/>
    </row>
    <row r="154" spans="1:27" ht="1.5" customHeight="1" x14ac:dyDescent="0.35"/>
    <row r="155" spans="1:27" ht="11.25" customHeight="1" x14ac:dyDescent="0.35">
      <c r="C155" s="499" t="s">
        <v>3509</v>
      </c>
      <c r="D155" s="486"/>
      <c r="F155" s="521">
        <f>AA150</f>
        <v>0</v>
      </c>
      <c r="G155" s="486"/>
      <c r="H155" s="486"/>
      <c r="I155" s="486"/>
      <c r="J155" s="486"/>
      <c r="K155" s="500" t="s">
        <v>3645</v>
      </c>
      <c r="L155" s="486"/>
      <c r="M155" s="486"/>
      <c r="N155" s="486"/>
      <c r="O155" s="486"/>
      <c r="P155" s="486"/>
      <c r="Q155" s="486"/>
      <c r="R155" s="486"/>
    </row>
    <row r="156" spans="1:27" ht="10" customHeight="1" x14ac:dyDescent="0.35"/>
    <row r="157" spans="1:27" ht="11.5" customHeight="1" x14ac:dyDescent="0.35">
      <c r="B157" s="495" t="s">
        <v>1</v>
      </c>
      <c r="C157" s="496"/>
      <c r="D157" s="496"/>
      <c r="E157" s="496"/>
      <c r="F157" s="496"/>
      <c r="G157" s="496"/>
      <c r="H157" s="496"/>
      <c r="J157" s="497" t="s">
        <v>3497</v>
      </c>
      <c r="K157" s="496"/>
      <c r="L157" s="496"/>
      <c r="M157" s="496"/>
      <c r="N157" s="496"/>
      <c r="O157" s="496"/>
      <c r="P157" s="496"/>
    </row>
    <row r="158" spans="1:27" ht="11.25" customHeight="1" x14ac:dyDescent="0.35">
      <c r="B158" s="497" t="s">
        <v>3507</v>
      </c>
      <c r="C158" s="496"/>
      <c r="D158" s="496"/>
      <c r="E158" s="496"/>
      <c r="F158" s="496"/>
      <c r="G158" s="496"/>
      <c r="H158" s="496"/>
      <c r="I158" s="105"/>
      <c r="J158" s="522">
        <f>AA150</f>
        <v>0</v>
      </c>
      <c r="K158" s="496"/>
      <c r="L158" s="496"/>
      <c r="M158" s="496"/>
      <c r="N158" s="496"/>
      <c r="O158" s="496"/>
      <c r="P158" s="496"/>
    </row>
    <row r="159" spans="1:27" ht="0" hidden="1" customHeight="1" x14ac:dyDescent="0.35"/>
    <row r="160" spans="1:27" ht="3" customHeight="1" x14ac:dyDescent="0.35"/>
    <row r="161" spans="2:27" ht="11.25" customHeight="1" x14ac:dyDescent="0.35">
      <c r="B161" s="490" t="s">
        <v>3478</v>
      </c>
      <c r="C161" s="486"/>
      <c r="D161" s="486"/>
      <c r="E161" s="486"/>
      <c r="F161" s="486"/>
      <c r="G161" s="486"/>
      <c r="H161" s="486"/>
      <c r="J161" s="523">
        <f>AA150</f>
        <v>0</v>
      </c>
      <c r="K161" s="486"/>
      <c r="L161" s="486"/>
      <c r="M161" s="486"/>
      <c r="N161" s="486"/>
      <c r="O161" s="486"/>
      <c r="P161" s="486"/>
    </row>
    <row r="162" spans="2:27" ht="11.5" customHeight="1" x14ac:dyDescent="0.35"/>
    <row r="163" spans="2:27" ht="2.9" customHeight="1" x14ac:dyDescent="0.35"/>
    <row r="164" spans="2:27" ht="0" hidden="1" customHeight="1" x14ac:dyDescent="0.35"/>
    <row r="165" spans="2:27" ht="17.149999999999999" customHeight="1" x14ac:dyDescent="0.35">
      <c r="B165" s="515" t="s">
        <v>3644</v>
      </c>
      <c r="C165" s="486"/>
      <c r="D165" s="486"/>
      <c r="E165" s="486"/>
      <c r="F165" s="486"/>
      <c r="G165" s="486"/>
      <c r="H165" s="486"/>
      <c r="I165" s="486"/>
      <c r="J165" s="486"/>
      <c r="K165" s="486"/>
      <c r="L165" s="486"/>
      <c r="M165" s="486"/>
      <c r="N165" s="486"/>
      <c r="O165" s="486"/>
      <c r="P165" s="486"/>
      <c r="Q165" s="486"/>
      <c r="R165" s="486"/>
      <c r="S165" s="486"/>
      <c r="T165" s="486"/>
      <c r="U165" s="486"/>
      <c r="V165" s="486"/>
      <c r="W165" s="486"/>
      <c r="X165" s="486"/>
      <c r="Y165" s="486"/>
      <c r="Z165" s="486"/>
      <c r="AA165" s="486"/>
    </row>
    <row r="166" spans="2:27" ht="2.9" customHeight="1" x14ac:dyDescent="0.35"/>
    <row r="167" spans="2:27" x14ac:dyDescent="0.35">
      <c r="B167" s="524" t="s">
        <v>3643</v>
      </c>
      <c r="C167" s="525"/>
      <c r="D167" s="526" t="s">
        <v>3642</v>
      </c>
      <c r="E167" s="525"/>
      <c r="F167" s="525"/>
      <c r="G167" s="525"/>
      <c r="H167" s="525"/>
      <c r="I167" s="525"/>
      <c r="J167" s="525"/>
      <c r="K167" s="525"/>
      <c r="L167" s="525"/>
      <c r="M167" s="525"/>
      <c r="N167" s="526" t="s">
        <v>3498</v>
      </c>
      <c r="O167" s="525"/>
      <c r="P167" s="525"/>
      <c r="Q167" s="525"/>
      <c r="R167" s="525"/>
      <c r="S167" s="525"/>
      <c r="T167" s="525"/>
      <c r="U167" s="524" t="s">
        <v>3641</v>
      </c>
      <c r="V167" s="525"/>
      <c r="W167" s="525"/>
      <c r="X167" s="125" t="s">
        <v>308</v>
      </c>
      <c r="Y167" s="126" t="s">
        <v>3640</v>
      </c>
      <c r="Z167" s="524" t="s">
        <v>3639</v>
      </c>
      <c r="AA167" s="525"/>
    </row>
    <row r="168" spans="2:27" x14ac:dyDescent="0.35">
      <c r="B168" s="499">
        <v>1</v>
      </c>
      <c r="C168" s="486"/>
      <c r="D168" s="500"/>
      <c r="E168" s="486"/>
      <c r="F168" s="486"/>
      <c r="G168" s="486"/>
      <c r="H168" s="486"/>
      <c r="I168" s="486"/>
      <c r="J168" s="486"/>
      <c r="K168" s="486"/>
      <c r="L168" s="486"/>
      <c r="M168" s="486"/>
      <c r="N168" s="500" t="s">
        <v>3638</v>
      </c>
      <c r="O168" s="486"/>
      <c r="P168" s="486"/>
      <c r="Q168" s="486"/>
      <c r="R168" s="486"/>
      <c r="S168" s="486"/>
      <c r="T168" s="486"/>
      <c r="U168" s="519"/>
      <c r="V168" s="520"/>
      <c r="W168" s="520"/>
      <c r="X168" s="123">
        <v>1</v>
      </c>
      <c r="Y168" s="108" t="s">
        <v>1539</v>
      </c>
      <c r="Z168" s="521">
        <f t="shared" ref="Z168:Z253" si="5">U168*X168</f>
        <v>0</v>
      </c>
      <c r="AA168" s="486"/>
    </row>
    <row r="169" spans="2:27" x14ac:dyDescent="0.35">
      <c r="B169" s="499">
        <v>2</v>
      </c>
      <c r="C169" s="486"/>
      <c r="D169" s="500"/>
      <c r="E169" s="486"/>
      <c r="F169" s="486"/>
      <c r="G169" s="486"/>
      <c r="H169" s="486"/>
      <c r="I169" s="486"/>
      <c r="J169" s="486"/>
      <c r="K169" s="486"/>
      <c r="L169" s="486"/>
      <c r="M169" s="486"/>
      <c r="N169" s="500" t="s">
        <v>3637</v>
      </c>
      <c r="O169" s="486"/>
      <c r="P169" s="486"/>
      <c r="Q169" s="486"/>
      <c r="R169" s="486"/>
      <c r="S169" s="486"/>
      <c r="T169" s="486"/>
      <c r="U169" s="519"/>
      <c r="V169" s="520"/>
      <c r="W169" s="520"/>
      <c r="X169" s="123">
        <v>1</v>
      </c>
      <c r="Y169" s="108" t="s">
        <v>1539</v>
      </c>
      <c r="Z169" s="521">
        <f t="shared" si="5"/>
        <v>0</v>
      </c>
      <c r="AA169" s="486"/>
    </row>
    <row r="170" spans="2:27" x14ac:dyDescent="0.35">
      <c r="B170" s="499">
        <v>3</v>
      </c>
      <c r="C170" s="486"/>
      <c r="D170" s="500"/>
      <c r="E170" s="486"/>
      <c r="F170" s="486"/>
      <c r="G170" s="486"/>
      <c r="H170" s="486"/>
      <c r="I170" s="486"/>
      <c r="J170" s="486"/>
      <c r="K170" s="486"/>
      <c r="L170" s="486"/>
      <c r="M170" s="486"/>
      <c r="N170" s="500" t="s">
        <v>3636</v>
      </c>
      <c r="O170" s="486"/>
      <c r="P170" s="486"/>
      <c r="Q170" s="486"/>
      <c r="R170" s="486"/>
      <c r="S170" s="486"/>
      <c r="T170" s="486"/>
      <c r="U170" s="519"/>
      <c r="V170" s="520"/>
      <c r="W170" s="520"/>
      <c r="X170" s="123">
        <v>1</v>
      </c>
      <c r="Y170" s="108" t="s">
        <v>1539</v>
      </c>
      <c r="Z170" s="521">
        <f t="shared" si="5"/>
        <v>0</v>
      </c>
      <c r="AA170" s="486"/>
    </row>
    <row r="171" spans="2:27" ht="27.75" customHeight="1" x14ac:dyDescent="0.35">
      <c r="B171" s="499">
        <v>4</v>
      </c>
      <c r="C171" s="486"/>
      <c r="D171" s="500"/>
      <c r="E171" s="486"/>
      <c r="F171" s="486"/>
      <c r="G171" s="486"/>
      <c r="H171" s="486"/>
      <c r="I171" s="486"/>
      <c r="J171" s="486"/>
      <c r="K171" s="486"/>
      <c r="L171" s="486"/>
      <c r="M171" s="486"/>
      <c r="N171" s="500" t="s">
        <v>3635</v>
      </c>
      <c r="O171" s="486"/>
      <c r="P171" s="486"/>
      <c r="Q171" s="486"/>
      <c r="R171" s="486"/>
      <c r="S171" s="486"/>
      <c r="T171" s="486"/>
      <c r="U171" s="519"/>
      <c r="V171" s="520"/>
      <c r="W171" s="520"/>
      <c r="X171" s="123">
        <v>1</v>
      </c>
      <c r="Y171" s="108" t="s">
        <v>1539</v>
      </c>
      <c r="Z171" s="521">
        <f t="shared" si="5"/>
        <v>0</v>
      </c>
      <c r="AA171" s="486"/>
    </row>
    <row r="172" spans="2:27" ht="27.75" customHeight="1" x14ac:dyDescent="0.35">
      <c r="B172" s="499">
        <v>5</v>
      </c>
      <c r="C172" s="486"/>
      <c r="D172" s="500"/>
      <c r="E172" s="486"/>
      <c r="F172" s="486"/>
      <c r="G172" s="486"/>
      <c r="H172" s="486"/>
      <c r="I172" s="486"/>
      <c r="J172" s="486"/>
      <c r="K172" s="486"/>
      <c r="L172" s="486"/>
      <c r="M172" s="486"/>
      <c r="N172" s="500" t="s">
        <v>3634</v>
      </c>
      <c r="O172" s="486"/>
      <c r="P172" s="486"/>
      <c r="Q172" s="486"/>
      <c r="R172" s="486"/>
      <c r="S172" s="486"/>
      <c r="T172" s="486"/>
      <c r="U172" s="519"/>
      <c r="V172" s="520"/>
      <c r="W172" s="520"/>
      <c r="X172" s="123">
        <v>1</v>
      </c>
      <c r="Y172" s="108" t="s">
        <v>1539</v>
      </c>
      <c r="Z172" s="521">
        <f t="shared" si="5"/>
        <v>0</v>
      </c>
      <c r="AA172" s="486"/>
    </row>
    <row r="173" spans="2:27" ht="15" customHeight="1" x14ac:dyDescent="0.35">
      <c r="B173" s="499">
        <v>6</v>
      </c>
      <c r="C173" s="486"/>
      <c r="D173" s="500"/>
      <c r="E173" s="500"/>
      <c r="F173" s="500"/>
      <c r="G173" s="500"/>
      <c r="H173" s="500"/>
      <c r="I173" s="500"/>
      <c r="J173" s="500"/>
      <c r="K173" s="500"/>
      <c r="L173" s="500"/>
      <c r="M173" s="500"/>
      <c r="N173" s="500" t="s">
        <v>3633</v>
      </c>
      <c r="O173" s="500"/>
      <c r="P173" s="500"/>
      <c r="Q173" s="500"/>
      <c r="R173" s="500"/>
      <c r="S173" s="500"/>
      <c r="T173" s="500"/>
      <c r="U173" s="519"/>
      <c r="V173" s="519"/>
      <c r="W173" s="519"/>
      <c r="X173" s="123">
        <v>1</v>
      </c>
      <c r="Y173" s="108" t="s">
        <v>1539</v>
      </c>
      <c r="Z173" s="521">
        <f t="shared" si="5"/>
        <v>0</v>
      </c>
      <c r="AA173" s="521"/>
    </row>
    <row r="174" spans="2:27" ht="180" customHeight="1" x14ac:dyDescent="0.35">
      <c r="B174" s="499">
        <v>7</v>
      </c>
      <c r="C174" s="486"/>
      <c r="D174" s="500"/>
      <c r="E174" s="500"/>
      <c r="F174" s="500"/>
      <c r="G174" s="500"/>
      <c r="H174" s="500"/>
      <c r="I174" s="500"/>
      <c r="J174" s="500"/>
      <c r="K174" s="500"/>
      <c r="L174" s="500"/>
      <c r="M174" s="500"/>
      <c r="N174" s="500" t="s">
        <v>3632</v>
      </c>
      <c r="O174" s="500"/>
      <c r="P174" s="500"/>
      <c r="Q174" s="500"/>
      <c r="R174" s="500"/>
      <c r="S174" s="500"/>
      <c r="T174" s="500"/>
      <c r="U174" s="519"/>
      <c r="V174" s="519"/>
      <c r="W174" s="519"/>
      <c r="X174" s="123">
        <v>1</v>
      </c>
      <c r="Y174" s="108" t="s">
        <v>1539</v>
      </c>
      <c r="Z174" s="521">
        <f t="shared" si="5"/>
        <v>0</v>
      </c>
      <c r="AA174" s="521"/>
    </row>
    <row r="175" spans="2:27" x14ac:dyDescent="0.35">
      <c r="B175" s="499">
        <v>8</v>
      </c>
      <c r="C175" s="486"/>
      <c r="D175" s="500"/>
      <c r="E175" s="486"/>
      <c r="F175" s="486"/>
      <c r="G175" s="486"/>
      <c r="H175" s="486"/>
      <c r="I175" s="486"/>
      <c r="J175" s="486"/>
      <c r="K175" s="486"/>
      <c r="L175" s="486"/>
      <c r="M175" s="486"/>
      <c r="N175" s="500" t="s">
        <v>4019</v>
      </c>
      <c r="O175" s="486"/>
      <c r="P175" s="486"/>
      <c r="Q175" s="486"/>
      <c r="R175" s="486"/>
      <c r="S175" s="486"/>
      <c r="T175" s="486"/>
      <c r="U175" s="519"/>
      <c r="V175" s="520"/>
      <c r="W175" s="520"/>
      <c r="X175" s="123">
        <v>2</v>
      </c>
      <c r="Y175" s="108" t="s">
        <v>1539</v>
      </c>
      <c r="Z175" s="521">
        <f t="shared" si="5"/>
        <v>0</v>
      </c>
      <c r="AA175" s="486"/>
    </row>
    <row r="176" spans="2:27" x14ac:dyDescent="0.35">
      <c r="B176" s="499">
        <v>8</v>
      </c>
      <c r="C176" s="486"/>
      <c r="D176" s="500"/>
      <c r="E176" s="486"/>
      <c r="F176" s="486"/>
      <c r="G176" s="486"/>
      <c r="H176" s="486"/>
      <c r="I176" s="486"/>
      <c r="J176" s="486"/>
      <c r="K176" s="486"/>
      <c r="L176" s="486"/>
      <c r="M176" s="486"/>
      <c r="N176" s="500" t="s">
        <v>4020</v>
      </c>
      <c r="O176" s="486"/>
      <c r="P176" s="486"/>
      <c r="Q176" s="486"/>
      <c r="R176" s="486"/>
      <c r="S176" s="486"/>
      <c r="T176" s="486"/>
      <c r="U176" s="519"/>
      <c r="V176" s="520"/>
      <c r="W176" s="520"/>
      <c r="X176" s="123">
        <v>1</v>
      </c>
      <c r="Y176" s="108" t="s">
        <v>1539</v>
      </c>
      <c r="Z176" s="521">
        <f t="shared" si="5"/>
        <v>0</v>
      </c>
      <c r="AA176" s="486"/>
    </row>
    <row r="177" spans="2:27" x14ac:dyDescent="0.35">
      <c r="B177" s="499">
        <v>8</v>
      </c>
      <c r="C177" s="486"/>
      <c r="D177" s="500"/>
      <c r="E177" s="486"/>
      <c r="F177" s="486"/>
      <c r="G177" s="486"/>
      <c r="H177" s="486"/>
      <c r="I177" s="486"/>
      <c r="J177" s="486"/>
      <c r="K177" s="486"/>
      <c r="L177" s="486"/>
      <c r="M177" s="486"/>
      <c r="N177" s="500" t="s">
        <v>4021</v>
      </c>
      <c r="O177" s="486"/>
      <c r="P177" s="486"/>
      <c r="Q177" s="486"/>
      <c r="R177" s="486"/>
      <c r="S177" s="486"/>
      <c r="T177" s="486"/>
      <c r="U177" s="519"/>
      <c r="V177" s="520"/>
      <c r="W177" s="520"/>
      <c r="X177" s="123">
        <v>1</v>
      </c>
      <c r="Y177" s="108" t="s">
        <v>1539</v>
      </c>
      <c r="Z177" s="521">
        <f t="shared" si="5"/>
        <v>0</v>
      </c>
      <c r="AA177" s="486"/>
    </row>
    <row r="178" spans="2:27" x14ac:dyDescent="0.35">
      <c r="B178" s="499">
        <v>8</v>
      </c>
      <c r="C178" s="486"/>
      <c r="D178" s="500"/>
      <c r="E178" s="486"/>
      <c r="F178" s="486"/>
      <c r="G178" s="486"/>
      <c r="H178" s="486"/>
      <c r="I178" s="486"/>
      <c r="J178" s="486"/>
      <c r="K178" s="486"/>
      <c r="L178" s="486"/>
      <c r="M178" s="486"/>
      <c r="N178" s="500" t="s">
        <v>3631</v>
      </c>
      <c r="O178" s="486"/>
      <c r="P178" s="486"/>
      <c r="Q178" s="486"/>
      <c r="R178" s="486"/>
      <c r="S178" s="486"/>
      <c r="T178" s="486"/>
      <c r="U178" s="519"/>
      <c r="V178" s="520"/>
      <c r="W178" s="520"/>
      <c r="X178" s="123">
        <v>3</v>
      </c>
      <c r="Y178" s="108" t="s">
        <v>1539</v>
      </c>
      <c r="Z178" s="521">
        <f t="shared" si="5"/>
        <v>0</v>
      </c>
      <c r="AA178" s="486"/>
    </row>
    <row r="179" spans="2:27" x14ac:dyDescent="0.35">
      <c r="B179" s="499">
        <v>9</v>
      </c>
      <c r="C179" s="486"/>
      <c r="D179" s="500"/>
      <c r="E179" s="486"/>
      <c r="F179" s="486"/>
      <c r="G179" s="486"/>
      <c r="H179" s="486"/>
      <c r="I179" s="486"/>
      <c r="J179" s="486"/>
      <c r="K179" s="486"/>
      <c r="L179" s="486"/>
      <c r="M179" s="486"/>
      <c r="N179" s="500" t="s">
        <v>3630</v>
      </c>
      <c r="O179" s="486"/>
      <c r="P179" s="486"/>
      <c r="Q179" s="486"/>
      <c r="R179" s="486"/>
      <c r="S179" s="486"/>
      <c r="T179" s="486"/>
      <c r="U179" s="519"/>
      <c r="V179" s="520"/>
      <c r="W179" s="520"/>
      <c r="X179" s="123">
        <v>1</v>
      </c>
      <c r="Y179" s="108" t="s">
        <v>1539</v>
      </c>
      <c r="Z179" s="521">
        <f t="shared" si="5"/>
        <v>0</v>
      </c>
      <c r="AA179" s="486"/>
    </row>
    <row r="180" spans="2:27" x14ac:dyDescent="0.35">
      <c r="B180" s="499">
        <v>10</v>
      </c>
      <c r="C180" s="486"/>
      <c r="D180" s="500"/>
      <c r="E180" s="486"/>
      <c r="F180" s="486"/>
      <c r="G180" s="486"/>
      <c r="H180" s="486"/>
      <c r="I180" s="486"/>
      <c r="J180" s="486"/>
      <c r="K180" s="486"/>
      <c r="L180" s="486"/>
      <c r="M180" s="486"/>
      <c r="N180" s="500" t="s">
        <v>3629</v>
      </c>
      <c r="O180" s="486"/>
      <c r="P180" s="486"/>
      <c r="Q180" s="486"/>
      <c r="R180" s="486"/>
      <c r="S180" s="486"/>
      <c r="T180" s="486"/>
      <c r="U180" s="519"/>
      <c r="V180" s="520"/>
      <c r="W180" s="520"/>
      <c r="X180" s="123">
        <v>1</v>
      </c>
      <c r="Y180" s="108" t="s">
        <v>1539</v>
      </c>
      <c r="Z180" s="521">
        <f t="shared" si="5"/>
        <v>0</v>
      </c>
      <c r="AA180" s="486"/>
    </row>
    <row r="181" spans="2:27" x14ac:dyDescent="0.35">
      <c r="B181" s="499">
        <v>11</v>
      </c>
      <c r="C181" s="486"/>
      <c r="D181" s="500"/>
      <c r="E181" s="486"/>
      <c r="F181" s="486"/>
      <c r="G181" s="486"/>
      <c r="H181" s="486"/>
      <c r="I181" s="486"/>
      <c r="J181" s="486"/>
      <c r="K181" s="486"/>
      <c r="L181" s="486"/>
      <c r="M181" s="486"/>
      <c r="N181" s="500" t="s">
        <v>3628</v>
      </c>
      <c r="O181" s="486"/>
      <c r="P181" s="486"/>
      <c r="Q181" s="486"/>
      <c r="R181" s="486"/>
      <c r="S181" s="486"/>
      <c r="T181" s="486"/>
      <c r="U181" s="519"/>
      <c r="V181" s="520"/>
      <c r="W181" s="520"/>
      <c r="X181" s="123">
        <v>42</v>
      </c>
      <c r="Y181" s="108" t="s">
        <v>1539</v>
      </c>
      <c r="Z181" s="521">
        <f t="shared" si="5"/>
        <v>0</v>
      </c>
      <c r="AA181" s="486"/>
    </row>
    <row r="182" spans="2:27" x14ac:dyDescent="0.35">
      <c r="B182" s="499">
        <v>12</v>
      </c>
      <c r="C182" s="486"/>
      <c r="D182" s="500"/>
      <c r="E182" s="486"/>
      <c r="F182" s="486"/>
      <c r="G182" s="486"/>
      <c r="H182" s="486"/>
      <c r="I182" s="486"/>
      <c r="J182" s="486"/>
      <c r="K182" s="486"/>
      <c r="L182" s="486"/>
      <c r="M182" s="486"/>
      <c r="N182" s="500" t="s">
        <v>3627</v>
      </c>
      <c r="O182" s="486"/>
      <c r="P182" s="486"/>
      <c r="Q182" s="486"/>
      <c r="R182" s="486"/>
      <c r="S182" s="486"/>
      <c r="T182" s="486"/>
      <c r="U182" s="519"/>
      <c r="V182" s="520"/>
      <c r="W182" s="520"/>
      <c r="X182" s="123">
        <v>1</v>
      </c>
      <c r="Y182" s="108" t="s">
        <v>1026</v>
      </c>
      <c r="Z182" s="521">
        <f t="shared" si="5"/>
        <v>0</v>
      </c>
      <c r="AA182" s="486"/>
    </row>
    <row r="183" spans="2:27" x14ac:dyDescent="0.35">
      <c r="B183" s="499">
        <v>13</v>
      </c>
      <c r="C183" s="486"/>
      <c r="D183" s="500"/>
      <c r="E183" s="486"/>
      <c r="F183" s="486"/>
      <c r="G183" s="486"/>
      <c r="H183" s="486"/>
      <c r="I183" s="486"/>
      <c r="J183" s="486"/>
      <c r="K183" s="486"/>
      <c r="L183" s="486"/>
      <c r="M183" s="486"/>
      <c r="N183" s="500" t="s">
        <v>3626</v>
      </c>
      <c r="O183" s="486"/>
      <c r="P183" s="486"/>
      <c r="Q183" s="486"/>
      <c r="R183" s="486"/>
      <c r="S183" s="486"/>
      <c r="T183" s="486"/>
      <c r="U183" s="519"/>
      <c r="V183" s="520"/>
      <c r="W183" s="520"/>
      <c r="X183" s="123">
        <v>2500</v>
      </c>
      <c r="Y183" s="108" t="s">
        <v>325</v>
      </c>
      <c r="Z183" s="521">
        <f t="shared" si="5"/>
        <v>0</v>
      </c>
      <c r="AA183" s="486"/>
    </row>
    <row r="184" spans="2:27" x14ac:dyDescent="0.35">
      <c r="B184" s="499">
        <v>14</v>
      </c>
      <c r="C184" s="486"/>
      <c r="D184" s="500"/>
      <c r="E184" s="486"/>
      <c r="F184" s="486"/>
      <c r="G184" s="486"/>
      <c r="H184" s="486"/>
      <c r="I184" s="486"/>
      <c r="J184" s="486"/>
      <c r="K184" s="486"/>
      <c r="L184" s="486"/>
      <c r="M184" s="486"/>
      <c r="N184" s="500" t="s">
        <v>3625</v>
      </c>
      <c r="O184" s="486"/>
      <c r="P184" s="486"/>
      <c r="Q184" s="486"/>
      <c r="R184" s="486"/>
      <c r="S184" s="486"/>
      <c r="T184" s="486"/>
      <c r="U184" s="519"/>
      <c r="V184" s="520"/>
      <c r="W184" s="520"/>
      <c r="X184" s="123">
        <v>3900</v>
      </c>
      <c r="Y184" s="108" t="s">
        <v>325</v>
      </c>
      <c r="Z184" s="521">
        <f t="shared" si="5"/>
        <v>0</v>
      </c>
      <c r="AA184" s="486"/>
    </row>
    <row r="185" spans="2:27" x14ac:dyDescent="0.35">
      <c r="B185" s="499">
        <v>15</v>
      </c>
      <c r="C185" s="486"/>
      <c r="D185" s="500"/>
      <c r="E185" s="486"/>
      <c r="F185" s="486"/>
      <c r="G185" s="486"/>
      <c r="H185" s="486"/>
      <c r="I185" s="486"/>
      <c r="J185" s="486"/>
      <c r="K185" s="486"/>
      <c r="L185" s="486"/>
      <c r="M185" s="486"/>
      <c r="N185" s="500" t="s">
        <v>3624</v>
      </c>
      <c r="O185" s="486"/>
      <c r="P185" s="486"/>
      <c r="Q185" s="486"/>
      <c r="R185" s="486"/>
      <c r="S185" s="486"/>
      <c r="T185" s="486"/>
      <c r="U185" s="519"/>
      <c r="V185" s="520"/>
      <c r="W185" s="520"/>
      <c r="X185" s="123">
        <v>600</v>
      </c>
      <c r="Y185" s="108" t="s">
        <v>325</v>
      </c>
      <c r="Z185" s="521">
        <f t="shared" si="5"/>
        <v>0</v>
      </c>
      <c r="AA185" s="486"/>
    </row>
    <row r="186" spans="2:27" x14ac:dyDescent="0.35">
      <c r="B186" s="499">
        <v>16</v>
      </c>
      <c r="C186" s="486"/>
      <c r="D186" s="500"/>
      <c r="E186" s="486"/>
      <c r="F186" s="486"/>
      <c r="G186" s="486"/>
      <c r="H186" s="486"/>
      <c r="I186" s="486"/>
      <c r="J186" s="486"/>
      <c r="K186" s="486"/>
      <c r="L186" s="486"/>
      <c r="M186" s="486"/>
      <c r="N186" s="500" t="s">
        <v>3623</v>
      </c>
      <c r="O186" s="486"/>
      <c r="P186" s="486"/>
      <c r="Q186" s="486"/>
      <c r="R186" s="486"/>
      <c r="S186" s="486"/>
      <c r="T186" s="486"/>
      <c r="U186" s="519"/>
      <c r="V186" s="520"/>
      <c r="W186" s="520"/>
      <c r="X186" s="123">
        <v>200</v>
      </c>
      <c r="Y186" s="108" t="s">
        <v>325</v>
      </c>
      <c r="Z186" s="521">
        <f t="shared" si="5"/>
        <v>0</v>
      </c>
      <c r="AA186" s="486"/>
    </row>
    <row r="187" spans="2:27" x14ac:dyDescent="0.35">
      <c r="B187" s="499">
        <v>17</v>
      </c>
      <c r="C187" s="486"/>
      <c r="D187" s="500"/>
      <c r="E187" s="486"/>
      <c r="F187" s="486"/>
      <c r="G187" s="486"/>
      <c r="H187" s="486"/>
      <c r="I187" s="486"/>
      <c r="J187" s="486"/>
      <c r="K187" s="486"/>
      <c r="L187" s="486"/>
      <c r="M187" s="486"/>
      <c r="N187" s="500" t="s">
        <v>3622</v>
      </c>
      <c r="O187" s="486"/>
      <c r="P187" s="486"/>
      <c r="Q187" s="486"/>
      <c r="R187" s="486"/>
      <c r="S187" s="486"/>
      <c r="T187" s="486"/>
      <c r="U187" s="519"/>
      <c r="V187" s="520"/>
      <c r="W187" s="520"/>
      <c r="X187" s="123">
        <v>300</v>
      </c>
      <c r="Y187" s="108" t="s">
        <v>1539</v>
      </c>
      <c r="Z187" s="521">
        <f t="shared" si="5"/>
        <v>0</v>
      </c>
      <c r="AA187" s="486"/>
    </row>
    <row r="188" spans="2:27" x14ac:dyDescent="0.35">
      <c r="B188" s="499">
        <v>18</v>
      </c>
      <c r="C188" s="486"/>
      <c r="D188" s="500"/>
      <c r="E188" s="486"/>
      <c r="F188" s="486"/>
      <c r="G188" s="486"/>
      <c r="H188" s="486"/>
      <c r="I188" s="486"/>
      <c r="J188" s="486"/>
      <c r="K188" s="486"/>
      <c r="L188" s="486"/>
      <c r="M188" s="486"/>
      <c r="N188" s="500" t="s">
        <v>3621</v>
      </c>
      <c r="O188" s="486"/>
      <c r="P188" s="486"/>
      <c r="Q188" s="486"/>
      <c r="R188" s="486"/>
      <c r="S188" s="486"/>
      <c r="T188" s="486"/>
      <c r="U188" s="519"/>
      <c r="V188" s="520"/>
      <c r="W188" s="520"/>
      <c r="X188" s="123">
        <v>100</v>
      </c>
      <c r="Y188" s="108" t="s">
        <v>1539</v>
      </c>
      <c r="Z188" s="521">
        <f t="shared" si="5"/>
        <v>0</v>
      </c>
      <c r="AA188" s="486"/>
    </row>
    <row r="189" spans="2:27" x14ac:dyDescent="0.35">
      <c r="B189" s="499">
        <v>19</v>
      </c>
      <c r="C189" s="486"/>
      <c r="D189" s="500"/>
      <c r="E189" s="486"/>
      <c r="F189" s="486"/>
      <c r="G189" s="486"/>
      <c r="H189" s="486"/>
      <c r="I189" s="486"/>
      <c r="J189" s="486"/>
      <c r="K189" s="486"/>
      <c r="L189" s="486"/>
      <c r="M189" s="486"/>
      <c r="N189" s="500" t="s">
        <v>3620</v>
      </c>
      <c r="O189" s="486"/>
      <c r="P189" s="486"/>
      <c r="Q189" s="486"/>
      <c r="R189" s="486"/>
      <c r="S189" s="486"/>
      <c r="T189" s="486"/>
      <c r="U189" s="519"/>
      <c r="V189" s="520"/>
      <c r="W189" s="520"/>
      <c r="X189" s="123">
        <v>800</v>
      </c>
      <c r="Y189" s="108" t="s">
        <v>1539</v>
      </c>
      <c r="Z189" s="521">
        <f t="shared" si="5"/>
        <v>0</v>
      </c>
      <c r="AA189" s="486"/>
    </row>
    <row r="190" spans="2:27" x14ac:dyDescent="0.35">
      <c r="B190" s="499">
        <v>20</v>
      </c>
      <c r="C190" s="486"/>
      <c r="D190" s="500"/>
      <c r="E190" s="486"/>
      <c r="F190" s="486"/>
      <c r="G190" s="486"/>
      <c r="H190" s="486"/>
      <c r="I190" s="486"/>
      <c r="J190" s="486"/>
      <c r="K190" s="486"/>
      <c r="L190" s="486"/>
      <c r="M190" s="486"/>
      <c r="N190" s="500" t="s">
        <v>3619</v>
      </c>
      <c r="O190" s="486"/>
      <c r="P190" s="486"/>
      <c r="Q190" s="486"/>
      <c r="R190" s="486"/>
      <c r="S190" s="486"/>
      <c r="T190" s="486"/>
      <c r="U190" s="519"/>
      <c r="V190" s="520"/>
      <c r="W190" s="520"/>
      <c r="X190" s="123">
        <v>20</v>
      </c>
      <c r="Y190" s="108" t="s">
        <v>1539</v>
      </c>
      <c r="Z190" s="521">
        <f t="shared" si="5"/>
        <v>0</v>
      </c>
      <c r="AA190" s="486"/>
    </row>
    <row r="191" spans="2:27" ht="14.25" customHeight="1" x14ac:dyDescent="0.35">
      <c r="B191" s="499">
        <v>21</v>
      </c>
      <c r="C191" s="486"/>
      <c r="D191" s="500"/>
      <c r="E191" s="486"/>
      <c r="F191" s="486"/>
      <c r="G191" s="486"/>
      <c r="H191" s="486"/>
      <c r="I191" s="486"/>
      <c r="J191" s="486"/>
      <c r="K191" s="486"/>
      <c r="L191" s="486"/>
      <c r="M191" s="486"/>
      <c r="N191" s="500" t="s">
        <v>3618</v>
      </c>
      <c r="O191" s="486"/>
      <c r="P191" s="486"/>
      <c r="Q191" s="486"/>
      <c r="R191" s="486"/>
      <c r="S191" s="486"/>
      <c r="T191" s="486"/>
      <c r="U191" s="519"/>
      <c r="V191" s="520"/>
      <c r="W191" s="520"/>
      <c r="X191" s="123">
        <v>110</v>
      </c>
      <c r="Y191" s="108" t="s">
        <v>1539</v>
      </c>
      <c r="Z191" s="521">
        <f t="shared" si="5"/>
        <v>0</v>
      </c>
      <c r="AA191" s="486"/>
    </row>
    <row r="192" spans="2:27" ht="14.25" customHeight="1" x14ac:dyDescent="0.35">
      <c r="B192" s="499">
        <v>22</v>
      </c>
      <c r="C192" s="486"/>
      <c r="D192" s="500"/>
      <c r="E192" s="486"/>
      <c r="F192" s="486"/>
      <c r="G192" s="486"/>
      <c r="H192" s="486"/>
      <c r="I192" s="486"/>
      <c r="J192" s="486"/>
      <c r="K192" s="486"/>
      <c r="L192" s="486"/>
      <c r="M192" s="486"/>
      <c r="N192" s="500" t="s">
        <v>3617</v>
      </c>
      <c r="O192" s="486"/>
      <c r="P192" s="486"/>
      <c r="Q192" s="486"/>
      <c r="R192" s="486"/>
      <c r="S192" s="486"/>
      <c r="T192" s="486"/>
      <c r="U192" s="519"/>
      <c r="V192" s="520"/>
      <c r="W192" s="520"/>
      <c r="X192" s="123">
        <v>10</v>
      </c>
      <c r="Y192" s="108" t="s">
        <v>1539</v>
      </c>
      <c r="Z192" s="521">
        <f t="shared" si="5"/>
        <v>0</v>
      </c>
      <c r="AA192" s="486"/>
    </row>
    <row r="193" spans="2:27" x14ac:dyDescent="0.35">
      <c r="B193" s="499">
        <v>23</v>
      </c>
      <c r="C193" s="486"/>
      <c r="D193" s="500"/>
      <c r="E193" s="486"/>
      <c r="F193" s="486"/>
      <c r="G193" s="486"/>
      <c r="H193" s="486"/>
      <c r="I193" s="486"/>
      <c r="J193" s="486"/>
      <c r="K193" s="486"/>
      <c r="L193" s="486"/>
      <c r="M193" s="486"/>
      <c r="N193" s="500" t="s">
        <v>3616</v>
      </c>
      <c r="O193" s="486"/>
      <c r="P193" s="486"/>
      <c r="Q193" s="486"/>
      <c r="R193" s="486"/>
      <c r="S193" s="486"/>
      <c r="T193" s="486"/>
      <c r="U193" s="519"/>
      <c r="V193" s="520"/>
      <c r="W193" s="520"/>
      <c r="X193" s="123">
        <v>32</v>
      </c>
      <c r="Y193" s="108" t="s">
        <v>1539</v>
      </c>
      <c r="Z193" s="521">
        <f t="shared" si="5"/>
        <v>0</v>
      </c>
      <c r="AA193" s="486"/>
    </row>
    <row r="194" spans="2:27" x14ac:dyDescent="0.35">
      <c r="B194" s="499">
        <v>24</v>
      </c>
      <c r="C194" s="486"/>
      <c r="D194" s="500"/>
      <c r="E194" s="486"/>
      <c r="F194" s="486"/>
      <c r="G194" s="486"/>
      <c r="H194" s="486"/>
      <c r="I194" s="486"/>
      <c r="J194" s="486"/>
      <c r="K194" s="486"/>
      <c r="L194" s="486"/>
      <c r="M194" s="486"/>
      <c r="N194" s="500" t="s">
        <v>3615</v>
      </c>
      <c r="O194" s="486"/>
      <c r="P194" s="486"/>
      <c r="Q194" s="486"/>
      <c r="R194" s="486"/>
      <c r="S194" s="486"/>
      <c r="T194" s="486"/>
      <c r="U194" s="519"/>
      <c r="V194" s="520"/>
      <c r="W194" s="520"/>
      <c r="X194" s="123">
        <v>11</v>
      </c>
      <c r="Y194" s="108" t="s">
        <v>1539</v>
      </c>
      <c r="Z194" s="521">
        <f t="shared" si="5"/>
        <v>0</v>
      </c>
      <c r="AA194" s="486"/>
    </row>
    <row r="195" spans="2:27" x14ac:dyDescent="0.35">
      <c r="B195" s="499">
        <v>25</v>
      </c>
      <c r="C195" s="486"/>
      <c r="D195" s="500"/>
      <c r="E195" s="486"/>
      <c r="F195" s="486"/>
      <c r="G195" s="486"/>
      <c r="H195" s="486"/>
      <c r="I195" s="486"/>
      <c r="J195" s="486"/>
      <c r="K195" s="486"/>
      <c r="L195" s="486"/>
      <c r="M195" s="486"/>
      <c r="N195" s="500" t="s">
        <v>3614</v>
      </c>
      <c r="O195" s="486"/>
      <c r="P195" s="486"/>
      <c r="Q195" s="486"/>
      <c r="R195" s="486"/>
      <c r="S195" s="486"/>
      <c r="T195" s="486"/>
      <c r="U195" s="519"/>
      <c r="V195" s="520"/>
      <c r="W195" s="520"/>
      <c r="X195" s="123">
        <v>27</v>
      </c>
      <c r="Y195" s="108" t="s">
        <v>1539</v>
      </c>
      <c r="Z195" s="521">
        <f t="shared" si="5"/>
        <v>0</v>
      </c>
      <c r="AA195" s="486"/>
    </row>
    <row r="196" spans="2:27" ht="14.25" customHeight="1" x14ac:dyDescent="0.35">
      <c r="B196" s="499">
        <v>26</v>
      </c>
      <c r="C196" s="486"/>
      <c r="D196" s="500"/>
      <c r="E196" s="486"/>
      <c r="F196" s="486"/>
      <c r="G196" s="486"/>
      <c r="H196" s="486"/>
      <c r="I196" s="486"/>
      <c r="J196" s="486"/>
      <c r="K196" s="486"/>
      <c r="L196" s="486"/>
      <c r="M196" s="486"/>
      <c r="N196" s="500" t="s">
        <v>3613</v>
      </c>
      <c r="O196" s="486"/>
      <c r="P196" s="486"/>
      <c r="Q196" s="486"/>
      <c r="R196" s="486"/>
      <c r="S196" s="486"/>
      <c r="T196" s="486"/>
      <c r="U196" s="519"/>
      <c r="V196" s="520"/>
      <c r="W196" s="520"/>
      <c r="X196" s="123">
        <v>13</v>
      </c>
      <c r="Y196" s="108" t="s">
        <v>1539</v>
      </c>
      <c r="Z196" s="521">
        <f t="shared" si="5"/>
        <v>0</v>
      </c>
      <c r="AA196" s="486"/>
    </row>
    <row r="197" spans="2:27" ht="14.25" customHeight="1" x14ac:dyDescent="0.35">
      <c r="B197" s="499">
        <v>27</v>
      </c>
      <c r="C197" s="486"/>
      <c r="D197" s="500"/>
      <c r="E197" s="486"/>
      <c r="F197" s="486"/>
      <c r="G197" s="486"/>
      <c r="H197" s="486"/>
      <c r="I197" s="486"/>
      <c r="J197" s="486"/>
      <c r="K197" s="486"/>
      <c r="L197" s="486"/>
      <c r="M197" s="486"/>
      <c r="N197" s="500" t="s">
        <v>3612</v>
      </c>
      <c r="O197" s="486"/>
      <c r="P197" s="486"/>
      <c r="Q197" s="486"/>
      <c r="R197" s="486"/>
      <c r="S197" s="486"/>
      <c r="T197" s="486"/>
      <c r="U197" s="519"/>
      <c r="V197" s="520"/>
      <c r="W197" s="520"/>
      <c r="X197" s="123">
        <v>17</v>
      </c>
      <c r="Y197" s="108" t="s">
        <v>1539</v>
      </c>
      <c r="Z197" s="521">
        <f t="shared" si="5"/>
        <v>0</v>
      </c>
      <c r="AA197" s="486"/>
    </row>
    <row r="198" spans="2:27" x14ac:dyDescent="0.35">
      <c r="B198" s="499">
        <v>28</v>
      </c>
      <c r="C198" s="486"/>
      <c r="D198" s="500"/>
      <c r="E198" s="486"/>
      <c r="F198" s="486"/>
      <c r="G198" s="486"/>
      <c r="H198" s="486"/>
      <c r="I198" s="486"/>
      <c r="J198" s="486"/>
      <c r="K198" s="486"/>
      <c r="L198" s="486"/>
      <c r="M198" s="486"/>
      <c r="N198" s="500" t="s">
        <v>3611</v>
      </c>
      <c r="O198" s="486"/>
      <c r="P198" s="486"/>
      <c r="Q198" s="486"/>
      <c r="R198" s="486"/>
      <c r="S198" s="486"/>
      <c r="T198" s="486"/>
      <c r="U198" s="519"/>
      <c r="V198" s="520"/>
      <c r="W198" s="520"/>
      <c r="X198" s="123">
        <v>4</v>
      </c>
      <c r="Y198" s="108" t="s">
        <v>1539</v>
      </c>
      <c r="Z198" s="521">
        <f t="shared" si="5"/>
        <v>0</v>
      </c>
      <c r="AA198" s="486"/>
    </row>
    <row r="199" spans="2:27" x14ac:dyDescent="0.35">
      <c r="B199" s="499">
        <v>29</v>
      </c>
      <c r="C199" s="486"/>
      <c r="D199" s="500"/>
      <c r="E199" s="486"/>
      <c r="F199" s="486"/>
      <c r="G199" s="486"/>
      <c r="H199" s="486"/>
      <c r="I199" s="486"/>
      <c r="J199" s="486"/>
      <c r="K199" s="486"/>
      <c r="L199" s="486"/>
      <c r="M199" s="486"/>
      <c r="N199" s="500" t="s">
        <v>3610</v>
      </c>
      <c r="O199" s="486"/>
      <c r="P199" s="486"/>
      <c r="Q199" s="486"/>
      <c r="R199" s="486"/>
      <c r="S199" s="486"/>
      <c r="T199" s="486"/>
      <c r="U199" s="519"/>
      <c r="V199" s="520"/>
      <c r="W199" s="520"/>
      <c r="X199" s="123">
        <v>17</v>
      </c>
      <c r="Y199" s="108" t="s">
        <v>1539</v>
      </c>
      <c r="Z199" s="521">
        <f t="shared" si="5"/>
        <v>0</v>
      </c>
      <c r="AA199" s="486"/>
    </row>
    <row r="200" spans="2:27" ht="15.75" customHeight="1" x14ac:dyDescent="0.35">
      <c r="B200" s="499">
        <v>30</v>
      </c>
      <c r="C200" s="486"/>
      <c r="D200" s="500"/>
      <c r="E200" s="486"/>
      <c r="F200" s="486"/>
      <c r="G200" s="486"/>
      <c r="H200" s="486"/>
      <c r="I200" s="486"/>
      <c r="J200" s="486"/>
      <c r="K200" s="486"/>
      <c r="L200" s="486"/>
      <c r="M200" s="486"/>
      <c r="N200" s="500" t="s">
        <v>3609</v>
      </c>
      <c r="O200" s="486"/>
      <c r="P200" s="486"/>
      <c r="Q200" s="486"/>
      <c r="R200" s="486"/>
      <c r="S200" s="486"/>
      <c r="T200" s="486"/>
      <c r="U200" s="519"/>
      <c r="V200" s="520"/>
      <c r="W200" s="520"/>
      <c r="X200" s="123">
        <v>437</v>
      </c>
      <c r="Y200" s="108" t="s">
        <v>1539</v>
      </c>
      <c r="Z200" s="521">
        <f t="shared" si="5"/>
        <v>0</v>
      </c>
      <c r="AA200" s="486"/>
    </row>
    <row r="201" spans="2:27" ht="15.75" customHeight="1" x14ac:dyDescent="0.35">
      <c r="B201" s="499">
        <v>31</v>
      </c>
      <c r="C201" s="486"/>
      <c r="D201" s="500"/>
      <c r="E201" s="486"/>
      <c r="F201" s="486"/>
      <c r="G201" s="486"/>
      <c r="H201" s="486"/>
      <c r="I201" s="486"/>
      <c r="J201" s="486"/>
      <c r="K201" s="486"/>
      <c r="L201" s="486"/>
      <c r="M201" s="486"/>
      <c r="N201" s="500" t="s">
        <v>3608</v>
      </c>
      <c r="O201" s="486"/>
      <c r="P201" s="486"/>
      <c r="Q201" s="486"/>
      <c r="R201" s="486"/>
      <c r="S201" s="486"/>
      <c r="T201" s="486"/>
      <c r="U201" s="519"/>
      <c r="V201" s="520"/>
      <c r="W201" s="520"/>
      <c r="X201" s="123">
        <v>3</v>
      </c>
      <c r="Y201" s="108" t="s">
        <v>1539</v>
      </c>
      <c r="Z201" s="521">
        <f t="shared" si="5"/>
        <v>0</v>
      </c>
      <c r="AA201" s="486"/>
    </row>
    <row r="202" spans="2:27" ht="15.75" customHeight="1" x14ac:dyDescent="0.35">
      <c r="B202" s="499">
        <v>32</v>
      </c>
      <c r="C202" s="486"/>
      <c r="D202" s="500"/>
      <c r="E202" s="486"/>
      <c r="F202" s="486"/>
      <c r="G202" s="486"/>
      <c r="H202" s="486"/>
      <c r="I202" s="486"/>
      <c r="J202" s="486"/>
      <c r="K202" s="486"/>
      <c r="L202" s="486"/>
      <c r="M202" s="486"/>
      <c r="N202" s="500" t="s">
        <v>3607</v>
      </c>
      <c r="O202" s="486"/>
      <c r="P202" s="486"/>
      <c r="Q202" s="486"/>
      <c r="R202" s="486"/>
      <c r="S202" s="486"/>
      <c r="T202" s="486"/>
      <c r="U202" s="519"/>
      <c r="V202" s="520"/>
      <c r="W202" s="520"/>
      <c r="X202" s="123">
        <v>35</v>
      </c>
      <c r="Y202" s="108" t="s">
        <v>1539</v>
      </c>
      <c r="Z202" s="521">
        <f t="shared" si="5"/>
        <v>0</v>
      </c>
      <c r="AA202" s="486"/>
    </row>
    <row r="203" spans="2:27" ht="15.75" customHeight="1" x14ac:dyDescent="0.35">
      <c r="B203" s="499">
        <v>33</v>
      </c>
      <c r="C203" s="486"/>
      <c r="D203" s="500"/>
      <c r="E203" s="486"/>
      <c r="F203" s="486"/>
      <c r="G203" s="486"/>
      <c r="H203" s="486"/>
      <c r="I203" s="486"/>
      <c r="J203" s="486"/>
      <c r="K203" s="486"/>
      <c r="L203" s="486"/>
      <c r="M203" s="486"/>
      <c r="N203" s="500" t="s">
        <v>3606</v>
      </c>
      <c r="O203" s="486"/>
      <c r="P203" s="486"/>
      <c r="Q203" s="486"/>
      <c r="R203" s="486"/>
      <c r="S203" s="486"/>
      <c r="T203" s="486"/>
      <c r="U203" s="519"/>
      <c r="V203" s="520"/>
      <c r="W203" s="520"/>
      <c r="X203" s="123">
        <v>30</v>
      </c>
      <c r="Y203" s="108" t="s">
        <v>1539</v>
      </c>
      <c r="Z203" s="521">
        <f t="shared" si="5"/>
        <v>0</v>
      </c>
      <c r="AA203" s="486"/>
    </row>
    <row r="204" spans="2:27" ht="36.65" customHeight="1" x14ac:dyDescent="0.35">
      <c r="B204" s="499">
        <v>34</v>
      </c>
      <c r="C204" s="486"/>
      <c r="D204" s="500"/>
      <c r="E204" s="486"/>
      <c r="F204" s="486"/>
      <c r="G204" s="486"/>
      <c r="H204" s="486"/>
      <c r="I204" s="486"/>
      <c r="J204" s="486"/>
      <c r="K204" s="486"/>
      <c r="L204" s="486"/>
      <c r="M204" s="486"/>
      <c r="N204" s="500" t="s">
        <v>3605</v>
      </c>
      <c r="O204" s="486"/>
      <c r="P204" s="486"/>
      <c r="Q204" s="486"/>
      <c r="R204" s="486"/>
      <c r="S204" s="486"/>
      <c r="T204" s="486"/>
      <c r="U204" s="519"/>
      <c r="V204" s="520"/>
      <c r="W204" s="520"/>
      <c r="X204" s="123">
        <v>34</v>
      </c>
      <c r="Y204" s="108" t="s">
        <v>1539</v>
      </c>
      <c r="Z204" s="521">
        <f t="shared" si="5"/>
        <v>0</v>
      </c>
      <c r="AA204" s="486"/>
    </row>
    <row r="205" spans="2:27" ht="39.65" customHeight="1" x14ac:dyDescent="0.35">
      <c r="B205" s="499">
        <v>35</v>
      </c>
      <c r="C205" s="486"/>
      <c r="D205" s="500"/>
      <c r="E205" s="486"/>
      <c r="F205" s="486"/>
      <c r="G205" s="486"/>
      <c r="H205" s="486"/>
      <c r="I205" s="486"/>
      <c r="J205" s="486"/>
      <c r="K205" s="486"/>
      <c r="L205" s="486"/>
      <c r="M205" s="486"/>
      <c r="N205" s="500" t="s">
        <v>3604</v>
      </c>
      <c r="O205" s="486"/>
      <c r="P205" s="486"/>
      <c r="Q205" s="486"/>
      <c r="R205" s="486"/>
      <c r="S205" s="486"/>
      <c r="T205" s="486"/>
      <c r="U205" s="519"/>
      <c r="V205" s="520"/>
      <c r="W205" s="520"/>
      <c r="X205" s="123">
        <v>54</v>
      </c>
      <c r="Y205" s="108" t="s">
        <v>1539</v>
      </c>
      <c r="Z205" s="521">
        <f t="shared" si="5"/>
        <v>0</v>
      </c>
      <c r="AA205" s="486"/>
    </row>
    <row r="206" spans="2:27" ht="36.65" customHeight="1" x14ac:dyDescent="0.35">
      <c r="B206" s="499">
        <v>36</v>
      </c>
      <c r="C206" s="486"/>
      <c r="D206" s="500"/>
      <c r="E206" s="486"/>
      <c r="F206" s="486"/>
      <c r="G206" s="486"/>
      <c r="H206" s="486"/>
      <c r="I206" s="486"/>
      <c r="J206" s="486"/>
      <c r="K206" s="486"/>
      <c r="L206" s="486"/>
      <c r="M206" s="486"/>
      <c r="N206" s="500" t="s">
        <v>3603</v>
      </c>
      <c r="O206" s="486"/>
      <c r="P206" s="486"/>
      <c r="Q206" s="486"/>
      <c r="R206" s="486"/>
      <c r="S206" s="486"/>
      <c r="T206" s="486"/>
      <c r="U206" s="519"/>
      <c r="V206" s="520"/>
      <c r="W206" s="520"/>
      <c r="X206" s="123">
        <v>9</v>
      </c>
      <c r="Y206" s="108" t="s">
        <v>1539</v>
      </c>
      <c r="Z206" s="521">
        <f t="shared" si="5"/>
        <v>0</v>
      </c>
      <c r="AA206" s="486"/>
    </row>
    <row r="207" spans="2:27" ht="37" customHeight="1" x14ac:dyDescent="0.35">
      <c r="B207" s="499">
        <v>37</v>
      </c>
      <c r="C207" s="486"/>
      <c r="D207" s="500"/>
      <c r="E207" s="486"/>
      <c r="F207" s="486"/>
      <c r="G207" s="486"/>
      <c r="H207" s="486"/>
      <c r="I207" s="486"/>
      <c r="J207" s="486"/>
      <c r="K207" s="486"/>
      <c r="L207" s="486"/>
      <c r="M207" s="486"/>
      <c r="N207" s="500" t="s">
        <v>3602</v>
      </c>
      <c r="O207" s="486"/>
      <c r="P207" s="486"/>
      <c r="Q207" s="486"/>
      <c r="R207" s="486"/>
      <c r="S207" s="486"/>
      <c r="T207" s="486"/>
      <c r="U207" s="519"/>
      <c r="V207" s="520"/>
      <c r="W207" s="520"/>
      <c r="X207" s="123">
        <v>7</v>
      </c>
      <c r="Y207" s="108" t="s">
        <v>1539</v>
      </c>
      <c r="Z207" s="521">
        <f t="shared" si="5"/>
        <v>0</v>
      </c>
      <c r="AA207" s="486"/>
    </row>
    <row r="208" spans="2:27" ht="37" customHeight="1" x14ac:dyDescent="0.35">
      <c r="B208" s="499">
        <v>38</v>
      </c>
      <c r="C208" s="486"/>
      <c r="D208" s="500"/>
      <c r="E208" s="486"/>
      <c r="F208" s="486"/>
      <c r="G208" s="486"/>
      <c r="H208" s="486"/>
      <c r="I208" s="486"/>
      <c r="J208" s="486"/>
      <c r="K208" s="486"/>
      <c r="L208" s="486"/>
      <c r="M208" s="486"/>
      <c r="N208" s="500" t="s">
        <v>3601</v>
      </c>
      <c r="O208" s="486"/>
      <c r="P208" s="486"/>
      <c r="Q208" s="486"/>
      <c r="R208" s="486"/>
      <c r="S208" s="486"/>
      <c r="T208" s="486"/>
      <c r="U208" s="519"/>
      <c r="V208" s="520"/>
      <c r="W208" s="520"/>
      <c r="X208" s="123">
        <v>121</v>
      </c>
      <c r="Y208" s="108" t="s">
        <v>1539</v>
      </c>
      <c r="Z208" s="521">
        <f t="shared" si="5"/>
        <v>0</v>
      </c>
      <c r="AA208" s="486"/>
    </row>
    <row r="209" spans="2:27" ht="37.5" customHeight="1" x14ac:dyDescent="0.35">
      <c r="B209" s="499">
        <v>39</v>
      </c>
      <c r="C209" s="486"/>
      <c r="D209" s="500"/>
      <c r="E209" s="486"/>
      <c r="F209" s="486"/>
      <c r="G209" s="486"/>
      <c r="H209" s="486"/>
      <c r="I209" s="486"/>
      <c r="J209" s="486"/>
      <c r="K209" s="486"/>
      <c r="L209" s="486"/>
      <c r="M209" s="486"/>
      <c r="N209" s="500" t="s">
        <v>3600</v>
      </c>
      <c r="O209" s="486"/>
      <c r="P209" s="486"/>
      <c r="Q209" s="486"/>
      <c r="R209" s="486"/>
      <c r="S209" s="486"/>
      <c r="T209" s="486"/>
      <c r="U209" s="519"/>
      <c r="V209" s="520"/>
      <c r="W209" s="520"/>
      <c r="X209" s="123">
        <v>13</v>
      </c>
      <c r="Y209" s="108" t="s">
        <v>1539</v>
      </c>
      <c r="Z209" s="521">
        <f t="shared" si="5"/>
        <v>0</v>
      </c>
      <c r="AA209" s="486"/>
    </row>
    <row r="210" spans="2:27" ht="37" customHeight="1" x14ac:dyDescent="0.35">
      <c r="B210" s="499">
        <v>40</v>
      </c>
      <c r="C210" s="486"/>
      <c r="D210" s="500"/>
      <c r="E210" s="486"/>
      <c r="F210" s="486"/>
      <c r="G210" s="486"/>
      <c r="H210" s="486"/>
      <c r="I210" s="486"/>
      <c r="J210" s="486"/>
      <c r="K210" s="486"/>
      <c r="L210" s="486"/>
      <c r="M210" s="486"/>
      <c r="N210" s="500" t="s">
        <v>3599</v>
      </c>
      <c r="O210" s="486"/>
      <c r="P210" s="486"/>
      <c r="Q210" s="486"/>
      <c r="R210" s="486"/>
      <c r="S210" s="486"/>
      <c r="T210" s="486"/>
      <c r="U210" s="519"/>
      <c r="V210" s="520"/>
      <c r="W210" s="520"/>
      <c r="X210" s="123">
        <v>17</v>
      </c>
      <c r="Y210" s="108" t="s">
        <v>1539</v>
      </c>
      <c r="Z210" s="521">
        <f t="shared" si="5"/>
        <v>0</v>
      </c>
      <c r="AA210" s="486"/>
    </row>
    <row r="211" spans="2:27" ht="36" customHeight="1" x14ac:dyDescent="0.35">
      <c r="B211" s="499">
        <v>41</v>
      </c>
      <c r="C211" s="486"/>
      <c r="D211" s="500"/>
      <c r="E211" s="486"/>
      <c r="F211" s="486"/>
      <c r="G211" s="486"/>
      <c r="H211" s="486"/>
      <c r="I211" s="486"/>
      <c r="J211" s="486"/>
      <c r="K211" s="486"/>
      <c r="L211" s="486"/>
      <c r="M211" s="486"/>
      <c r="N211" s="500" t="s">
        <v>3598</v>
      </c>
      <c r="O211" s="486"/>
      <c r="P211" s="486"/>
      <c r="Q211" s="486"/>
      <c r="R211" s="486"/>
      <c r="S211" s="486"/>
      <c r="T211" s="486"/>
      <c r="U211" s="519"/>
      <c r="V211" s="520"/>
      <c r="W211" s="520"/>
      <c r="X211" s="123">
        <v>2</v>
      </c>
      <c r="Y211" s="108" t="s">
        <v>1539</v>
      </c>
      <c r="Z211" s="521">
        <f t="shared" si="5"/>
        <v>0</v>
      </c>
      <c r="AA211" s="486"/>
    </row>
    <row r="212" spans="2:27" ht="37" customHeight="1" x14ac:dyDescent="0.35">
      <c r="B212" s="499">
        <v>42</v>
      </c>
      <c r="C212" s="486"/>
      <c r="D212" s="500"/>
      <c r="E212" s="486"/>
      <c r="F212" s="486"/>
      <c r="G212" s="486"/>
      <c r="H212" s="486"/>
      <c r="I212" s="486"/>
      <c r="J212" s="486"/>
      <c r="K212" s="486"/>
      <c r="L212" s="486"/>
      <c r="M212" s="486"/>
      <c r="N212" s="500" t="s">
        <v>3597</v>
      </c>
      <c r="O212" s="486"/>
      <c r="P212" s="486"/>
      <c r="Q212" s="486"/>
      <c r="R212" s="486"/>
      <c r="S212" s="486"/>
      <c r="T212" s="486"/>
      <c r="U212" s="519"/>
      <c r="V212" s="520"/>
      <c r="W212" s="520"/>
      <c r="X212" s="123">
        <v>9</v>
      </c>
      <c r="Y212" s="108" t="s">
        <v>1539</v>
      </c>
      <c r="Z212" s="521">
        <f t="shared" si="5"/>
        <v>0</v>
      </c>
      <c r="AA212" s="486"/>
    </row>
    <row r="213" spans="2:27" ht="37" customHeight="1" x14ac:dyDescent="0.35">
      <c r="B213" s="499">
        <v>43</v>
      </c>
      <c r="C213" s="486"/>
      <c r="D213" s="500"/>
      <c r="E213" s="486"/>
      <c r="F213" s="486"/>
      <c r="G213" s="486"/>
      <c r="H213" s="486"/>
      <c r="I213" s="486"/>
      <c r="J213" s="486"/>
      <c r="K213" s="486"/>
      <c r="L213" s="486"/>
      <c r="M213" s="486"/>
      <c r="N213" s="500" t="s">
        <v>3596</v>
      </c>
      <c r="O213" s="486"/>
      <c r="P213" s="486"/>
      <c r="Q213" s="486"/>
      <c r="R213" s="486"/>
      <c r="S213" s="486"/>
      <c r="T213" s="486"/>
      <c r="U213" s="519"/>
      <c r="V213" s="520"/>
      <c r="W213" s="520"/>
      <c r="X213" s="123">
        <v>64</v>
      </c>
      <c r="Y213" s="108" t="s">
        <v>1539</v>
      </c>
      <c r="Z213" s="521">
        <f t="shared" si="5"/>
        <v>0</v>
      </c>
      <c r="AA213" s="486"/>
    </row>
    <row r="214" spans="2:27" ht="24.75" customHeight="1" x14ac:dyDescent="0.35">
      <c r="B214" s="499">
        <v>44</v>
      </c>
      <c r="C214" s="486"/>
      <c r="D214" s="500"/>
      <c r="E214" s="486"/>
      <c r="F214" s="486"/>
      <c r="G214" s="486"/>
      <c r="H214" s="486"/>
      <c r="I214" s="486"/>
      <c r="J214" s="486"/>
      <c r="K214" s="486"/>
      <c r="L214" s="486"/>
      <c r="M214" s="486"/>
      <c r="N214" s="500" t="s">
        <v>3595</v>
      </c>
      <c r="O214" s="486"/>
      <c r="P214" s="486"/>
      <c r="Q214" s="486"/>
      <c r="R214" s="486"/>
      <c r="S214" s="486"/>
      <c r="T214" s="486"/>
      <c r="U214" s="519"/>
      <c r="V214" s="520"/>
      <c r="W214" s="520"/>
      <c r="X214" s="123">
        <v>40</v>
      </c>
      <c r="Y214" s="108" t="s">
        <v>325</v>
      </c>
      <c r="Z214" s="521">
        <f t="shared" si="5"/>
        <v>0</v>
      </c>
      <c r="AA214" s="486"/>
    </row>
    <row r="215" spans="2:27" ht="24.75" customHeight="1" x14ac:dyDescent="0.35">
      <c r="B215" s="499">
        <v>45</v>
      </c>
      <c r="C215" s="486"/>
      <c r="D215" s="500"/>
      <c r="E215" s="486"/>
      <c r="F215" s="486"/>
      <c r="G215" s="486"/>
      <c r="H215" s="486"/>
      <c r="I215" s="486"/>
      <c r="J215" s="486"/>
      <c r="K215" s="486"/>
      <c r="L215" s="486"/>
      <c r="M215" s="486"/>
      <c r="N215" s="500" t="s">
        <v>3594</v>
      </c>
      <c r="O215" s="486"/>
      <c r="P215" s="486"/>
      <c r="Q215" s="486"/>
      <c r="R215" s="486"/>
      <c r="S215" s="486"/>
      <c r="T215" s="486"/>
      <c r="U215" s="519"/>
      <c r="V215" s="520"/>
      <c r="W215" s="520"/>
      <c r="X215" s="123">
        <v>10</v>
      </c>
      <c r="Y215" s="108" t="s">
        <v>1539</v>
      </c>
      <c r="Z215" s="521">
        <f t="shared" si="5"/>
        <v>0</v>
      </c>
      <c r="AA215" s="486"/>
    </row>
    <row r="216" spans="2:27" ht="24.75" customHeight="1" x14ac:dyDescent="0.35">
      <c r="B216" s="499">
        <v>46</v>
      </c>
      <c r="C216" s="486"/>
      <c r="D216" s="500"/>
      <c r="E216" s="486"/>
      <c r="F216" s="486"/>
      <c r="G216" s="486"/>
      <c r="H216" s="486"/>
      <c r="I216" s="486"/>
      <c r="J216" s="486"/>
      <c r="K216" s="486"/>
      <c r="L216" s="486"/>
      <c r="M216" s="486"/>
      <c r="N216" s="500" t="s">
        <v>3593</v>
      </c>
      <c r="O216" s="486"/>
      <c r="P216" s="486"/>
      <c r="Q216" s="486"/>
      <c r="R216" s="486"/>
      <c r="S216" s="486"/>
      <c r="T216" s="486"/>
      <c r="U216" s="519"/>
      <c r="V216" s="520"/>
      <c r="W216" s="520"/>
      <c r="X216" s="123">
        <v>31</v>
      </c>
      <c r="Y216" s="108" t="s">
        <v>1539</v>
      </c>
      <c r="Z216" s="521">
        <f t="shared" si="5"/>
        <v>0</v>
      </c>
      <c r="AA216" s="486"/>
    </row>
    <row r="217" spans="2:27" ht="24.75" customHeight="1" x14ac:dyDescent="0.35">
      <c r="B217" s="499">
        <v>47</v>
      </c>
      <c r="C217" s="486"/>
      <c r="D217" s="500"/>
      <c r="E217" s="486"/>
      <c r="F217" s="486"/>
      <c r="G217" s="486"/>
      <c r="H217" s="486"/>
      <c r="I217" s="486"/>
      <c r="J217" s="486"/>
      <c r="K217" s="486"/>
      <c r="L217" s="486"/>
      <c r="M217" s="486"/>
      <c r="N217" s="500" t="s">
        <v>3592</v>
      </c>
      <c r="O217" s="486"/>
      <c r="P217" s="486"/>
      <c r="Q217" s="486"/>
      <c r="R217" s="486"/>
      <c r="S217" s="486"/>
      <c r="T217" s="486"/>
      <c r="U217" s="519"/>
      <c r="V217" s="520"/>
      <c r="W217" s="520"/>
      <c r="X217" s="123">
        <v>4</v>
      </c>
      <c r="Y217" s="108" t="s">
        <v>1539</v>
      </c>
      <c r="Z217" s="521">
        <f t="shared" si="5"/>
        <v>0</v>
      </c>
      <c r="AA217" s="486"/>
    </row>
    <row r="218" spans="2:27" ht="24.75" customHeight="1" x14ac:dyDescent="0.35">
      <c r="B218" s="499">
        <v>48</v>
      </c>
      <c r="C218" s="486"/>
      <c r="D218" s="500"/>
      <c r="E218" s="486"/>
      <c r="F218" s="486"/>
      <c r="G218" s="486"/>
      <c r="H218" s="486"/>
      <c r="I218" s="486"/>
      <c r="J218" s="486"/>
      <c r="K218" s="486"/>
      <c r="L218" s="486"/>
      <c r="M218" s="486"/>
      <c r="N218" s="500" t="s">
        <v>3591</v>
      </c>
      <c r="O218" s="486"/>
      <c r="P218" s="486"/>
      <c r="Q218" s="486"/>
      <c r="R218" s="486"/>
      <c r="S218" s="486"/>
      <c r="T218" s="486"/>
      <c r="U218" s="519"/>
      <c r="V218" s="520"/>
      <c r="W218" s="520"/>
      <c r="X218" s="123">
        <v>22</v>
      </c>
      <c r="Y218" s="108" t="s">
        <v>1539</v>
      </c>
      <c r="Z218" s="521">
        <f t="shared" si="5"/>
        <v>0</v>
      </c>
      <c r="AA218" s="486"/>
    </row>
    <row r="219" spans="2:27" ht="24.75" customHeight="1" x14ac:dyDescent="0.35">
      <c r="B219" s="499">
        <v>49</v>
      </c>
      <c r="C219" s="486"/>
      <c r="D219" s="500"/>
      <c r="E219" s="486"/>
      <c r="F219" s="486"/>
      <c r="G219" s="486"/>
      <c r="H219" s="486"/>
      <c r="I219" s="486"/>
      <c r="J219" s="486"/>
      <c r="K219" s="486"/>
      <c r="L219" s="486"/>
      <c r="M219" s="486"/>
      <c r="N219" s="500" t="s">
        <v>3590</v>
      </c>
      <c r="O219" s="486"/>
      <c r="P219" s="486"/>
      <c r="Q219" s="486"/>
      <c r="R219" s="486"/>
      <c r="S219" s="486"/>
      <c r="T219" s="486"/>
      <c r="U219" s="519"/>
      <c r="V219" s="520"/>
      <c r="W219" s="520"/>
      <c r="X219" s="123">
        <v>4</v>
      </c>
      <c r="Y219" s="108" t="s">
        <v>1539</v>
      </c>
      <c r="Z219" s="521">
        <f t="shared" si="5"/>
        <v>0</v>
      </c>
      <c r="AA219" s="486"/>
    </row>
    <row r="220" spans="2:27" x14ac:dyDescent="0.35">
      <c r="B220" s="499">
        <v>50</v>
      </c>
      <c r="C220" s="486"/>
      <c r="D220" s="500"/>
      <c r="E220" s="486"/>
      <c r="F220" s="486"/>
      <c r="G220" s="486"/>
      <c r="H220" s="486"/>
      <c r="I220" s="486"/>
      <c r="J220" s="486"/>
      <c r="K220" s="486"/>
      <c r="L220" s="486"/>
      <c r="M220" s="486"/>
      <c r="N220" s="500" t="s">
        <v>3589</v>
      </c>
      <c r="O220" s="486"/>
      <c r="P220" s="486"/>
      <c r="Q220" s="486"/>
      <c r="R220" s="486"/>
      <c r="S220" s="486"/>
      <c r="T220" s="486"/>
      <c r="U220" s="519"/>
      <c r="V220" s="520"/>
      <c r="W220" s="520"/>
      <c r="X220" s="123">
        <v>480</v>
      </c>
      <c r="Y220" s="108" t="s">
        <v>325</v>
      </c>
      <c r="Z220" s="521">
        <f t="shared" si="5"/>
        <v>0</v>
      </c>
      <c r="AA220" s="486"/>
    </row>
    <row r="221" spans="2:27" x14ac:dyDescent="0.35">
      <c r="B221" s="499">
        <v>51</v>
      </c>
      <c r="C221" s="486"/>
      <c r="D221" s="500"/>
      <c r="E221" s="486"/>
      <c r="F221" s="486"/>
      <c r="G221" s="486"/>
      <c r="H221" s="486"/>
      <c r="I221" s="486"/>
      <c r="J221" s="486"/>
      <c r="K221" s="486"/>
      <c r="L221" s="486"/>
      <c r="M221" s="486"/>
      <c r="N221" s="500" t="s">
        <v>3588</v>
      </c>
      <c r="O221" s="486"/>
      <c r="P221" s="486"/>
      <c r="Q221" s="486"/>
      <c r="R221" s="486"/>
      <c r="S221" s="486"/>
      <c r="T221" s="486"/>
      <c r="U221" s="519"/>
      <c r="V221" s="520"/>
      <c r="W221" s="520"/>
      <c r="X221" s="123">
        <v>280</v>
      </c>
      <c r="Y221" s="108" t="s">
        <v>325</v>
      </c>
      <c r="Z221" s="521">
        <f t="shared" si="5"/>
        <v>0</v>
      </c>
      <c r="AA221" s="486"/>
    </row>
    <row r="222" spans="2:27" x14ac:dyDescent="0.35">
      <c r="B222" s="499">
        <v>52</v>
      </c>
      <c r="C222" s="486"/>
      <c r="D222" s="500"/>
      <c r="E222" s="486"/>
      <c r="F222" s="486"/>
      <c r="G222" s="486"/>
      <c r="H222" s="486"/>
      <c r="I222" s="486"/>
      <c r="J222" s="486"/>
      <c r="K222" s="486"/>
      <c r="L222" s="486"/>
      <c r="M222" s="486"/>
      <c r="N222" s="500" t="s">
        <v>3587</v>
      </c>
      <c r="O222" s="486"/>
      <c r="P222" s="486"/>
      <c r="Q222" s="486"/>
      <c r="R222" s="486"/>
      <c r="S222" s="486"/>
      <c r="T222" s="486"/>
      <c r="U222" s="519"/>
      <c r="V222" s="520"/>
      <c r="W222" s="520"/>
      <c r="X222" s="123">
        <v>180</v>
      </c>
      <c r="Y222" s="108" t="s">
        <v>325</v>
      </c>
      <c r="Z222" s="521">
        <f t="shared" si="5"/>
        <v>0</v>
      </c>
      <c r="AA222" s="486"/>
    </row>
    <row r="223" spans="2:27" x14ac:dyDescent="0.35">
      <c r="B223" s="499">
        <v>53</v>
      </c>
      <c r="C223" s="486"/>
      <c r="D223" s="500"/>
      <c r="E223" s="486"/>
      <c r="F223" s="486"/>
      <c r="G223" s="486"/>
      <c r="H223" s="486"/>
      <c r="I223" s="486"/>
      <c r="J223" s="486"/>
      <c r="K223" s="486"/>
      <c r="L223" s="486"/>
      <c r="M223" s="486"/>
      <c r="N223" s="500" t="s">
        <v>3586</v>
      </c>
      <c r="O223" s="486"/>
      <c r="P223" s="486"/>
      <c r="Q223" s="486"/>
      <c r="R223" s="486"/>
      <c r="S223" s="486"/>
      <c r="T223" s="486"/>
      <c r="U223" s="519"/>
      <c r="V223" s="520"/>
      <c r="W223" s="520"/>
      <c r="X223" s="123">
        <v>10</v>
      </c>
      <c r="Y223" s="108" t="s">
        <v>1539</v>
      </c>
      <c r="Z223" s="521">
        <f t="shared" si="5"/>
        <v>0</v>
      </c>
      <c r="AA223" s="486"/>
    </row>
    <row r="224" spans="2:27" ht="14.15" customHeight="1" x14ac:dyDescent="0.35">
      <c r="B224" s="499">
        <v>54</v>
      </c>
      <c r="C224" s="486"/>
      <c r="D224" s="500"/>
      <c r="E224" s="500"/>
      <c r="F224" s="500"/>
      <c r="G224" s="500"/>
      <c r="H224" s="500"/>
      <c r="I224" s="500"/>
      <c r="J224" s="500"/>
      <c r="K224" s="500"/>
      <c r="L224" s="500"/>
      <c r="M224" s="500"/>
      <c r="N224" s="500" t="s">
        <v>3585</v>
      </c>
      <c r="O224" s="500"/>
      <c r="P224" s="500"/>
      <c r="Q224" s="500"/>
      <c r="R224" s="500"/>
      <c r="S224" s="500"/>
      <c r="T224" s="500"/>
      <c r="U224" s="519"/>
      <c r="V224" s="519"/>
      <c r="W224" s="519"/>
      <c r="X224" s="123">
        <v>20</v>
      </c>
      <c r="Y224" s="108" t="s">
        <v>1539</v>
      </c>
      <c r="Z224" s="521">
        <f t="shared" si="5"/>
        <v>0</v>
      </c>
      <c r="AA224" s="521"/>
    </row>
    <row r="225" spans="2:27" ht="14.15" customHeight="1" x14ac:dyDescent="0.35">
      <c r="B225" s="499">
        <v>55</v>
      </c>
      <c r="C225" s="486"/>
      <c r="D225" s="500"/>
      <c r="E225" s="500"/>
      <c r="F225" s="500"/>
      <c r="G225" s="500"/>
      <c r="H225" s="500"/>
      <c r="I225" s="500"/>
      <c r="J225" s="500"/>
      <c r="K225" s="500"/>
      <c r="L225" s="500"/>
      <c r="M225" s="500"/>
      <c r="N225" s="500" t="s">
        <v>3584</v>
      </c>
      <c r="O225" s="500"/>
      <c r="P225" s="500"/>
      <c r="Q225" s="500"/>
      <c r="R225" s="500"/>
      <c r="S225" s="500"/>
      <c r="T225" s="500"/>
      <c r="U225" s="519"/>
      <c r="V225" s="519"/>
      <c r="W225" s="519"/>
      <c r="X225" s="123">
        <v>14</v>
      </c>
      <c r="Y225" s="108" t="s">
        <v>1539</v>
      </c>
      <c r="Z225" s="521">
        <f t="shared" si="5"/>
        <v>0</v>
      </c>
      <c r="AA225" s="521"/>
    </row>
    <row r="226" spans="2:27" x14ac:dyDescent="0.35">
      <c r="B226" s="499">
        <v>56</v>
      </c>
      <c r="C226" s="486"/>
      <c r="D226" s="500"/>
      <c r="E226" s="486"/>
      <c r="F226" s="486"/>
      <c r="G226" s="486"/>
      <c r="H226" s="486"/>
      <c r="I226" s="486"/>
      <c r="J226" s="486"/>
      <c r="K226" s="486"/>
      <c r="L226" s="486"/>
      <c r="M226" s="486"/>
      <c r="N226" s="500" t="s">
        <v>3583</v>
      </c>
      <c r="O226" s="486"/>
      <c r="P226" s="486"/>
      <c r="Q226" s="486"/>
      <c r="R226" s="486"/>
      <c r="S226" s="486"/>
      <c r="T226" s="486"/>
      <c r="U226" s="519"/>
      <c r="V226" s="520"/>
      <c r="W226" s="520"/>
      <c r="X226" s="123">
        <v>2</v>
      </c>
      <c r="Y226" s="108" t="s">
        <v>1539</v>
      </c>
      <c r="Z226" s="521">
        <f t="shared" si="5"/>
        <v>0</v>
      </c>
      <c r="AA226" s="486"/>
    </row>
    <row r="227" spans="2:27" x14ac:dyDescent="0.35">
      <c r="B227" s="499">
        <v>57</v>
      </c>
      <c r="C227" s="486"/>
      <c r="D227" s="500"/>
      <c r="E227" s="486"/>
      <c r="F227" s="486"/>
      <c r="G227" s="486"/>
      <c r="H227" s="486"/>
      <c r="I227" s="486"/>
      <c r="J227" s="486"/>
      <c r="K227" s="486"/>
      <c r="L227" s="486"/>
      <c r="M227" s="486"/>
      <c r="N227" s="500" t="s">
        <v>3582</v>
      </c>
      <c r="O227" s="486"/>
      <c r="P227" s="486"/>
      <c r="Q227" s="486"/>
      <c r="R227" s="486"/>
      <c r="S227" s="486"/>
      <c r="T227" s="486"/>
      <c r="U227" s="519"/>
      <c r="V227" s="520"/>
      <c r="W227" s="520"/>
      <c r="X227" s="123">
        <v>16</v>
      </c>
      <c r="Y227" s="108" t="s">
        <v>1539</v>
      </c>
      <c r="Z227" s="521">
        <f t="shared" si="5"/>
        <v>0</v>
      </c>
      <c r="AA227" s="486"/>
    </row>
    <row r="228" spans="2:27" x14ac:dyDescent="0.35">
      <c r="B228" s="499">
        <v>58</v>
      </c>
      <c r="C228" s="486"/>
      <c r="D228" s="500"/>
      <c r="E228" s="486"/>
      <c r="F228" s="486"/>
      <c r="G228" s="486"/>
      <c r="H228" s="486"/>
      <c r="I228" s="486"/>
      <c r="J228" s="486"/>
      <c r="K228" s="486"/>
      <c r="L228" s="486"/>
      <c r="M228" s="486"/>
      <c r="N228" s="500" t="s">
        <v>3581</v>
      </c>
      <c r="O228" s="486"/>
      <c r="P228" s="486"/>
      <c r="Q228" s="486"/>
      <c r="R228" s="486"/>
      <c r="S228" s="486"/>
      <c r="T228" s="486"/>
      <c r="U228" s="519"/>
      <c r="V228" s="520"/>
      <c r="W228" s="520"/>
      <c r="X228" s="123">
        <v>20</v>
      </c>
      <c r="Y228" s="108" t="s">
        <v>1539</v>
      </c>
      <c r="Z228" s="521">
        <f t="shared" si="5"/>
        <v>0</v>
      </c>
      <c r="AA228" s="486"/>
    </row>
    <row r="229" spans="2:27" x14ac:dyDescent="0.35">
      <c r="B229" s="499">
        <v>59</v>
      </c>
      <c r="C229" s="486"/>
      <c r="D229" s="500"/>
      <c r="E229" s="486"/>
      <c r="F229" s="486"/>
      <c r="G229" s="486"/>
      <c r="H229" s="486"/>
      <c r="I229" s="486"/>
      <c r="J229" s="486"/>
      <c r="K229" s="486"/>
      <c r="L229" s="486"/>
      <c r="M229" s="486"/>
      <c r="N229" s="500" t="s">
        <v>3580</v>
      </c>
      <c r="O229" s="486"/>
      <c r="P229" s="486"/>
      <c r="Q229" s="486"/>
      <c r="R229" s="486"/>
      <c r="S229" s="486"/>
      <c r="T229" s="486"/>
      <c r="U229" s="519"/>
      <c r="V229" s="520"/>
      <c r="W229" s="520"/>
      <c r="X229" s="123">
        <v>14</v>
      </c>
      <c r="Y229" s="108" t="s">
        <v>1539</v>
      </c>
      <c r="Z229" s="521">
        <f t="shared" si="5"/>
        <v>0</v>
      </c>
      <c r="AA229" s="486"/>
    </row>
    <row r="230" spans="2:27" x14ac:dyDescent="0.35">
      <c r="B230" s="499">
        <v>61</v>
      </c>
      <c r="C230" s="486"/>
      <c r="D230" s="500"/>
      <c r="E230" s="486"/>
      <c r="F230" s="486"/>
      <c r="G230" s="486"/>
      <c r="H230" s="486"/>
      <c r="I230" s="486"/>
      <c r="J230" s="486"/>
      <c r="K230" s="486"/>
      <c r="L230" s="486"/>
      <c r="M230" s="486"/>
      <c r="N230" s="500" t="s">
        <v>3579</v>
      </c>
      <c r="O230" s="486"/>
      <c r="P230" s="486"/>
      <c r="Q230" s="486"/>
      <c r="R230" s="486"/>
      <c r="S230" s="486"/>
      <c r="T230" s="486"/>
      <c r="U230" s="519"/>
      <c r="V230" s="520"/>
      <c r="W230" s="520"/>
      <c r="X230" s="123">
        <v>14</v>
      </c>
      <c r="Y230" s="108" t="s">
        <v>1539</v>
      </c>
      <c r="Z230" s="521">
        <f t="shared" si="5"/>
        <v>0</v>
      </c>
      <c r="AA230" s="486"/>
    </row>
    <row r="231" spans="2:27" x14ac:dyDescent="0.35">
      <c r="B231" s="499">
        <v>62</v>
      </c>
      <c r="C231" s="486"/>
      <c r="D231" s="500"/>
      <c r="E231" s="486"/>
      <c r="F231" s="486"/>
      <c r="G231" s="486"/>
      <c r="H231" s="486"/>
      <c r="I231" s="486"/>
      <c r="J231" s="486"/>
      <c r="K231" s="486"/>
      <c r="L231" s="486"/>
      <c r="M231" s="486"/>
      <c r="N231" s="500" t="s">
        <v>3578</v>
      </c>
      <c r="O231" s="486"/>
      <c r="P231" s="486"/>
      <c r="Q231" s="486"/>
      <c r="R231" s="486"/>
      <c r="S231" s="486"/>
      <c r="T231" s="486"/>
      <c r="U231" s="519"/>
      <c r="V231" s="520"/>
      <c r="W231" s="520"/>
      <c r="X231" s="123">
        <v>90</v>
      </c>
      <c r="Y231" s="108" t="s">
        <v>1539</v>
      </c>
      <c r="Z231" s="521">
        <f t="shared" si="5"/>
        <v>0</v>
      </c>
      <c r="AA231" s="486"/>
    </row>
    <row r="232" spans="2:27" x14ac:dyDescent="0.35">
      <c r="B232" s="499">
        <v>63</v>
      </c>
      <c r="C232" s="486"/>
      <c r="D232" s="500"/>
      <c r="E232" s="486"/>
      <c r="F232" s="486"/>
      <c r="G232" s="486"/>
      <c r="H232" s="486"/>
      <c r="I232" s="486"/>
      <c r="J232" s="486"/>
      <c r="K232" s="486"/>
      <c r="L232" s="486"/>
      <c r="M232" s="486"/>
      <c r="N232" s="500" t="s">
        <v>3577</v>
      </c>
      <c r="O232" s="486"/>
      <c r="P232" s="486"/>
      <c r="Q232" s="486"/>
      <c r="R232" s="486"/>
      <c r="S232" s="486"/>
      <c r="T232" s="486"/>
      <c r="U232" s="519"/>
      <c r="V232" s="520"/>
      <c r="W232" s="520"/>
      <c r="X232" s="123">
        <v>110</v>
      </c>
      <c r="Y232" s="108" t="s">
        <v>1539</v>
      </c>
      <c r="Z232" s="521">
        <f t="shared" si="5"/>
        <v>0</v>
      </c>
      <c r="AA232" s="486"/>
    </row>
    <row r="233" spans="2:27" x14ac:dyDescent="0.35">
      <c r="B233" s="499">
        <v>64</v>
      </c>
      <c r="C233" s="486"/>
      <c r="D233" s="500"/>
      <c r="E233" s="486"/>
      <c r="F233" s="486"/>
      <c r="G233" s="486"/>
      <c r="H233" s="486"/>
      <c r="I233" s="486"/>
      <c r="J233" s="486"/>
      <c r="K233" s="486"/>
      <c r="L233" s="486"/>
      <c r="M233" s="486"/>
      <c r="N233" s="500" t="s">
        <v>3576</v>
      </c>
      <c r="O233" s="486"/>
      <c r="P233" s="486"/>
      <c r="Q233" s="486"/>
      <c r="R233" s="486"/>
      <c r="S233" s="486"/>
      <c r="T233" s="486"/>
      <c r="U233" s="519"/>
      <c r="V233" s="520"/>
      <c r="W233" s="520"/>
      <c r="X233" s="123">
        <v>90</v>
      </c>
      <c r="Y233" s="108" t="s">
        <v>1539</v>
      </c>
      <c r="Z233" s="521">
        <f t="shared" si="5"/>
        <v>0</v>
      </c>
      <c r="AA233" s="486"/>
    </row>
    <row r="234" spans="2:27" x14ac:dyDescent="0.35">
      <c r="B234" s="499">
        <v>65</v>
      </c>
      <c r="C234" s="486"/>
      <c r="D234" s="500"/>
      <c r="E234" s="486"/>
      <c r="F234" s="486"/>
      <c r="G234" s="486"/>
      <c r="H234" s="486"/>
      <c r="I234" s="486"/>
      <c r="J234" s="486"/>
      <c r="K234" s="486"/>
      <c r="L234" s="486"/>
      <c r="M234" s="486"/>
      <c r="N234" s="500" t="s">
        <v>3575</v>
      </c>
      <c r="O234" s="486"/>
      <c r="P234" s="486"/>
      <c r="Q234" s="486"/>
      <c r="R234" s="486"/>
      <c r="S234" s="486"/>
      <c r="T234" s="486"/>
      <c r="U234" s="519"/>
      <c r="V234" s="520"/>
      <c r="W234" s="520"/>
      <c r="X234" s="123">
        <v>7</v>
      </c>
      <c r="Y234" s="108" t="s">
        <v>1539</v>
      </c>
      <c r="Z234" s="521">
        <f t="shared" si="5"/>
        <v>0</v>
      </c>
      <c r="AA234" s="486"/>
    </row>
    <row r="235" spans="2:27" x14ac:dyDescent="0.35">
      <c r="B235" s="499">
        <v>66</v>
      </c>
      <c r="C235" s="486"/>
      <c r="D235" s="500"/>
      <c r="E235" s="486"/>
      <c r="F235" s="486"/>
      <c r="G235" s="486"/>
      <c r="H235" s="486"/>
      <c r="I235" s="486"/>
      <c r="J235" s="486"/>
      <c r="K235" s="486"/>
      <c r="L235" s="486"/>
      <c r="M235" s="486"/>
      <c r="N235" s="500" t="s">
        <v>3574</v>
      </c>
      <c r="O235" s="486"/>
      <c r="P235" s="486"/>
      <c r="Q235" s="486"/>
      <c r="R235" s="486"/>
      <c r="S235" s="486"/>
      <c r="T235" s="486"/>
      <c r="U235" s="519"/>
      <c r="V235" s="520"/>
      <c r="W235" s="520"/>
      <c r="X235" s="123">
        <v>3</v>
      </c>
      <c r="Y235" s="108" t="s">
        <v>1539</v>
      </c>
      <c r="Z235" s="521">
        <f t="shared" si="5"/>
        <v>0</v>
      </c>
      <c r="AA235" s="486"/>
    </row>
    <row r="236" spans="2:27" x14ac:dyDescent="0.35">
      <c r="B236" s="499">
        <v>67</v>
      </c>
      <c r="C236" s="486"/>
      <c r="D236" s="500"/>
      <c r="E236" s="486"/>
      <c r="F236" s="486"/>
      <c r="G236" s="486"/>
      <c r="H236" s="486"/>
      <c r="I236" s="486"/>
      <c r="J236" s="486"/>
      <c r="K236" s="486"/>
      <c r="L236" s="486"/>
      <c r="M236" s="486"/>
      <c r="N236" s="500" t="s">
        <v>3573</v>
      </c>
      <c r="O236" s="486"/>
      <c r="P236" s="486"/>
      <c r="Q236" s="486"/>
      <c r="R236" s="486"/>
      <c r="S236" s="486"/>
      <c r="T236" s="486"/>
      <c r="U236" s="519"/>
      <c r="V236" s="520"/>
      <c r="W236" s="520"/>
      <c r="X236" s="123">
        <v>1</v>
      </c>
      <c r="Y236" s="108" t="s">
        <v>1539</v>
      </c>
      <c r="Z236" s="521">
        <f t="shared" si="5"/>
        <v>0</v>
      </c>
      <c r="AA236" s="486"/>
    </row>
    <row r="237" spans="2:27" x14ac:dyDescent="0.35">
      <c r="B237" s="499">
        <v>68</v>
      </c>
      <c r="C237" s="486"/>
      <c r="D237" s="500"/>
      <c r="E237" s="486"/>
      <c r="F237" s="486"/>
      <c r="G237" s="486"/>
      <c r="H237" s="486"/>
      <c r="I237" s="486"/>
      <c r="J237" s="486"/>
      <c r="K237" s="486"/>
      <c r="L237" s="486"/>
      <c r="M237" s="486"/>
      <c r="N237" s="500" t="s">
        <v>3572</v>
      </c>
      <c r="O237" s="486"/>
      <c r="P237" s="486"/>
      <c r="Q237" s="486"/>
      <c r="R237" s="486"/>
      <c r="S237" s="486"/>
      <c r="T237" s="486"/>
      <c r="U237" s="519"/>
      <c r="V237" s="520"/>
      <c r="W237" s="520"/>
      <c r="X237" s="123">
        <v>2</v>
      </c>
      <c r="Y237" s="108" t="s">
        <v>1539</v>
      </c>
      <c r="Z237" s="521">
        <f t="shared" si="5"/>
        <v>0</v>
      </c>
      <c r="AA237" s="486"/>
    </row>
    <row r="238" spans="2:27" x14ac:dyDescent="0.35">
      <c r="B238" s="499">
        <v>69</v>
      </c>
      <c r="C238" s="486"/>
      <c r="D238" s="500"/>
      <c r="E238" s="486"/>
      <c r="F238" s="486"/>
      <c r="G238" s="486"/>
      <c r="H238" s="486"/>
      <c r="I238" s="486"/>
      <c r="J238" s="486"/>
      <c r="K238" s="486"/>
      <c r="L238" s="486"/>
      <c r="M238" s="486"/>
      <c r="N238" s="500" t="s">
        <v>3571</v>
      </c>
      <c r="O238" s="486"/>
      <c r="P238" s="486"/>
      <c r="Q238" s="486"/>
      <c r="R238" s="486"/>
      <c r="S238" s="486"/>
      <c r="T238" s="486"/>
      <c r="U238" s="519"/>
      <c r="V238" s="520"/>
      <c r="W238" s="520"/>
      <c r="X238" s="123">
        <v>120</v>
      </c>
      <c r="Y238" s="108" t="s">
        <v>1539</v>
      </c>
      <c r="Z238" s="521">
        <f t="shared" si="5"/>
        <v>0</v>
      </c>
      <c r="AA238" s="486"/>
    </row>
    <row r="239" spans="2:27" x14ac:dyDescent="0.35">
      <c r="B239" s="499">
        <v>70</v>
      </c>
      <c r="C239" s="486"/>
      <c r="D239" s="500"/>
      <c r="E239" s="486"/>
      <c r="F239" s="486"/>
      <c r="G239" s="486"/>
      <c r="H239" s="486"/>
      <c r="I239" s="486"/>
      <c r="J239" s="486"/>
      <c r="K239" s="486"/>
      <c r="L239" s="486"/>
      <c r="M239" s="486"/>
      <c r="N239" s="500" t="s">
        <v>3570</v>
      </c>
      <c r="O239" s="486"/>
      <c r="P239" s="486"/>
      <c r="Q239" s="486"/>
      <c r="R239" s="486"/>
      <c r="S239" s="486"/>
      <c r="T239" s="486"/>
      <c r="U239" s="519"/>
      <c r="V239" s="520"/>
      <c r="W239" s="520"/>
      <c r="X239" s="123">
        <v>34</v>
      </c>
      <c r="Y239" s="108" t="s">
        <v>1539</v>
      </c>
      <c r="Z239" s="521">
        <f t="shared" si="5"/>
        <v>0</v>
      </c>
      <c r="AA239" s="486"/>
    </row>
    <row r="240" spans="2:27" x14ac:dyDescent="0.35">
      <c r="B240" s="499">
        <v>71</v>
      </c>
      <c r="C240" s="486"/>
      <c r="D240" s="500"/>
      <c r="E240" s="486"/>
      <c r="F240" s="486"/>
      <c r="G240" s="486"/>
      <c r="H240" s="486"/>
      <c r="I240" s="486"/>
      <c r="J240" s="486"/>
      <c r="K240" s="486"/>
      <c r="L240" s="486"/>
      <c r="M240" s="486"/>
      <c r="N240" s="500" t="s">
        <v>3569</v>
      </c>
      <c r="O240" s="486"/>
      <c r="P240" s="486"/>
      <c r="Q240" s="486"/>
      <c r="R240" s="486"/>
      <c r="S240" s="486"/>
      <c r="T240" s="486"/>
      <c r="U240" s="519"/>
      <c r="V240" s="520"/>
      <c r="W240" s="520"/>
      <c r="X240" s="123">
        <v>5</v>
      </c>
      <c r="Y240" s="108" t="s">
        <v>1539</v>
      </c>
      <c r="Z240" s="521">
        <f t="shared" si="5"/>
        <v>0</v>
      </c>
      <c r="AA240" s="486"/>
    </row>
    <row r="241" spans="2:27" x14ac:dyDescent="0.35">
      <c r="B241" s="499">
        <v>72</v>
      </c>
      <c r="C241" s="486"/>
      <c r="D241" s="500"/>
      <c r="E241" s="486"/>
      <c r="F241" s="486"/>
      <c r="G241" s="486"/>
      <c r="H241" s="486"/>
      <c r="I241" s="486"/>
      <c r="J241" s="486"/>
      <c r="K241" s="486"/>
      <c r="L241" s="486"/>
      <c r="M241" s="486"/>
      <c r="N241" s="500" t="s">
        <v>3568</v>
      </c>
      <c r="O241" s="486"/>
      <c r="P241" s="486"/>
      <c r="Q241" s="486"/>
      <c r="R241" s="486"/>
      <c r="S241" s="486"/>
      <c r="T241" s="486"/>
      <c r="U241" s="519"/>
      <c r="V241" s="520"/>
      <c r="W241" s="520"/>
      <c r="X241" s="123">
        <v>19</v>
      </c>
      <c r="Y241" s="108" t="s">
        <v>1539</v>
      </c>
      <c r="Z241" s="521">
        <f t="shared" si="5"/>
        <v>0</v>
      </c>
      <c r="AA241" s="486"/>
    </row>
    <row r="242" spans="2:27" x14ac:dyDescent="0.35">
      <c r="B242" s="499">
        <v>73</v>
      </c>
      <c r="C242" s="486"/>
      <c r="D242" s="500"/>
      <c r="E242" s="486"/>
      <c r="F242" s="486"/>
      <c r="G242" s="486"/>
      <c r="H242" s="486"/>
      <c r="I242" s="486"/>
      <c r="J242" s="486"/>
      <c r="K242" s="486"/>
      <c r="L242" s="486"/>
      <c r="M242" s="486"/>
      <c r="N242" s="500" t="s">
        <v>3567</v>
      </c>
      <c r="O242" s="486"/>
      <c r="P242" s="486"/>
      <c r="Q242" s="486"/>
      <c r="R242" s="486"/>
      <c r="S242" s="486"/>
      <c r="T242" s="486"/>
      <c r="U242" s="519"/>
      <c r="V242" s="520"/>
      <c r="W242" s="520"/>
      <c r="X242" s="123">
        <v>300</v>
      </c>
      <c r="Y242" s="108" t="s">
        <v>325</v>
      </c>
      <c r="Z242" s="521">
        <f t="shared" si="5"/>
        <v>0</v>
      </c>
      <c r="AA242" s="486"/>
    </row>
    <row r="243" spans="2:27" x14ac:dyDescent="0.35">
      <c r="B243" s="499">
        <v>74</v>
      </c>
      <c r="C243" s="486"/>
      <c r="D243" s="500"/>
      <c r="E243" s="486"/>
      <c r="F243" s="486"/>
      <c r="G243" s="486"/>
      <c r="H243" s="486"/>
      <c r="I243" s="486"/>
      <c r="J243" s="486"/>
      <c r="K243" s="486"/>
      <c r="L243" s="486"/>
      <c r="M243" s="486"/>
      <c r="N243" s="500" t="s">
        <v>3566</v>
      </c>
      <c r="O243" s="486"/>
      <c r="P243" s="486"/>
      <c r="Q243" s="486"/>
      <c r="R243" s="486"/>
      <c r="S243" s="486"/>
      <c r="T243" s="486"/>
      <c r="U243" s="519"/>
      <c r="V243" s="520"/>
      <c r="W243" s="520"/>
      <c r="X243" s="123">
        <v>120</v>
      </c>
      <c r="Y243" s="108" t="s">
        <v>325</v>
      </c>
      <c r="Z243" s="521">
        <f t="shared" si="5"/>
        <v>0</v>
      </c>
      <c r="AA243" s="486"/>
    </row>
    <row r="244" spans="2:27" x14ac:dyDescent="0.35">
      <c r="B244" s="499">
        <v>75</v>
      </c>
      <c r="C244" s="486"/>
      <c r="D244" s="500"/>
      <c r="E244" s="486"/>
      <c r="F244" s="486"/>
      <c r="G244" s="486"/>
      <c r="H244" s="486"/>
      <c r="I244" s="486"/>
      <c r="J244" s="486"/>
      <c r="K244" s="486"/>
      <c r="L244" s="486"/>
      <c r="M244" s="486"/>
      <c r="N244" s="500" t="s">
        <v>3565</v>
      </c>
      <c r="O244" s="486"/>
      <c r="P244" s="486"/>
      <c r="Q244" s="486"/>
      <c r="R244" s="486"/>
      <c r="S244" s="486"/>
      <c r="T244" s="486"/>
      <c r="U244" s="519"/>
      <c r="V244" s="520"/>
      <c r="W244" s="520"/>
      <c r="X244" s="107">
        <v>800</v>
      </c>
      <c r="Y244" s="108" t="s">
        <v>325</v>
      </c>
      <c r="Z244" s="521">
        <f>U244*X244</f>
        <v>0</v>
      </c>
      <c r="AA244" s="486"/>
    </row>
    <row r="245" spans="2:27" x14ac:dyDescent="0.35">
      <c r="B245" s="499">
        <v>76</v>
      </c>
      <c r="C245" s="486"/>
      <c r="D245" s="500"/>
      <c r="E245" s="486"/>
      <c r="F245" s="486"/>
      <c r="G245" s="486"/>
      <c r="H245" s="486"/>
      <c r="I245" s="486"/>
      <c r="J245" s="486"/>
      <c r="K245" s="486"/>
      <c r="L245" s="486"/>
      <c r="M245" s="486"/>
      <c r="N245" s="500" t="s">
        <v>3564</v>
      </c>
      <c r="O245" s="486"/>
      <c r="P245" s="486"/>
      <c r="Q245" s="486"/>
      <c r="R245" s="486"/>
      <c r="S245" s="486"/>
      <c r="T245" s="486"/>
      <c r="U245" s="519"/>
      <c r="V245" s="520"/>
      <c r="W245" s="520"/>
      <c r="X245" s="107">
        <v>700</v>
      </c>
      <c r="Y245" s="108" t="s">
        <v>325</v>
      </c>
      <c r="Z245" s="521">
        <f>U245*X245</f>
        <v>0</v>
      </c>
      <c r="AA245" s="486"/>
    </row>
    <row r="246" spans="2:27" x14ac:dyDescent="0.35">
      <c r="B246" s="499">
        <v>77</v>
      </c>
      <c r="C246" s="486"/>
      <c r="D246" s="500"/>
      <c r="E246" s="486"/>
      <c r="F246" s="486"/>
      <c r="G246" s="486"/>
      <c r="H246" s="486"/>
      <c r="I246" s="486"/>
      <c r="J246" s="486"/>
      <c r="K246" s="486"/>
      <c r="L246" s="486"/>
      <c r="M246" s="486"/>
      <c r="N246" s="500" t="s">
        <v>3563</v>
      </c>
      <c r="O246" s="486"/>
      <c r="P246" s="486"/>
      <c r="Q246" s="486"/>
      <c r="R246" s="486"/>
      <c r="S246" s="486"/>
      <c r="T246" s="486"/>
      <c r="U246" s="519"/>
      <c r="V246" s="520"/>
      <c r="W246" s="520"/>
      <c r="X246" s="107">
        <v>500</v>
      </c>
      <c r="Y246" s="108" t="s">
        <v>325</v>
      </c>
      <c r="Z246" s="521">
        <f>U246*X246</f>
        <v>0</v>
      </c>
      <c r="AA246" s="486"/>
    </row>
    <row r="247" spans="2:27" x14ac:dyDescent="0.35">
      <c r="B247" s="499">
        <v>78</v>
      </c>
      <c r="C247" s="486"/>
      <c r="D247" s="500"/>
      <c r="E247" s="486"/>
      <c r="F247" s="486"/>
      <c r="G247" s="486"/>
      <c r="H247" s="486"/>
      <c r="I247" s="486"/>
      <c r="J247" s="486"/>
      <c r="K247" s="486"/>
      <c r="L247" s="486"/>
      <c r="M247" s="486"/>
      <c r="N247" s="500" t="s">
        <v>3562</v>
      </c>
      <c r="O247" s="486"/>
      <c r="P247" s="486"/>
      <c r="Q247" s="486"/>
      <c r="R247" s="486"/>
      <c r="S247" s="486"/>
      <c r="T247" s="486"/>
      <c r="U247" s="519"/>
      <c r="V247" s="520"/>
      <c r="W247" s="520"/>
      <c r="X247" s="107">
        <v>400</v>
      </c>
      <c r="Y247" s="108" t="s">
        <v>325</v>
      </c>
      <c r="Z247" s="521">
        <f>U247*X247</f>
        <v>0</v>
      </c>
      <c r="AA247" s="486"/>
    </row>
    <row r="248" spans="2:27" x14ac:dyDescent="0.35">
      <c r="B248" s="499">
        <v>79</v>
      </c>
      <c r="C248" s="486"/>
      <c r="D248" s="500"/>
      <c r="E248" s="486"/>
      <c r="F248" s="486"/>
      <c r="G248" s="486"/>
      <c r="H248" s="486"/>
      <c r="I248" s="486"/>
      <c r="J248" s="486"/>
      <c r="K248" s="486"/>
      <c r="L248" s="486"/>
      <c r="M248" s="486"/>
      <c r="N248" s="500" t="s">
        <v>3561</v>
      </c>
      <c r="O248" s="486"/>
      <c r="P248" s="486"/>
      <c r="Q248" s="486"/>
      <c r="R248" s="486"/>
      <c r="S248" s="486"/>
      <c r="T248" s="486"/>
      <c r="U248" s="519"/>
      <c r="V248" s="520"/>
      <c r="W248" s="520"/>
      <c r="X248" s="107">
        <v>50</v>
      </c>
      <c r="Y248" s="108" t="s">
        <v>325</v>
      </c>
      <c r="Z248" s="521">
        <f>U248*X248</f>
        <v>0</v>
      </c>
      <c r="AA248" s="486"/>
    </row>
    <row r="249" spans="2:27" x14ac:dyDescent="0.35">
      <c r="B249" s="499">
        <v>80</v>
      </c>
      <c r="C249" s="486"/>
      <c r="D249" s="500"/>
      <c r="E249" s="486"/>
      <c r="F249" s="486"/>
      <c r="G249" s="486"/>
      <c r="H249" s="486"/>
      <c r="I249" s="486"/>
      <c r="J249" s="486"/>
      <c r="K249" s="486"/>
      <c r="L249" s="486"/>
      <c r="M249" s="486"/>
      <c r="N249" s="500" t="s">
        <v>3560</v>
      </c>
      <c r="O249" s="486"/>
      <c r="P249" s="486"/>
      <c r="Q249" s="486"/>
      <c r="R249" s="486"/>
      <c r="S249" s="486"/>
      <c r="T249" s="486"/>
      <c r="U249" s="519"/>
      <c r="V249" s="520"/>
      <c r="W249" s="520"/>
      <c r="X249" s="123">
        <v>780</v>
      </c>
      <c r="Y249" s="108" t="s">
        <v>325</v>
      </c>
      <c r="Z249" s="521">
        <f t="shared" si="5"/>
        <v>0</v>
      </c>
      <c r="AA249" s="486"/>
    </row>
    <row r="250" spans="2:27" x14ac:dyDescent="0.35">
      <c r="B250" s="499">
        <v>81</v>
      </c>
      <c r="C250" s="486"/>
      <c r="D250" s="500"/>
      <c r="E250" s="486"/>
      <c r="F250" s="486"/>
      <c r="G250" s="486"/>
      <c r="H250" s="486"/>
      <c r="I250" s="486"/>
      <c r="J250" s="486"/>
      <c r="K250" s="486"/>
      <c r="L250" s="486"/>
      <c r="M250" s="486"/>
      <c r="N250" s="500" t="s">
        <v>3559</v>
      </c>
      <c r="O250" s="486"/>
      <c r="P250" s="486"/>
      <c r="Q250" s="486"/>
      <c r="R250" s="486"/>
      <c r="S250" s="486"/>
      <c r="T250" s="486"/>
      <c r="U250" s="519"/>
      <c r="V250" s="520"/>
      <c r="W250" s="520"/>
      <c r="X250" s="123">
        <v>1720</v>
      </c>
      <c r="Y250" s="108" t="s">
        <v>325</v>
      </c>
      <c r="Z250" s="521">
        <f>U250*X250</f>
        <v>0</v>
      </c>
      <c r="AA250" s="486"/>
    </row>
    <row r="251" spans="2:27" ht="14.5" customHeight="1" x14ac:dyDescent="0.35">
      <c r="B251" s="499">
        <v>82</v>
      </c>
      <c r="C251" s="486"/>
      <c r="D251" s="500"/>
      <c r="E251" s="486"/>
      <c r="F251" s="486"/>
      <c r="G251" s="486"/>
      <c r="H251" s="486"/>
      <c r="I251" s="486"/>
      <c r="J251" s="486"/>
      <c r="K251" s="486"/>
      <c r="L251" s="486"/>
      <c r="M251" s="486"/>
      <c r="N251" s="500" t="s">
        <v>3558</v>
      </c>
      <c r="O251" s="486"/>
      <c r="P251" s="486"/>
      <c r="Q251" s="486"/>
      <c r="R251" s="486"/>
      <c r="S251" s="486"/>
      <c r="T251" s="486"/>
      <c r="U251" s="519"/>
      <c r="V251" s="520"/>
      <c r="W251" s="520"/>
      <c r="X251" s="123">
        <v>800</v>
      </c>
      <c r="Y251" s="108" t="s">
        <v>325</v>
      </c>
      <c r="Z251" s="521">
        <f t="shared" ref="Z251" si="6">U251*X251</f>
        <v>0</v>
      </c>
      <c r="AA251" s="486"/>
    </row>
    <row r="252" spans="2:27" x14ac:dyDescent="0.35">
      <c r="B252" s="499">
        <v>83</v>
      </c>
      <c r="C252" s="486"/>
      <c r="D252" s="500"/>
      <c r="E252" s="486"/>
      <c r="F252" s="486"/>
      <c r="G252" s="486"/>
      <c r="H252" s="486"/>
      <c r="I252" s="486"/>
      <c r="J252" s="486"/>
      <c r="K252" s="486"/>
      <c r="L252" s="486"/>
      <c r="M252" s="486"/>
      <c r="N252" s="500" t="s">
        <v>3557</v>
      </c>
      <c r="O252" s="486"/>
      <c r="P252" s="486"/>
      <c r="Q252" s="486"/>
      <c r="R252" s="486"/>
      <c r="S252" s="486"/>
      <c r="T252" s="486"/>
      <c r="U252" s="519"/>
      <c r="V252" s="520"/>
      <c r="W252" s="520"/>
      <c r="X252" s="123">
        <v>5300</v>
      </c>
      <c r="Y252" s="108" t="s">
        <v>325</v>
      </c>
      <c r="Z252" s="521">
        <f>U252*X252</f>
        <v>0</v>
      </c>
      <c r="AA252" s="486"/>
    </row>
    <row r="253" spans="2:27" x14ac:dyDescent="0.35">
      <c r="B253" s="499">
        <v>84</v>
      </c>
      <c r="C253" s="486"/>
      <c r="D253" s="500"/>
      <c r="E253" s="486"/>
      <c r="F253" s="486"/>
      <c r="G253" s="486"/>
      <c r="H253" s="486"/>
      <c r="I253" s="486"/>
      <c r="J253" s="486"/>
      <c r="K253" s="486"/>
      <c r="L253" s="486"/>
      <c r="M253" s="486"/>
      <c r="N253" s="500" t="s">
        <v>3556</v>
      </c>
      <c r="O253" s="486"/>
      <c r="P253" s="486"/>
      <c r="Q253" s="486"/>
      <c r="R253" s="486"/>
      <c r="S253" s="486"/>
      <c r="T253" s="486"/>
      <c r="U253" s="519"/>
      <c r="V253" s="520"/>
      <c r="W253" s="520"/>
      <c r="X253" s="123">
        <v>1800</v>
      </c>
      <c r="Y253" s="108" t="s">
        <v>325</v>
      </c>
      <c r="Z253" s="521">
        <f t="shared" si="5"/>
        <v>0</v>
      </c>
      <c r="AA253" s="486"/>
    </row>
    <row r="254" spans="2:27" x14ac:dyDescent="0.35">
      <c r="B254" s="499">
        <v>85</v>
      </c>
      <c r="C254" s="486"/>
      <c r="D254" s="500"/>
      <c r="E254" s="486"/>
      <c r="F254" s="486"/>
      <c r="G254" s="486"/>
      <c r="H254" s="486"/>
      <c r="I254" s="486"/>
      <c r="J254" s="486"/>
      <c r="K254" s="486"/>
      <c r="L254" s="486"/>
      <c r="M254" s="486"/>
      <c r="N254" s="500" t="s">
        <v>3555</v>
      </c>
      <c r="O254" s="486"/>
      <c r="P254" s="486"/>
      <c r="Q254" s="486"/>
      <c r="R254" s="486"/>
      <c r="S254" s="486"/>
      <c r="T254" s="486"/>
      <c r="U254" s="519"/>
      <c r="V254" s="520"/>
      <c r="W254" s="520"/>
      <c r="X254" s="123">
        <v>4400</v>
      </c>
      <c r="Y254" s="108" t="s">
        <v>325</v>
      </c>
      <c r="Z254" s="521">
        <f>U254*X254</f>
        <v>0</v>
      </c>
      <c r="AA254" s="486"/>
    </row>
    <row r="255" spans="2:27" x14ac:dyDescent="0.35">
      <c r="B255" s="499">
        <v>86</v>
      </c>
      <c r="C255" s="486"/>
      <c r="D255" s="500"/>
      <c r="E255" s="486"/>
      <c r="F255" s="486"/>
      <c r="G255" s="486"/>
      <c r="H255" s="486"/>
      <c r="I255" s="486"/>
      <c r="J255" s="486"/>
      <c r="K255" s="486"/>
      <c r="L255" s="486"/>
      <c r="M255" s="486"/>
      <c r="N255" s="500" t="s">
        <v>3554</v>
      </c>
      <c r="O255" s="486"/>
      <c r="P255" s="486"/>
      <c r="Q255" s="486"/>
      <c r="R255" s="486"/>
      <c r="S255" s="486"/>
      <c r="T255" s="486"/>
      <c r="U255" s="519"/>
      <c r="V255" s="520"/>
      <c r="W255" s="520"/>
      <c r="X255" s="123">
        <v>400</v>
      </c>
      <c r="Y255" s="108" t="s">
        <v>325</v>
      </c>
      <c r="Z255" s="521">
        <f t="shared" ref="Z255:Z261" si="7">U255*X255</f>
        <v>0</v>
      </c>
      <c r="AA255" s="486"/>
    </row>
    <row r="256" spans="2:27" x14ac:dyDescent="0.35">
      <c r="B256" s="499">
        <v>87</v>
      </c>
      <c r="C256" s="486"/>
      <c r="D256" s="500"/>
      <c r="E256" s="486"/>
      <c r="F256" s="486"/>
      <c r="G256" s="486"/>
      <c r="H256" s="486"/>
      <c r="I256" s="486"/>
      <c r="J256" s="486"/>
      <c r="K256" s="486"/>
      <c r="L256" s="486"/>
      <c r="M256" s="486"/>
      <c r="N256" s="500" t="s">
        <v>3553</v>
      </c>
      <c r="O256" s="486"/>
      <c r="P256" s="486"/>
      <c r="Q256" s="486"/>
      <c r="R256" s="486"/>
      <c r="S256" s="486"/>
      <c r="T256" s="486"/>
      <c r="U256" s="519"/>
      <c r="V256" s="520"/>
      <c r="W256" s="520"/>
      <c r="X256" s="123">
        <v>230</v>
      </c>
      <c r="Y256" s="108" t="s">
        <v>325</v>
      </c>
      <c r="Z256" s="521">
        <f t="shared" si="7"/>
        <v>0</v>
      </c>
      <c r="AA256" s="486"/>
    </row>
    <row r="257" spans="2:27" x14ac:dyDescent="0.35">
      <c r="B257" s="499">
        <v>88</v>
      </c>
      <c r="C257" s="486"/>
      <c r="D257" s="500"/>
      <c r="E257" s="486"/>
      <c r="F257" s="486"/>
      <c r="G257" s="486"/>
      <c r="H257" s="486"/>
      <c r="I257" s="486"/>
      <c r="J257" s="486"/>
      <c r="K257" s="486"/>
      <c r="L257" s="486"/>
      <c r="M257" s="486"/>
      <c r="N257" s="500" t="s">
        <v>3552</v>
      </c>
      <c r="O257" s="486"/>
      <c r="P257" s="486"/>
      <c r="Q257" s="486"/>
      <c r="R257" s="486"/>
      <c r="S257" s="486"/>
      <c r="T257" s="486"/>
      <c r="U257" s="519"/>
      <c r="V257" s="520"/>
      <c r="W257" s="520"/>
      <c r="X257" s="123">
        <v>100</v>
      </c>
      <c r="Y257" s="108" t="s">
        <v>325</v>
      </c>
      <c r="Z257" s="521">
        <f t="shared" si="7"/>
        <v>0</v>
      </c>
      <c r="AA257" s="486"/>
    </row>
    <row r="258" spans="2:27" ht="15" customHeight="1" x14ac:dyDescent="0.35">
      <c r="B258" s="499">
        <v>89</v>
      </c>
      <c r="C258" s="486"/>
      <c r="D258" s="500"/>
      <c r="E258" s="486"/>
      <c r="F258" s="486"/>
      <c r="G258" s="486"/>
      <c r="H258" s="486"/>
      <c r="I258" s="486"/>
      <c r="J258" s="486"/>
      <c r="K258" s="486"/>
      <c r="L258" s="486"/>
      <c r="M258" s="486"/>
      <c r="N258" s="500" t="s">
        <v>3551</v>
      </c>
      <c r="O258" s="486"/>
      <c r="P258" s="486"/>
      <c r="Q258" s="486"/>
      <c r="R258" s="486"/>
      <c r="S258" s="486"/>
      <c r="T258" s="486"/>
      <c r="U258" s="519"/>
      <c r="V258" s="520"/>
      <c r="W258" s="520"/>
      <c r="X258" s="123">
        <v>30</v>
      </c>
      <c r="Y258" s="108" t="s">
        <v>325</v>
      </c>
      <c r="Z258" s="521">
        <f t="shared" si="7"/>
        <v>0</v>
      </c>
      <c r="AA258" s="486"/>
    </row>
    <row r="259" spans="2:27" ht="15" customHeight="1" x14ac:dyDescent="0.35">
      <c r="B259" s="499">
        <v>90</v>
      </c>
      <c r="C259" s="486"/>
      <c r="D259" s="500"/>
      <c r="E259" s="486"/>
      <c r="F259" s="486"/>
      <c r="G259" s="486"/>
      <c r="H259" s="486"/>
      <c r="I259" s="486"/>
      <c r="J259" s="486"/>
      <c r="K259" s="486"/>
      <c r="L259" s="486"/>
      <c r="M259" s="486"/>
      <c r="N259" s="500" t="s">
        <v>3550</v>
      </c>
      <c r="O259" s="486"/>
      <c r="P259" s="486"/>
      <c r="Q259" s="486"/>
      <c r="R259" s="486"/>
      <c r="S259" s="486"/>
      <c r="T259" s="486"/>
      <c r="U259" s="519"/>
      <c r="V259" s="520"/>
      <c r="W259" s="520"/>
      <c r="X259" s="123">
        <v>30</v>
      </c>
      <c r="Y259" s="108" t="s">
        <v>325</v>
      </c>
      <c r="Z259" s="521">
        <f t="shared" si="7"/>
        <v>0</v>
      </c>
      <c r="AA259" s="486"/>
    </row>
    <row r="260" spans="2:27" ht="15" customHeight="1" x14ac:dyDescent="0.35">
      <c r="B260" s="499">
        <v>91</v>
      </c>
      <c r="C260" s="486"/>
      <c r="D260" s="500"/>
      <c r="E260" s="486"/>
      <c r="F260" s="486"/>
      <c r="G260" s="486"/>
      <c r="H260" s="486"/>
      <c r="I260" s="486"/>
      <c r="J260" s="486"/>
      <c r="K260" s="486"/>
      <c r="L260" s="486"/>
      <c r="M260" s="486"/>
      <c r="N260" s="500" t="s">
        <v>3549</v>
      </c>
      <c r="O260" s="486"/>
      <c r="P260" s="486"/>
      <c r="Q260" s="486"/>
      <c r="R260" s="486"/>
      <c r="S260" s="486"/>
      <c r="T260" s="486"/>
      <c r="U260" s="519"/>
      <c r="V260" s="520"/>
      <c r="W260" s="520"/>
      <c r="X260" s="123">
        <v>165</v>
      </c>
      <c r="Y260" s="108" t="s">
        <v>325</v>
      </c>
      <c r="Z260" s="521">
        <f t="shared" si="7"/>
        <v>0</v>
      </c>
      <c r="AA260" s="486"/>
    </row>
    <row r="261" spans="2:27" ht="15.65" customHeight="1" x14ac:dyDescent="0.35">
      <c r="B261" s="499">
        <v>92</v>
      </c>
      <c r="C261" s="486"/>
      <c r="D261" s="500"/>
      <c r="E261" s="486"/>
      <c r="F261" s="486"/>
      <c r="G261" s="486"/>
      <c r="H261" s="486"/>
      <c r="I261" s="486"/>
      <c r="J261" s="486"/>
      <c r="K261" s="486"/>
      <c r="L261" s="486"/>
      <c r="M261" s="486"/>
      <c r="N261" s="500" t="s">
        <v>3542</v>
      </c>
      <c r="O261" s="486"/>
      <c r="P261" s="486"/>
      <c r="Q261" s="486"/>
      <c r="R261" s="486"/>
      <c r="S261" s="486"/>
      <c r="T261" s="486"/>
      <c r="U261" s="519"/>
      <c r="V261" s="520"/>
      <c r="W261" s="520"/>
      <c r="X261" s="123">
        <v>165</v>
      </c>
      <c r="Y261" s="108" t="s">
        <v>325</v>
      </c>
      <c r="Z261" s="521">
        <f t="shared" si="7"/>
        <v>0</v>
      </c>
      <c r="AA261" s="486"/>
    </row>
    <row r="262" spans="2:27" x14ac:dyDescent="0.35">
      <c r="B262" s="499">
        <v>93</v>
      </c>
      <c r="C262" s="486"/>
      <c r="D262" s="500"/>
      <c r="E262" s="486"/>
      <c r="F262" s="486"/>
      <c r="G262" s="486"/>
      <c r="H262" s="486"/>
      <c r="I262" s="486"/>
      <c r="J262" s="486"/>
      <c r="K262" s="486"/>
      <c r="L262" s="486"/>
      <c r="M262" s="486"/>
      <c r="N262" s="500" t="s">
        <v>3548</v>
      </c>
      <c r="O262" s="486"/>
      <c r="P262" s="486"/>
      <c r="Q262" s="486"/>
      <c r="R262" s="486"/>
      <c r="S262" s="486"/>
      <c r="T262" s="486"/>
      <c r="U262" s="519"/>
      <c r="V262" s="520"/>
      <c r="W262" s="520"/>
      <c r="X262" s="123">
        <v>4400</v>
      </c>
      <c r="Y262" s="108" t="s">
        <v>325</v>
      </c>
      <c r="Z262" s="521">
        <f>U262*X262</f>
        <v>0</v>
      </c>
      <c r="AA262" s="486"/>
    </row>
    <row r="263" spans="2:27" x14ac:dyDescent="0.35">
      <c r="B263" s="499">
        <v>94</v>
      </c>
      <c r="C263" s="486"/>
      <c r="D263" s="500"/>
      <c r="E263" s="486"/>
      <c r="F263" s="486"/>
      <c r="G263" s="486"/>
      <c r="H263" s="486"/>
      <c r="I263" s="486"/>
      <c r="J263" s="486"/>
      <c r="K263" s="486"/>
      <c r="L263" s="486"/>
      <c r="M263" s="486"/>
      <c r="N263" s="500" t="s">
        <v>3547</v>
      </c>
      <c r="O263" s="486"/>
      <c r="P263" s="486"/>
      <c r="Q263" s="486"/>
      <c r="R263" s="486"/>
      <c r="S263" s="486"/>
      <c r="T263" s="486"/>
      <c r="U263" s="519"/>
      <c r="V263" s="520"/>
      <c r="W263" s="520"/>
      <c r="X263" s="123">
        <v>400</v>
      </c>
      <c r="Y263" s="108" t="s">
        <v>325</v>
      </c>
      <c r="Z263" s="521">
        <f t="shared" ref="Z263:Z299" si="8">U263*X263</f>
        <v>0</v>
      </c>
      <c r="AA263" s="486"/>
    </row>
    <row r="264" spans="2:27" x14ac:dyDescent="0.35">
      <c r="B264" s="499">
        <v>95</v>
      </c>
      <c r="C264" s="486"/>
      <c r="D264" s="500"/>
      <c r="E264" s="486"/>
      <c r="F264" s="486"/>
      <c r="G264" s="486"/>
      <c r="H264" s="486"/>
      <c r="I264" s="486"/>
      <c r="J264" s="486"/>
      <c r="K264" s="486"/>
      <c r="L264" s="486"/>
      <c r="M264" s="486"/>
      <c r="N264" s="500" t="s">
        <v>3546</v>
      </c>
      <c r="O264" s="486"/>
      <c r="P264" s="486"/>
      <c r="Q264" s="486"/>
      <c r="R264" s="486"/>
      <c r="S264" s="486"/>
      <c r="T264" s="486"/>
      <c r="U264" s="519"/>
      <c r="V264" s="520"/>
      <c r="W264" s="520"/>
      <c r="X264" s="123">
        <v>230</v>
      </c>
      <c r="Y264" s="108" t="s">
        <v>325</v>
      </c>
      <c r="Z264" s="521">
        <f t="shared" si="8"/>
        <v>0</v>
      </c>
      <c r="AA264" s="486"/>
    </row>
    <row r="265" spans="2:27" x14ac:dyDescent="0.35">
      <c r="B265" s="499">
        <v>96</v>
      </c>
      <c r="C265" s="486"/>
      <c r="D265" s="500"/>
      <c r="E265" s="486"/>
      <c r="F265" s="486"/>
      <c r="G265" s="486"/>
      <c r="H265" s="486"/>
      <c r="I265" s="486"/>
      <c r="J265" s="486"/>
      <c r="K265" s="486"/>
      <c r="L265" s="486"/>
      <c r="M265" s="486"/>
      <c r="N265" s="500" t="s">
        <v>3545</v>
      </c>
      <c r="O265" s="486"/>
      <c r="P265" s="486"/>
      <c r="Q265" s="486"/>
      <c r="R265" s="486"/>
      <c r="S265" s="486"/>
      <c r="T265" s="486"/>
      <c r="U265" s="519"/>
      <c r="V265" s="520"/>
      <c r="W265" s="520"/>
      <c r="X265" s="123">
        <v>100</v>
      </c>
      <c r="Y265" s="108" t="s">
        <v>325</v>
      </c>
      <c r="Z265" s="521">
        <f t="shared" si="8"/>
        <v>0</v>
      </c>
      <c r="AA265" s="486"/>
    </row>
    <row r="266" spans="2:27" ht="15" customHeight="1" x14ac:dyDescent="0.35">
      <c r="B266" s="499">
        <v>97</v>
      </c>
      <c r="C266" s="486"/>
      <c r="D266" s="500"/>
      <c r="E266" s="486"/>
      <c r="F266" s="486"/>
      <c r="G266" s="486"/>
      <c r="H266" s="486"/>
      <c r="I266" s="486"/>
      <c r="J266" s="486"/>
      <c r="K266" s="486"/>
      <c r="L266" s="486"/>
      <c r="M266" s="486"/>
      <c r="N266" s="500" t="s">
        <v>3544</v>
      </c>
      <c r="O266" s="486"/>
      <c r="P266" s="486"/>
      <c r="Q266" s="486"/>
      <c r="R266" s="486"/>
      <c r="S266" s="486"/>
      <c r="T266" s="486"/>
      <c r="U266" s="519"/>
      <c r="V266" s="520"/>
      <c r="W266" s="520"/>
      <c r="X266" s="123">
        <v>30</v>
      </c>
      <c r="Y266" s="108" t="s">
        <v>325</v>
      </c>
      <c r="Z266" s="521">
        <f t="shared" si="8"/>
        <v>0</v>
      </c>
      <c r="AA266" s="486"/>
    </row>
    <row r="267" spans="2:27" ht="15" customHeight="1" x14ac:dyDescent="0.35">
      <c r="B267" s="499">
        <v>98</v>
      </c>
      <c r="C267" s="486"/>
      <c r="D267" s="500"/>
      <c r="E267" s="486"/>
      <c r="F267" s="486"/>
      <c r="G267" s="486"/>
      <c r="H267" s="486"/>
      <c r="I267" s="486"/>
      <c r="J267" s="486"/>
      <c r="K267" s="486"/>
      <c r="L267" s="486"/>
      <c r="M267" s="486"/>
      <c r="N267" s="500" t="s">
        <v>3543</v>
      </c>
      <c r="O267" s="486"/>
      <c r="P267" s="486"/>
      <c r="Q267" s="486"/>
      <c r="R267" s="486"/>
      <c r="S267" s="486"/>
      <c r="T267" s="486"/>
      <c r="U267" s="519"/>
      <c r="V267" s="520"/>
      <c r="W267" s="520"/>
      <c r="X267" s="123">
        <v>30</v>
      </c>
      <c r="Y267" s="108" t="s">
        <v>325</v>
      </c>
      <c r="Z267" s="521">
        <f t="shared" si="8"/>
        <v>0</v>
      </c>
      <c r="AA267" s="486"/>
    </row>
    <row r="268" spans="2:27" ht="15" customHeight="1" x14ac:dyDescent="0.35">
      <c r="B268" s="499">
        <v>99</v>
      </c>
      <c r="C268" s="486"/>
      <c r="D268" s="500"/>
      <c r="E268" s="486"/>
      <c r="F268" s="486"/>
      <c r="G268" s="486"/>
      <c r="H268" s="486"/>
      <c r="I268" s="486"/>
      <c r="J268" s="486"/>
      <c r="K268" s="486"/>
      <c r="L268" s="486"/>
      <c r="M268" s="486"/>
      <c r="N268" s="500" t="s">
        <v>3542</v>
      </c>
      <c r="O268" s="486"/>
      <c r="P268" s="486"/>
      <c r="Q268" s="486"/>
      <c r="R268" s="486"/>
      <c r="S268" s="486"/>
      <c r="T268" s="486"/>
      <c r="U268" s="519"/>
      <c r="V268" s="520"/>
      <c r="W268" s="520"/>
      <c r="X268" s="123">
        <v>165</v>
      </c>
      <c r="Y268" s="108" t="s">
        <v>325</v>
      </c>
      <c r="Z268" s="521">
        <f t="shared" si="8"/>
        <v>0</v>
      </c>
      <c r="AA268" s="486"/>
    </row>
    <row r="269" spans="2:27" ht="15" customHeight="1" x14ac:dyDescent="0.35">
      <c r="B269" s="499">
        <v>100</v>
      </c>
      <c r="C269" s="486"/>
      <c r="D269" s="500"/>
      <c r="E269" s="486"/>
      <c r="F269" s="486"/>
      <c r="G269" s="486"/>
      <c r="H269" s="486"/>
      <c r="I269" s="486"/>
      <c r="J269" s="486"/>
      <c r="K269" s="486"/>
      <c r="L269" s="486"/>
      <c r="M269" s="486"/>
      <c r="N269" s="500" t="s">
        <v>3541</v>
      </c>
      <c r="O269" s="486"/>
      <c r="P269" s="486"/>
      <c r="Q269" s="486"/>
      <c r="R269" s="486"/>
      <c r="S269" s="486"/>
      <c r="T269" s="486"/>
      <c r="U269" s="519"/>
      <c r="V269" s="520"/>
      <c r="W269" s="520"/>
      <c r="X269" s="123">
        <v>1350</v>
      </c>
      <c r="Y269" s="108" t="s">
        <v>325</v>
      </c>
      <c r="Z269" s="521">
        <f t="shared" si="8"/>
        <v>0</v>
      </c>
      <c r="AA269" s="486"/>
    </row>
    <row r="270" spans="2:27" ht="15" customHeight="1" x14ac:dyDescent="0.35">
      <c r="B270" s="499">
        <v>101</v>
      </c>
      <c r="C270" s="486"/>
      <c r="D270" s="500"/>
      <c r="E270" s="486"/>
      <c r="F270" s="486"/>
      <c r="G270" s="486"/>
      <c r="H270" s="486"/>
      <c r="I270" s="486"/>
      <c r="J270" s="486"/>
      <c r="K270" s="486"/>
      <c r="L270" s="486"/>
      <c r="M270" s="486"/>
      <c r="N270" s="500" t="s">
        <v>3540</v>
      </c>
      <c r="O270" s="486"/>
      <c r="P270" s="486"/>
      <c r="Q270" s="486"/>
      <c r="R270" s="486"/>
      <c r="S270" s="486"/>
      <c r="T270" s="486"/>
      <c r="U270" s="519"/>
      <c r="V270" s="520"/>
      <c r="W270" s="520"/>
      <c r="X270" s="123">
        <v>4200</v>
      </c>
      <c r="Y270" s="108" t="s">
        <v>325</v>
      </c>
      <c r="Z270" s="521">
        <f t="shared" si="8"/>
        <v>0</v>
      </c>
      <c r="AA270" s="486"/>
    </row>
    <row r="271" spans="2:27" ht="15" customHeight="1" x14ac:dyDescent="0.35">
      <c r="B271" s="499">
        <v>102</v>
      </c>
      <c r="C271" s="486"/>
      <c r="D271" s="500"/>
      <c r="E271" s="486"/>
      <c r="F271" s="486"/>
      <c r="G271" s="486"/>
      <c r="H271" s="486"/>
      <c r="I271" s="486"/>
      <c r="J271" s="486"/>
      <c r="K271" s="486"/>
      <c r="L271" s="486"/>
      <c r="M271" s="486"/>
      <c r="N271" s="500" t="s">
        <v>3539</v>
      </c>
      <c r="O271" s="486"/>
      <c r="P271" s="486"/>
      <c r="Q271" s="486"/>
      <c r="R271" s="486"/>
      <c r="S271" s="486"/>
      <c r="T271" s="486"/>
      <c r="U271" s="519"/>
      <c r="V271" s="520"/>
      <c r="W271" s="520"/>
      <c r="X271" s="123">
        <v>4900</v>
      </c>
      <c r="Y271" s="108" t="s">
        <v>325</v>
      </c>
      <c r="Z271" s="521">
        <f t="shared" si="8"/>
        <v>0</v>
      </c>
      <c r="AA271" s="486"/>
    </row>
    <row r="272" spans="2:27" ht="15" customHeight="1" x14ac:dyDescent="0.35">
      <c r="B272" s="499">
        <v>103</v>
      </c>
      <c r="C272" s="486"/>
      <c r="D272" s="500"/>
      <c r="E272" s="486"/>
      <c r="F272" s="486"/>
      <c r="G272" s="486"/>
      <c r="H272" s="486"/>
      <c r="I272" s="486"/>
      <c r="J272" s="486"/>
      <c r="K272" s="486"/>
      <c r="L272" s="486"/>
      <c r="M272" s="486"/>
      <c r="N272" s="500" t="s">
        <v>3538</v>
      </c>
      <c r="O272" s="486"/>
      <c r="P272" s="486"/>
      <c r="Q272" s="486"/>
      <c r="R272" s="486"/>
      <c r="S272" s="486"/>
      <c r="T272" s="486"/>
      <c r="U272" s="519"/>
      <c r="V272" s="520"/>
      <c r="W272" s="520"/>
      <c r="X272" s="123">
        <v>500</v>
      </c>
      <c r="Y272" s="108" t="s">
        <v>325</v>
      </c>
      <c r="Z272" s="521">
        <f t="shared" si="8"/>
        <v>0</v>
      </c>
      <c r="AA272" s="486"/>
    </row>
    <row r="273" spans="2:27" ht="15" customHeight="1" x14ac:dyDescent="0.35">
      <c r="B273" s="499">
        <v>104</v>
      </c>
      <c r="C273" s="486"/>
      <c r="D273" s="500"/>
      <c r="E273" s="486"/>
      <c r="F273" s="486"/>
      <c r="G273" s="486"/>
      <c r="H273" s="486"/>
      <c r="I273" s="486"/>
      <c r="J273" s="486"/>
      <c r="K273" s="486"/>
      <c r="L273" s="486"/>
      <c r="M273" s="486"/>
      <c r="N273" s="500" t="s">
        <v>3537</v>
      </c>
      <c r="O273" s="486"/>
      <c r="P273" s="486"/>
      <c r="Q273" s="486"/>
      <c r="R273" s="486"/>
      <c r="S273" s="486"/>
      <c r="T273" s="486"/>
      <c r="U273" s="519"/>
      <c r="V273" s="520"/>
      <c r="W273" s="520"/>
      <c r="X273" s="107">
        <v>120</v>
      </c>
      <c r="Y273" s="108" t="s">
        <v>325</v>
      </c>
      <c r="Z273" s="521">
        <f t="shared" si="8"/>
        <v>0</v>
      </c>
      <c r="AA273" s="486"/>
    </row>
    <row r="274" spans="2:27" ht="15" customHeight="1" x14ac:dyDescent="0.35">
      <c r="B274" s="499">
        <v>105</v>
      </c>
      <c r="C274" s="486"/>
      <c r="D274" s="500"/>
      <c r="E274" s="486"/>
      <c r="F274" s="486"/>
      <c r="G274" s="486"/>
      <c r="H274" s="486"/>
      <c r="I274" s="486"/>
      <c r="J274" s="486"/>
      <c r="K274" s="486"/>
      <c r="L274" s="486"/>
      <c r="M274" s="486"/>
      <c r="N274" s="500" t="s">
        <v>3536</v>
      </c>
      <c r="O274" s="486"/>
      <c r="P274" s="486"/>
      <c r="Q274" s="486"/>
      <c r="R274" s="486"/>
      <c r="S274" s="486"/>
      <c r="T274" s="486"/>
      <c r="U274" s="519"/>
      <c r="V274" s="520"/>
      <c r="W274" s="520"/>
      <c r="X274" s="107">
        <v>300</v>
      </c>
      <c r="Y274" s="108" t="s">
        <v>325</v>
      </c>
      <c r="Z274" s="521">
        <f t="shared" si="8"/>
        <v>0</v>
      </c>
      <c r="AA274" s="486"/>
    </row>
    <row r="275" spans="2:27" ht="15" customHeight="1" x14ac:dyDescent="0.35">
      <c r="B275" s="499">
        <v>106</v>
      </c>
      <c r="C275" s="486"/>
      <c r="D275" s="500"/>
      <c r="E275" s="486"/>
      <c r="F275" s="486"/>
      <c r="G275" s="486"/>
      <c r="H275" s="486"/>
      <c r="I275" s="486"/>
      <c r="J275" s="486"/>
      <c r="K275" s="486"/>
      <c r="L275" s="486"/>
      <c r="M275" s="486"/>
      <c r="N275" s="500" t="s">
        <v>3535</v>
      </c>
      <c r="O275" s="486"/>
      <c r="P275" s="486"/>
      <c r="Q275" s="486"/>
      <c r="R275" s="486"/>
      <c r="S275" s="486"/>
      <c r="T275" s="486"/>
      <c r="U275" s="519"/>
      <c r="V275" s="520"/>
      <c r="W275" s="520"/>
      <c r="X275" s="107">
        <v>70</v>
      </c>
      <c r="Y275" s="108" t="s">
        <v>325</v>
      </c>
      <c r="Z275" s="521">
        <f t="shared" si="8"/>
        <v>0</v>
      </c>
      <c r="AA275" s="486"/>
    </row>
    <row r="276" spans="2:27" ht="15" customHeight="1" x14ac:dyDescent="0.35">
      <c r="B276" s="499">
        <v>107</v>
      </c>
      <c r="C276" s="486"/>
      <c r="D276" s="500"/>
      <c r="E276" s="486"/>
      <c r="F276" s="486"/>
      <c r="G276" s="486"/>
      <c r="H276" s="486"/>
      <c r="I276" s="486"/>
      <c r="J276" s="486"/>
      <c r="K276" s="486"/>
      <c r="L276" s="486"/>
      <c r="M276" s="486"/>
      <c r="N276" s="500" t="s">
        <v>3534</v>
      </c>
      <c r="O276" s="486"/>
      <c r="P276" s="486"/>
      <c r="Q276" s="486"/>
      <c r="R276" s="486"/>
      <c r="S276" s="486"/>
      <c r="T276" s="486"/>
      <c r="U276" s="519"/>
      <c r="V276" s="520"/>
      <c r="W276" s="520"/>
      <c r="X276" s="107">
        <v>85</v>
      </c>
      <c r="Y276" s="108" t="s">
        <v>325</v>
      </c>
      <c r="Z276" s="521">
        <f t="shared" si="8"/>
        <v>0</v>
      </c>
      <c r="AA276" s="486"/>
    </row>
    <row r="277" spans="2:27" ht="15" customHeight="1" x14ac:dyDescent="0.35">
      <c r="B277" s="499">
        <v>108</v>
      </c>
      <c r="C277" s="486"/>
      <c r="D277" s="500"/>
      <c r="E277" s="486"/>
      <c r="F277" s="486"/>
      <c r="G277" s="486"/>
      <c r="H277" s="486"/>
      <c r="I277" s="486"/>
      <c r="J277" s="486"/>
      <c r="K277" s="486"/>
      <c r="L277" s="486"/>
      <c r="M277" s="486"/>
      <c r="N277" s="500" t="s">
        <v>3533</v>
      </c>
      <c r="O277" s="486"/>
      <c r="P277" s="486"/>
      <c r="Q277" s="486"/>
      <c r="R277" s="486"/>
      <c r="S277" s="486"/>
      <c r="T277" s="486"/>
      <c r="U277" s="519"/>
      <c r="V277" s="520"/>
      <c r="W277" s="520"/>
      <c r="X277" s="107">
        <v>30</v>
      </c>
      <c r="Y277" s="108" t="s">
        <v>325</v>
      </c>
      <c r="Z277" s="521">
        <f t="shared" si="8"/>
        <v>0</v>
      </c>
      <c r="AA277" s="486"/>
    </row>
    <row r="278" spans="2:27" x14ac:dyDescent="0.35">
      <c r="B278" s="499">
        <v>109</v>
      </c>
      <c r="C278" s="486"/>
      <c r="D278" s="500"/>
      <c r="E278" s="486"/>
      <c r="F278" s="486"/>
      <c r="G278" s="486"/>
      <c r="H278" s="486"/>
      <c r="I278" s="486"/>
      <c r="J278" s="486"/>
      <c r="K278" s="486"/>
      <c r="L278" s="486"/>
      <c r="M278" s="486"/>
      <c r="N278" s="500" t="s">
        <v>3532</v>
      </c>
      <c r="O278" s="486"/>
      <c r="P278" s="486"/>
      <c r="Q278" s="486"/>
      <c r="R278" s="486"/>
      <c r="S278" s="486"/>
      <c r="T278" s="486"/>
      <c r="U278" s="519"/>
      <c r="V278" s="520"/>
      <c r="W278" s="520"/>
      <c r="X278" s="123">
        <v>2</v>
      </c>
      <c r="Y278" s="108" t="s">
        <v>1539</v>
      </c>
      <c r="Z278" s="521">
        <f t="shared" si="8"/>
        <v>0</v>
      </c>
      <c r="AA278" s="486"/>
    </row>
    <row r="279" spans="2:27" x14ac:dyDescent="0.35">
      <c r="B279" s="499">
        <v>110</v>
      </c>
      <c r="C279" s="486"/>
      <c r="D279" s="500"/>
      <c r="E279" s="486"/>
      <c r="F279" s="486"/>
      <c r="G279" s="486"/>
      <c r="H279" s="486"/>
      <c r="I279" s="486"/>
      <c r="J279" s="486"/>
      <c r="K279" s="486"/>
      <c r="L279" s="486"/>
      <c r="M279" s="486"/>
      <c r="N279" s="500" t="s">
        <v>3531</v>
      </c>
      <c r="O279" s="486"/>
      <c r="P279" s="486"/>
      <c r="Q279" s="486"/>
      <c r="R279" s="486"/>
      <c r="S279" s="486"/>
      <c r="T279" s="486"/>
      <c r="U279" s="519"/>
      <c r="V279" s="520"/>
      <c r="W279" s="520"/>
      <c r="X279" s="123">
        <v>3</v>
      </c>
      <c r="Y279" s="108" t="s">
        <v>1539</v>
      </c>
      <c r="Z279" s="521">
        <f t="shared" si="8"/>
        <v>0</v>
      </c>
      <c r="AA279" s="486"/>
    </row>
    <row r="280" spans="2:27" x14ac:dyDescent="0.35">
      <c r="B280" s="499">
        <v>111</v>
      </c>
      <c r="C280" s="486"/>
      <c r="D280" s="500"/>
      <c r="E280" s="486"/>
      <c r="F280" s="486"/>
      <c r="G280" s="486"/>
      <c r="H280" s="486"/>
      <c r="I280" s="486"/>
      <c r="J280" s="486"/>
      <c r="K280" s="486"/>
      <c r="L280" s="486"/>
      <c r="M280" s="486"/>
      <c r="N280" s="500" t="s">
        <v>3530</v>
      </c>
      <c r="O280" s="486"/>
      <c r="P280" s="486"/>
      <c r="Q280" s="486"/>
      <c r="R280" s="486"/>
      <c r="S280" s="486"/>
      <c r="T280" s="486"/>
      <c r="U280" s="519"/>
      <c r="V280" s="520"/>
      <c r="W280" s="520"/>
      <c r="X280" s="123">
        <v>1</v>
      </c>
      <c r="Y280" s="108" t="s">
        <v>1539</v>
      </c>
      <c r="Z280" s="521">
        <f t="shared" si="8"/>
        <v>0</v>
      </c>
      <c r="AA280" s="486"/>
    </row>
    <row r="281" spans="2:27" x14ac:dyDescent="0.35">
      <c r="B281" s="499">
        <v>112</v>
      </c>
      <c r="C281" s="486"/>
      <c r="D281" s="500"/>
      <c r="E281" s="486"/>
      <c r="F281" s="486"/>
      <c r="G281" s="486"/>
      <c r="H281" s="486"/>
      <c r="I281" s="486"/>
      <c r="J281" s="486"/>
      <c r="K281" s="486"/>
      <c r="L281" s="486"/>
      <c r="M281" s="486"/>
      <c r="N281" s="500" t="s">
        <v>3529</v>
      </c>
      <c r="O281" s="486"/>
      <c r="P281" s="486"/>
      <c r="Q281" s="486"/>
      <c r="R281" s="486"/>
      <c r="S281" s="486"/>
      <c r="T281" s="486"/>
      <c r="U281" s="519"/>
      <c r="V281" s="520"/>
      <c r="W281" s="520"/>
      <c r="X281" s="123">
        <v>550</v>
      </c>
      <c r="Y281" s="108" t="s">
        <v>1539</v>
      </c>
      <c r="Z281" s="521">
        <f t="shared" si="8"/>
        <v>0</v>
      </c>
      <c r="AA281" s="486"/>
    </row>
    <row r="282" spans="2:27" x14ac:dyDescent="0.35">
      <c r="B282" s="499">
        <v>113</v>
      </c>
      <c r="C282" s="486"/>
      <c r="D282" s="500"/>
      <c r="E282" s="486"/>
      <c r="F282" s="486"/>
      <c r="G282" s="486"/>
      <c r="H282" s="486"/>
      <c r="I282" s="486"/>
      <c r="J282" s="486"/>
      <c r="K282" s="486"/>
      <c r="L282" s="486"/>
      <c r="M282" s="486"/>
      <c r="N282" s="500" t="s">
        <v>3528</v>
      </c>
      <c r="O282" s="486"/>
      <c r="P282" s="486"/>
      <c r="Q282" s="486"/>
      <c r="R282" s="486"/>
      <c r="S282" s="486"/>
      <c r="T282" s="486"/>
      <c r="U282" s="519"/>
      <c r="V282" s="520"/>
      <c r="W282" s="520"/>
      <c r="X282" s="123">
        <v>125</v>
      </c>
      <c r="Y282" s="108" t="s">
        <v>1539</v>
      </c>
      <c r="Z282" s="521">
        <f t="shared" si="8"/>
        <v>0</v>
      </c>
      <c r="AA282" s="486"/>
    </row>
    <row r="283" spans="2:27" x14ac:dyDescent="0.35">
      <c r="B283" s="499">
        <v>114</v>
      </c>
      <c r="C283" s="486"/>
      <c r="D283" s="500"/>
      <c r="E283" s="486"/>
      <c r="F283" s="486"/>
      <c r="G283" s="486"/>
      <c r="H283" s="486"/>
      <c r="I283" s="486"/>
      <c r="J283" s="486"/>
      <c r="K283" s="486"/>
      <c r="L283" s="486"/>
      <c r="M283" s="486"/>
      <c r="N283" s="500" t="s">
        <v>3527</v>
      </c>
      <c r="O283" s="486"/>
      <c r="P283" s="486"/>
      <c r="Q283" s="486"/>
      <c r="R283" s="486"/>
      <c r="S283" s="486"/>
      <c r="T283" s="486"/>
      <c r="U283" s="519"/>
      <c r="V283" s="520"/>
      <c r="W283" s="520"/>
      <c r="X283" s="123">
        <v>50</v>
      </c>
      <c r="Y283" s="108" t="s">
        <v>1539</v>
      </c>
      <c r="Z283" s="521">
        <f t="shared" si="8"/>
        <v>0</v>
      </c>
      <c r="AA283" s="486"/>
    </row>
    <row r="284" spans="2:27" ht="15" customHeight="1" x14ac:dyDescent="0.35">
      <c r="B284" s="499">
        <v>115</v>
      </c>
      <c r="C284" s="486"/>
      <c r="D284" s="500"/>
      <c r="E284" s="486"/>
      <c r="F284" s="486"/>
      <c r="G284" s="486"/>
      <c r="H284" s="486"/>
      <c r="I284" s="486"/>
      <c r="J284" s="486"/>
      <c r="K284" s="486"/>
      <c r="L284" s="486"/>
      <c r="M284" s="486"/>
      <c r="N284" s="500" t="s">
        <v>3526</v>
      </c>
      <c r="O284" s="486"/>
      <c r="P284" s="486"/>
      <c r="Q284" s="486"/>
      <c r="R284" s="486"/>
      <c r="S284" s="486"/>
      <c r="T284" s="486"/>
      <c r="U284" s="519"/>
      <c r="V284" s="520"/>
      <c r="W284" s="520"/>
      <c r="X284" s="123">
        <v>1</v>
      </c>
      <c r="Y284" s="108" t="s">
        <v>365</v>
      </c>
      <c r="Z284" s="521">
        <f t="shared" si="8"/>
        <v>0</v>
      </c>
      <c r="AA284" s="486"/>
    </row>
    <row r="285" spans="2:27" x14ac:dyDescent="0.35">
      <c r="B285" s="499">
        <v>116</v>
      </c>
      <c r="C285" s="486"/>
      <c r="D285" s="500"/>
      <c r="E285" s="486"/>
      <c r="F285" s="486"/>
      <c r="G285" s="486"/>
      <c r="H285" s="486"/>
      <c r="I285" s="486"/>
      <c r="J285" s="486"/>
      <c r="K285" s="486"/>
      <c r="L285" s="486"/>
      <c r="M285" s="486"/>
      <c r="N285" s="500" t="s">
        <v>3525</v>
      </c>
      <c r="O285" s="486"/>
      <c r="P285" s="486"/>
      <c r="Q285" s="486"/>
      <c r="R285" s="486"/>
      <c r="S285" s="486"/>
      <c r="T285" s="486"/>
      <c r="U285" s="519"/>
      <c r="V285" s="520"/>
      <c r="W285" s="520"/>
      <c r="X285" s="123">
        <v>26</v>
      </c>
      <c r="Y285" s="108" t="s">
        <v>1539</v>
      </c>
      <c r="Z285" s="521">
        <f t="shared" si="8"/>
        <v>0</v>
      </c>
      <c r="AA285" s="486"/>
    </row>
    <row r="286" spans="2:27" x14ac:dyDescent="0.35">
      <c r="B286" s="499">
        <v>117</v>
      </c>
      <c r="C286" s="486"/>
      <c r="D286" s="500"/>
      <c r="E286" s="486"/>
      <c r="F286" s="486"/>
      <c r="G286" s="486"/>
      <c r="H286" s="486"/>
      <c r="I286" s="486"/>
      <c r="J286" s="486"/>
      <c r="K286" s="486"/>
      <c r="L286" s="486"/>
      <c r="M286" s="486"/>
      <c r="N286" s="500" t="s">
        <v>3524</v>
      </c>
      <c r="O286" s="486"/>
      <c r="P286" s="486"/>
      <c r="Q286" s="486"/>
      <c r="R286" s="486"/>
      <c r="S286" s="486"/>
      <c r="T286" s="486"/>
      <c r="U286" s="519"/>
      <c r="V286" s="520"/>
      <c r="W286" s="520"/>
      <c r="X286" s="123">
        <v>4</v>
      </c>
      <c r="Y286" s="108" t="s">
        <v>1539</v>
      </c>
      <c r="Z286" s="521">
        <f t="shared" si="8"/>
        <v>0</v>
      </c>
      <c r="AA286" s="486"/>
    </row>
    <row r="287" spans="2:27" x14ac:dyDescent="0.35">
      <c r="B287" s="499">
        <v>118</v>
      </c>
      <c r="C287" s="486"/>
      <c r="D287" s="500"/>
      <c r="E287" s="486"/>
      <c r="F287" s="486"/>
      <c r="G287" s="486"/>
      <c r="H287" s="486"/>
      <c r="I287" s="486"/>
      <c r="J287" s="486"/>
      <c r="K287" s="486"/>
      <c r="L287" s="486"/>
      <c r="M287" s="486"/>
      <c r="N287" s="500" t="s">
        <v>3523</v>
      </c>
      <c r="O287" s="486"/>
      <c r="P287" s="486"/>
      <c r="Q287" s="486"/>
      <c r="R287" s="486"/>
      <c r="S287" s="486"/>
      <c r="T287" s="486"/>
      <c r="U287" s="519"/>
      <c r="V287" s="520"/>
      <c r="W287" s="520"/>
      <c r="X287" s="123">
        <v>1</v>
      </c>
      <c r="Y287" s="108" t="s">
        <v>1539</v>
      </c>
      <c r="Z287" s="521">
        <f t="shared" si="8"/>
        <v>0</v>
      </c>
      <c r="AA287" s="486"/>
    </row>
    <row r="288" spans="2:27" x14ac:dyDescent="0.35">
      <c r="B288" s="499">
        <v>119</v>
      </c>
      <c r="C288" s="486"/>
      <c r="D288" s="500"/>
      <c r="E288" s="486"/>
      <c r="F288" s="486"/>
      <c r="G288" s="486"/>
      <c r="H288" s="486"/>
      <c r="I288" s="486"/>
      <c r="J288" s="486"/>
      <c r="K288" s="486"/>
      <c r="L288" s="486"/>
      <c r="M288" s="486"/>
      <c r="N288" s="500" t="s">
        <v>3522</v>
      </c>
      <c r="O288" s="486"/>
      <c r="P288" s="486"/>
      <c r="Q288" s="486"/>
      <c r="R288" s="486"/>
      <c r="S288" s="486"/>
      <c r="T288" s="486"/>
      <c r="U288" s="519"/>
      <c r="V288" s="520"/>
      <c r="W288" s="520"/>
      <c r="X288" s="123">
        <v>22</v>
      </c>
      <c r="Y288" s="108" t="s">
        <v>1539</v>
      </c>
      <c r="Z288" s="521">
        <f t="shared" si="8"/>
        <v>0</v>
      </c>
      <c r="AA288" s="486"/>
    </row>
    <row r="289" spans="2:27" x14ac:dyDescent="0.35">
      <c r="B289" s="499">
        <v>120</v>
      </c>
      <c r="C289" s="486"/>
      <c r="D289" s="500"/>
      <c r="E289" s="486"/>
      <c r="F289" s="486"/>
      <c r="G289" s="486"/>
      <c r="H289" s="486"/>
      <c r="I289" s="486"/>
      <c r="J289" s="486"/>
      <c r="K289" s="486"/>
      <c r="L289" s="486"/>
      <c r="M289" s="486"/>
      <c r="N289" s="500" t="s">
        <v>3521</v>
      </c>
      <c r="O289" s="486"/>
      <c r="P289" s="486"/>
      <c r="Q289" s="486"/>
      <c r="R289" s="486"/>
      <c r="S289" s="486"/>
      <c r="T289" s="486"/>
      <c r="U289" s="519"/>
      <c r="V289" s="520"/>
      <c r="W289" s="520"/>
      <c r="X289" s="123">
        <v>9</v>
      </c>
      <c r="Y289" s="108" t="s">
        <v>1539</v>
      </c>
      <c r="Z289" s="521">
        <f t="shared" si="8"/>
        <v>0</v>
      </c>
      <c r="AA289" s="486"/>
    </row>
    <row r="290" spans="2:27" x14ac:dyDescent="0.35">
      <c r="B290" s="499">
        <v>121</v>
      </c>
      <c r="C290" s="486"/>
      <c r="D290" s="500"/>
      <c r="E290" s="486"/>
      <c r="F290" s="486"/>
      <c r="G290" s="486"/>
      <c r="H290" s="486"/>
      <c r="I290" s="486"/>
      <c r="J290" s="486"/>
      <c r="K290" s="486"/>
      <c r="L290" s="486"/>
      <c r="M290" s="486"/>
      <c r="N290" s="500" t="s">
        <v>3520</v>
      </c>
      <c r="O290" s="486"/>
      <c r="P290" s="486"/>
      <c r="Q290" s="486"/>
      <c r="R290" s="486"/>
      <c r="S290" s="486"/>
      <c r="T290" s="486"/>
      <c r="U290" s="519"/>
      <c r="V290" s="520"/>
      <c r="W290" s="520"/>
      <c r="X290" s="123">
        <v>14</v>
      </c>
      <c r="Y290" s="108" t="s">
        <v>1539</v>
      </c>
      <c r="Z290" s="521">
        <f t="shared" si="8"/>
        <v>0</v>
      </c>
      <c r="AA290" s="486"/>
    </row>
    <row r="291" spans="2:27" ht="14.25" customHeight="1" x14ac:dyDescent="0.35">
      <c r="B291" s="499">
        <v>122</v>
      </c>
      <c r="C291" s="486"/>
      <c r="D291" s="500"/>
      <c r="E291" s="486"/>
      <c r="F291" s="486"/>
      <c r="G291" s="486"/>
      <c r="H291" s="486"/>
      <c r="I291" s="486"/>
      <c r="J291" s="486"/>
      <c r="K291" s="486"/>
      <c r="L291" s="486"/>
      <c r="M291" s="486"/>
      <c r="N291" s="500" t="s">
        <v>3519</v>
      </c>
      <c r="O291" s="486"/>
      <c r="P291" s="486"/>
      <c r="Q291" s="486"/>
      <c r="R291" s="486"/>
      <c r="S291" s="486"/>
      <c r="T291" s="486"/>
      <c r="U291" s="519"/>
      <c r="V291" s="520"/>
      <c r="W291" s="520"/>
      <c r="X291" s="123">
        <v>11</v>
      </c>
      <c r="Y291" s="108" t="s">
        <v>1539</v>
      </c>
      <c r="Z291" s="521">
        <f t="shared" si="8"/>
        <v>0</v>
      </c>
      <c r="AA291" s="486"/>
    </row>
    <row r="292" spans="2:27" x14ac:dyDescent="0.35">
      <c r="B292" s="499">
        <v>123</v>
      </c>
      <c r="C292" s="486"/>
      <c r="D292" s="500"/>
      <c r="E292" s="486"/>
      <c r="F292" s="486"/>
      <c r="G292" s="486"/>
      <c r="H292" s="486"/>
      <c r="I292" s="486"/>
      <c r="J292" s="486"/>
      <c r="K292" s="486"/>
      <c r="L292" s="486"/>
      <c r="M292" s="486"/>
      <c r="N292" s="500" t="s">
        <v>3518</v>
      </c>
      <c r="O292" s="486"/>
      <c r="P292" s="486"/>
      <c r="Q292" s="486"/>
      <c r="R292" s="486"/>
      <c r="S292" s="486"/>
      <c r="T292" s="486"/>
      <c r="U292" s="519"/>
      <c r="V292" s="520"/>
      <c r="W292" s="520"/>
      <c r="X292" s="123">
        <v>15</v>
      </c>
      <c r="Y292" s="108" t="s">
        <v>1539</v>
      </c>
      <c r="Z292" s="521">
        <f t="shared" si="8"/>
        <v>0</v>
      </c>
      <c r="AA292" s="486"/>
    </row>
    <row r="293" spans="2:27" x14ac:dyDescent="0.35">
      <c r="B293" s="499">
        <v>124</v>
      </c>
      <c r="C293" s="486"/>
      <c r="D293" s="500"/>
      <c r="E293" s="486"/>
      <c r="F293" s="486"/>
      <c r="G293" s="486"/>
      <c r="H293" s="486"/>
      <c r="I293" s="486"/>
      <c r="J293" s="486"/>
      <c r="K293" s="486"/>
      <c r="L293" s="486"/>
      <c r="M293" s="486"/>
      <c r="N293" s="500" t="s">
        <v>3517</v>
      </c>
      <c r="O293" s="486"/>
      <c r="P293" s="486"/>
      <c r="Q293" s="486"/>
      <c r="R293" s="486"/>
      <c r="S293" s="486"/>
      <c r="T293" s="486"/>
      <c r="U293" s="519"/>
      <c r="V293" s="520"/>
      <c r="W293" s="520"/>
      <c r="X293" s="123">
        <v>23</v>
      </c>
      <c r="Y293" s="108" t="s">
        <v>1539</v>
      </c>
      <c r="Z293" s="521">
        <f t="shared" si="8"/>
        <v>0</v>
      </c>
      <c r="AA293" s="486"/>
    </row>
    <row r="294" spans="2:27" x14ac:dyDescent="0.35">
      <c r="B294" s="499">
        <v>125</v>
      </c>
      <c r="C294" s="486"/>
      <c r="D294" s="500"/>
      <c r="E294" s="486"/>
      <c r="F294" s="486"/>
      <c r="G294" s="486"/>
      <c r="H294" s="486"/>
      <c r="I294" s="486"/>
      <c r="J294" s="486"/>
      <c r="K294" s="486"/>
      <c r="L294" s="486"/>
      <c r="M294" s="486"/>
      <c r="N294" s="500" t="s">
        <v>3516</v>
      </c>
      <c r="O294" s="486"/>
      <c r="P294" s="486"/>
      <c r="Q294" s="486"/>
      <c r="R294" s="486"/>
      <c r="S294" s="486"/>
      <c r="T294" s="486"/>
      <c r="U294" s="519"/>
      <c r="V294" s="520"/>
      <c r="W294" s="520"/>
      <c r="X294" s="123">
        <v>50</v>
      </c>
      <c r="Y294" s="108" t="s">
        <v>1539</v>
      </c>
      <c r="Z294" s="521">
        <f t="shared" si="8"/>
        <v>0</v>
      </c>
      <c r="AA294" s="486"/>
    </row>
    <row r="295" spans="2:27" ht="13.5" customHeight="1" x14ac:dyDescent="0.35">
      <c r="B295" s="499">
        <v>126</v>
      </c>
      <c r="C295" s="486"/>
      <c r="D295" s="500"/>
      <c r="E295" s="486"/>
      <c r="F295" s="486"/>
      <c r="G295" s="486"/>
      <c r="H295" s="486"/>
      <c r="I295" s="486"/>
      <c r="J295" s="486"/>
      <c r="K295" s="486"/>
      <c r="L295" s="486"/>
      <c r="M295" s="486"/>
      <c r="N295" s="500" t="s">
        <v>3515</v>
      </c>
      <c r="O295" s="486"/>
      <c r="P295" s="486"/>
      <c r="Q295" s="486"/>
      <c r="R295" s="486"/>
      <c r="S295" s="486"/>
      <c r="T295" s="486"/>
      <c r="U295" s="519"/>
      <c r="V295" s="520"/>
      <c r="W295" s="520"/>
      <c r="X295" s="123">
        <v>63</v>
      </c>
      <c r="Y295" s="108" t="s">
        <v>1539</v>
      </c>
      <c r="Z295" s="521">
        <f t="shared" si="8"/>
        <v>0</v>
      </c>
      <c r="AA295" s="486"/>
    </row>
    <row r="296" spans="2:27" ht="13.5" customHeight="1" x14ac:dyDescent="0.35">
      <c r="B296" s="499">
        <v>127</v>
      </c>
      <c r="C296" s="486"/>
      <c r="D296" s="500"/>
      <c r="E296" s="486"/>
      <c r="F296" s="486"/>
      <c r="G296" s="486"/>
      <c r="H296" s="486"/>
      <c r="I296" s="486"/>
      <c r="J296" s="486"/>
      <c r="K296" s="486"/>
      <c r="L296" s="486"/>
      <c r="M296" s="486"/>
      <c r="N296" s="500" t="s">
        <v>3514</v>
      </c>
      <c r="O296" s="486"/>
      <c r="P296" s="486"/>
      <c r="Q296" s="486"/>
      <c r="R296" s="486"/>
      <c r="S296" s="486"/>
      <c r="T296" s="486"/>
      <c r="U296" s="519"/>
      <c r="V296" s="520"/>
      <c r="W296" s="520"/>
      <c r="X296" s="123">
        <v>27</v>
      </c>
      <c r="Y296" s="108" t="s">
        <v>1539</v>
      </c>
      <c r="Z296" s="521">
        <f t="shared" si="8"/>
        <v>0</v>
      </c>
      <c r="AA296" s="486"/>
    </row>
    <row r="297" spans="2:27" ht="13.5" customHeight="1" x14ac:dyDescent="0.35">
      <c r="B297" s="499">
        <v>128</v>
      </c>
      <c r="C297" s="486"/>
      <c r="D297" s="500"/>
      <c r="E297" s="486"/>
      <c r="F297" s="486"/>
      <c r="G297" s="486"/>
      <c r="H297" s="486"/>
      <c r="I297" s="486"/>
      <c r="J297" s="486"/>
      <c r="K297" s="486"/>
      <c r="L297" s="486"/>
      <c r="M297" s="486"/>
      <c r="N297" s="500" t="s">
        <v>3513</v>
      </c>
      <c r="O297" s="486"/>
      <c r="P297" s="486"/>
      <c r="Q297" s="486"/>
      <c r="R297" s="486"/>
      <c r="S297" s="486"/>
      <c r="T297" s="486"/>
      <c r="U297" s="519"/>
      <c r="V297" s="520"/>
      <c r="W297" s="520"/>
      <c r="X297" s="123">
        <v>1</v>
      </c>
      <c r="Y297" s="108" t="s">
        <v>1539</v>
      </c>
      <c r="Z297" s="521">
        <f t="shared" si="8"/>
        <v>0</v>
      </c>
      <c r="AA297" s="486"/>
    </row>
    <row r="298" spans="2:27" ht="13.5" customHeight="1" x14ac:dyDescent="0.35">
      <c r="B298" s="499">
        <v>128</v>
      </c>
      <c r="C298" s="486"/>
      <c r="D298" s="500"/>
      <c r="E298" s="486"/>
      <c r="F298" s="486"/>
      <c r="G298" s="486"/>
      <c r="H298" s="486"/>
      <c r="I298" s="486"/>
      <c r="J298" s="486"/>
      <c r="K298" s="486"/>
      <c r="L298" s="486"/>
      <c r="M298" s="486"/>
      <c r="N298" s="500" t="s">
        <v>4027</v>
      </c>
      <c r="O298" s="486"/>
      <c r="P298" s="486"/>
      <c r="Q298" s="486"/>
      <c r="R298" s="486"/>
      <c r="S298" s="486"/>
      <c r="T298" s="486"/>
      <c r="U298" s="519"/>
      <c r="V298" s="520"/>
      <c r="W298" s="520"/>
      <c r="X298" s="123">
        <v>12</v>
      </c>
      <c r="Y298" s="108" t="s">
        <v>1539</v>
      </c>
      <c r="Z298" s="521">
        <f t="shared" si="8"/>
        <v>0</v>
      </c>
      <c r="AA298" s="486"/>
    </row>
    <row r="299" spans="2:27" ht="13.5" customHeight="1" x14ac:dyDescent="0.35">
      <c r="B299" s="499">
        <v>130</v>
      </c>
      <c r="C299" s="486"/>
      <c r="D299" s="500"/>
      <c r="E299" s="486"/>
      <c r="F299" s="486"/>
      <c r="G299" s="486"/>
      <c r="H299" s="486"/>
      <c r="I299" s="486"/>
      <c r="J299" s="486"/>
      <c r="K299" s="486"/>
      <c r="L299" s="486"/>
      <c r="M299" s="486"/>
      <c r="N299" s="500" t="s">
        <v>3512</v>
      </c>
      <c r="O299" s="486"/>
      <c r="P299" s="486"/>
      <c r="Q299" s="486"/>
      <c r="R299" s="486"/>
      <c r="S299" s="486"/>
      <c r="T299" s="486"/>
      <c r="U299" s="519"/>
      <c r="V299" s="520"/>
      <c r="W299" s="520"/>
      <c r="X299" s="123">
        <v>1</v>
      </c>
      <c r="Y299" s="108" t="s">
        <v>365</v>
      </c>
      <c r="Z299" s="521">
        <f t="shared" si="8"/>
        <v>0</v>
      </c>
      <c r="AA299" s="486"/>
    </row>
    <row r="300" spans="2:27" ht="15.75" customHeight="1" x14ac:dyDescent="0.35">
      <c r="B300" s="518" t="s">
        <v>3511</v>
      </c>
      <c r="C300" s="518"/>
      <c r="D300" s="518"/>
      <c r="E300" s="518"/>
      <c r="F300" s="518"/>
      <c r="G300" s="518"/>
      <c r="H300" s="518"/>
      <c r="I300" s="518"/>
      <c r="J300" s="518"/>
      <c r="K300" s="518"/>
      <c r="L300" s="518"/>
      <c r="M300" s="518"/>
      <c r="N300" s="518"/>
      <c r="O300" s="518"/>
      <c r="P300" s="518"/>
      <c r="Q300" s="518"/>
      <c r="R300" s="518"/>
      <c r="S300" s="518"/>
      <c r="T300" s="518"/>
      <c r="U300" s="518"/>
      <c r="V300" s="518"/>
      <c r="W300" s="518"/>
      <c r="X300" s="518"/>
      <c r="Y300" s="518"/>
      <c r="Z300" s="122"/>
      <c r="AA300" s="121">
        <f>SUM(Z168:AA299)</f>
        <v>0</v>
      </c>
    </row>
    <row r="301" spans="2:27" ht="2.9" customHeight="1" x14ac:dyDescent="0.35"/>
    <row r="302" spans="2:27" ht="11.25" customHeight="1" x14ac:dyDescent="0.35">
      <c r="B302" s="494" t="s">
        <v>3510</v>
      </c>
      <c r="C302" s="486"/>
      <c r="D302" s="486"/>
      <c r="E302" s="486"/>
      <c r="F302" s="486"/>
      <c r="G302" s="486"/>
      <c r="H302" s="486"/>
      <c r="I302" s="486"/>
      <c r="J302" s="486"/>
      <c r="K302" s="486"/>
      <c r="L302" s="486"/>
      <c r="M302" s="486"/>
      <c r="N302" s="486"/>
      <c r="O302" s="486"/>
      <c r="P302" s="486"/>
      <c r="Q302" s="486"/>
      <c r="R302" s="486"/>
      <c r="S302" s="486"/>
      <c r="T302" s="486"/>
      <c r="U302" s="486"/>
      <c r="V302" s="486"/>
      <c r="W302" s="486"/>
      <c r="X302" s="486"/>
      <c r="Y302" s="486"/>
      <c r="Z302" s="486"/>
      <c r="AA302" s="486"/>
    </row>
    <row r="303" spans="2:27" ht="1.5" customHeight="1" x14ac:dyDescent="0.35"/>
    <row r="304" spans="2:27" ht="11.25" customHeight="1" x14ac:dyDescent="0.35">
      <c r="C304" s="499" t="s">
        <v>3509</v>
      </c>
      <c r="D304" s="486"/>
      <c r="F304" s="501">
        <f>AA300</f>
        <v>0</v>
      </c>
      <c r="G304" s="486"/>
      <c r="H304" s="486"/>
      <c r="I304" s="486"/>
      <c r="J304" s="486"/>
      <c r="K304" s="486"/>
      <c r="M304" s="500"/>
      <c r="N304" s="486"/>
      <c r="O304" s="486"/>
      <c r="P304" s="486"/>
      <c r="Q304" s="486"/>
      <c r="R304" s="486"/>
      <c r="S304" s="486"/>
    </row>
    <row r="305" spans="2:20" ht="12.75" customHeight="1" x14ac:dyDescent="0.35"/>
    <row r="306" spans="2:20" ht="11.5" customHeight="1" x14ac:dyDescent="0.35">
      <c r="B306" s="500" t="s">
        <v>1</v>
      </c>
      <c r="C306" s="486"/>
      <c r="D306" s="486"/>
      <c r="E306" s="486"/>
      <c r="F306" s="486"/>
      <c r="T306" s="100" t="s">
        <v>3507</v>
      </c>
    </row>
    <row r="307" spans="2:20" ht="11.25" customHeight="1" x14ac:dyDescent="0.35">
      <c r="B307" s="500" t="s">
        <v>3508</v>
      </c>
      <c r="C307" s="486"/>
      <c r="D307" s="486"/>
      <c r="E307" s="486"/>
      <c r="F307" s="486"/>
      <c r="G307" s="499"/>
      <c r="H307" s="486"/>
      <c r="I307" s="486"/>
      <c r="J307" s="486"/>
      <c r="K307" s="486"/>
      <c r="L307" s="486"/>
      <c r="M307" s="486"/>
      <c r="N307" s="486"/>
      <c r="T307" s="120">
        <f>(Z183+Z184+Z185+Z186+Z220+Z221+Z222+Z242+Z243+Z244+Z245+Z246+Z247+Z248+Z249+Z250+Z251+Z252+Z253+Z254+Z255+Z256+Z257+Z258+Z259+Z260+Z261+Z262+Z263+Z264+Z265+Z266+Z267+Z268+Z269+Z270+Z271+Z272+Z273+Z274+Z275+Z276+Z277)*0.05</f>
        <v>0</v>
      </c>
    </row>
    <row r="308" spans="2:20" ht="0" hidden="1" customHeight="1" x14ac:dyDescent="0.35"/>
    <row r="309" spans="2:20" ht="14.15" customHeight="1" x14ac:dyDescent="0.35"/>
    <row r="310" spans="2:20" ht="11.5" customHeight="1" x14ac:dyDescent="0.35">
      <c r="B310" s="495" t="s">
        <v>1</v>
      </c>
      <c r="C310" s="496"/>
      <c r="D310" s="496"/>
      <c r="E310" s="496"/>
      <c r="F310" s="496"/>
      <c r="G310" s="496"/>
      <c r="H310" s="496"/>
      <c r="J310" s="497" t="s">
        <v>3497</v>
      </c>
      <c r="K310" s="496"/>
      <c r="L310" s="496"/>
      <c r="M310" s="496"/>
      <c r="N310" s="496"/>
      <c r="O310" s="496"/>
      <c r="P310" s="496"/>
    </row>
    <row r="311" spans="2:20" ht="11.25" customHeight="1" x14ac:dyDescent="0.35">
      <c r="B311" s="497" t="s">
        <v>3507</v>
      </c>
      <c r="C311" s="496"/>
      <c r="D311" s="496"/>
      <c r="E311" s="496"/>
      <c r="F311" s="496"/>
      <c r="G311" s="496"/>
      <c r="H311" s="496"/>
      <c r="I311" s="105"/>
      <c r="J311" s="498">
        <f>T307+AA300</f>
        <v>0</v>
      </c>
      <c r="K311" s="496"/>
      <c r="L311" s="496"/>
      <c r="M311" s="496"/>
      <c r="N311" s="496"/>
      <c r="O311" s="496"/>
      <c r="P311" s="496"/>
    </row>
    <row r="312" spans="2:20" ht="0" hidden="1" customHeight="1" x14ac:dyDescent="0.35"/>
    <row r="313" spans="2:20" ht="3" customHeight="1" x14ac:dyDescent="0.35"/>
    <row r="314" spans="2:20" ht="11.25" customHeight="1" x14ac:dyDescent="0.35">
      <c r="B314" s="490" t="s">
        <v>3478</v>
      </c>
      <c r="C314" s="486"/>
      <c r="D314" s="486"/>
      <c r="E314" s="486"/>
      <c r="F314" s="486"/>
      <c r="G314" s="486"/>
      <c r="H314" s="486"/>
      <c r="J314" s="491">
        <f>T307+AA300</f>
        <v>0</v>
      </c>
      <c r="K314" s="486"/>
      <c r="L314" s="486"/>
      <c r="M314" s="486"/>
      <c r="N314" s="486"/>
      <c r="O314" s="486"/>
      <c r="P314" s="486"/>
    </row>
    <row r="315" spans="2:20" ht="0" hidden="1" customHeight="1" x14ac:dyDescent="0.35"/>
  </sheetData>
  <sheetProtection algorithmName="SHA-512" hashValue="qg5ymDtd1Ff1WRo3tslh6Lpy11BQd9GXcjVHv1GHbkv6xfXS5RAQjE8yCNw9JwaQVzVWjGKLSsZDeyl/UZrK1Q==" saltValue="y8Fl6NEI8xVBY4FcOahQ5Q==" spinCount="100000" sheet="1" objects="1" scenarios="1"/>
  <mergeCells count="1199">
    <mergeCell ref="B9:C9"/>
    <mergeCell ref="D9:M9"/>
    <mergeCell ref="N9:T9"/>
    <mergeCell ref="U9:W9"/>
    <mergeCell ref="Z9:AA9"/>
    <mergeCell ref="B10:C10"/>
    <mergeCell ref="D10:M10"/>
    <mergeCell ref="N10:T10"/>
    <mergeCell ref="U10:W10"/>
    <mergeCell ref="Z10:AA10"/>
    <mergeCell ref="A3:AB3"/>
    <mergeCell ref="B6:AA6"/>
    <mergeCell ref="B8:C8"/>
    <mergeCell ref="D8:M8"/>
    <mergeCell ref="N8:T8"/>
    <mergeCell ref="U8:W8"/>
    <mergeCell ref="Z8:AA8"/>
    <mergeCell ref="B13:C13"/>
    <mergeCell ref="D13:M13"/>
    <mergeCell ref="N13:T13"/>
    <mergeCell ref="U13:W13"/>
    <mergeCell ref="Z13:AA13"/>
    <mergeCell ref="B14:C14"/>
    <mergeCell ref="D14:M14"/>
    <mergeCell ref="N14:T14"/>
    <mergeCell ref="U14:W14"/>
    <mergeCell ref="Z14:AA14"/>
    <mergeCell ref="B11:C11"/>
    <mergeCell ref="D11:M11"/>
    <mergeCell ref="N11:T11"/>
    <mergeCell ref="U11:W11"/>
    <mergeCell ref="Z11:AA11"/>
    <mergeCell ref="B12:C12"/>
    <mergeCell ref="D12:M12"/>
    <mergeCell ref="N12:T12"/>
    <mergeCell ref="U12:W12"/>
    <mergeCell ref="Z12:AA12"/>
    <mergeCell ref="B17:C17"/>
    <mergeCell ref="D17:M17"/>
    <mergeCell ref="N17:T17"/>
    <mergeCell ref="U17:W17"/>
    <mergeCell ref="Z17:AA17"/>
    <mergeCell ref="B18:C18"/>
    <mergeCell ref="D18:M18"/>
    <mergeCell ref="N18:T18"/>
    <mergeCell ref="U18:W18"/>
    <mergeCell ref="Z18:AA18"/>
    <mergeCell ref="B15:C15"/>
    <mergeCell ref="D15:M15"/>
    <mergeCell ref="N15:T15"/>
    <mergeCell ref="U15:W15"/>
    <mergeCell ref="Z15:AA15"/>
    <mergeCell ref="B16:C16"/>
    <mergeCell ref="D16:M16"/>
    <mergeCell ref="N16:T16"/>
    <mergeCell ref="U16:W16"/>
    <mergeCell ref="Z16:AA16"/>
    <mergeCell ref="B21:C21"/>
    <mergeCell ref="D21:M21"/>
    <mergeCell ref="N21:T21"/>
    <mergeCell ref="U21:W21"/>
    <mergeCell ref="Z21:AA21"/>
    <mergeCell ref="B22:C22"/>
    <mergeCell ref="D22:M22"/>
    <mergeCell ref="N22:T22"/>
    <mergeCell ref="U22:W22"/>
    <mergeCell ref="Z22:AA22"/>
    <mergeCell ref="B19:C19"/>
    <mergeCell ref="D19:M19"/>
    <mergeCell ref="N19:T19"/>
    <mergeCell ref="U19:W19"/>
    <mergeCell ref="Z19:AA19"/>
    <mergeCell ref="B20:C20"/>
    <mergeCell ref="D20:M20"/>
    <mergeCell ref="N20:T20"/>
    <mergeCell ref="U20:W20"/>
    <mergeCell ref="Z20:AA20"/>
    <mergeCell ref="B25:C25"/>
    <mergeCell ref="D25:M25"/>
    <mergeCell ref="N25:T25"/>
    <mergeCell ref="U25:W25"/>
    <mergeCell ref="Z25:AA25"/>
    <mergeCell ref="B26:C26"/>
    <mergeCell ref="D26:M26"/>
    <mergeCell ref="N26:T26"/>
    <mergeCell ref="U26:W26"/>
    <mergeCell ref="Z26:AA26"/>
    <mergeCell ref="B23:C23"/>
    <mergeCell ref="D23:M23"/>
    <mergeCell ref="N23:T23"/>
    <mergeCell ref="U23:W23"/>
    <mergeCell ref="Z23:AA23"/>
    <mergeCell ref="B24:C24"/>
    <mergeCell ref="D24:M24"/>
    <mergeCell ref="N24:T24"/>
    <mergeCell ref="U24:W24"/>
    <mergeCell ref="Z24:AA24"/>
    <mergeCell ref="B29:C29"/>
    <mergeCell ref="D29:M29"/>
    <mergeCell ref="N29:T29"/>
    <mergeCell ref="U29:W29"/>
    <mergeCell ref="Z29:AA29"/>
    <mergeCell ref="B30:C30"/>
    <mergeCell ref="D30:M30"/>
    <mergeCell ref="N30:T30"/>
    <mergeCell ref="U30:W30"/>
    <mergeCell ref="Z30:AA30"/>
    <mergeCell ref="B27:C27"/>
    <mergeCell ref="D27:M27"/>
    <mergeCell ref="N27:T27"/>
    <mergeCell ref="U27:W27"/>
    <mergeCell ref="Z27:AA27"/>
    <mergeCell ref="B28:C28"/>
    <mergeCell ref="D28:M28"/>
    <mergeCell ref="N28:T28"/>
    <mergeCell ref="U28:W28"/>
    <mergeCell ref="Z28:AA28"/>
    <mergeCell ref="B33:C33"/>
    <mergeCell ref="D33:M33"/>
    <mergeCell ref="N33:T33"/>
    <mergeCell ref="U33:W33"/>
    <mergeCell ref="Z33:AA33"/>
    <mergeCell ref="B34:C34"/>
    <mergeCell ref="D34:M34"/>
    <mergeCell ref="N34:T34"/>
    <mergeCell ref="U34:W34"/>
    <mergeCell ref="Z34:AA34"/>
    <mergeCell ref="B31:C31"/>
    <mergeCell ref="D31:M31"/>
    <mergeCell ref="N31:T31"/>
    <mergeCell ref="U31:W31"/>
    <mergeCell ref="Z31:AA31"/>
    <mergeCell ref="B32:C32"/>
    <mergeCell ref="D32:M32"/>
    <mergeCell ref="N32:T32"/>
    <mergeCell ref="U32:W32"/>
    <mergeCell ref="Z32:AA32"/>
    <mergeCell ref="B37:C37"/>
    <mergeCell ref="D37:M37"/>
    <mergeCell ref="N37:T37"/>
    <mergeCell ref="U37:W37"/>
    <mergeCell ref="Z37:AA37"/>
    <mergeCell ref="B38:C38"/>
    <mergeCell ref="D38:M38"/>
    <mergeCell ref="N38:T38"/>
    <mergeCell ref="U38:W38"/>
    <mergeCell ref="Z38:AA38"/>
    <mergeCell ref="B35:C35"/>
    <mergeCell ref="D35:M35"/>
    <mergeCell ref="N35:T35"/>
    <mergeCell ref="U35:W35"/>
    <mergeCell ref="Z35:AA35"/>
    <mergeCell ref="B36:C36"/>
    <mergeCell ref="D36:M36"/>
    <mergeCell ref="N36:T36"/>
    <mergeCell ref="U36:W36"/>
    <mergeCell ref="Z36:AA36"/>
    <mergeCell ref="B41:C41"/>
    <mergeCell ref="D41:M41"/>
    <mergeCell ref="N41:T41"/>
    <mergeCell ref="U41:W41"/>
    <mergeCell ref="Z41:AA41"/>
    <mergeCell ref="B42:C42"/>
    <mergeCell ref="D42:M42"/>
    <mergeCell ref="N42:T42"/>
    <mergeCell ref="U42:W42"/>
    <mergeCell ref="Z42:AA42"/>
    <mergeCell ref="B39:C39"/>
    <mergeCell ref="D39:M39"/>
    <mergeCell ref="N39:T39"/>
    <mergeCell ref="U39:W39"/>
    <mergeCell ref="Z39:AA39"/>
    <mergeCell ref="B40:C40"/>
    <mergeCell ref="D40:M40"/>
    <mergeCell ref="N40:T40"/>
    <mergeCell ref="U40:W40"/>
    <mergeCell ref="Z40:AA40"/>
    <mergeCell ref="B45:C45"/>
    <mergeCell ref="D45:M45"/>
    <mergeCell ref="N45:T45"/>
    <mergeCell ref="U45:W45"/>
    <mergeCell ref="Z45:AA45"/>
    <mergeCell ref="B46:C46"/>
    <mergeCell ref="D46:M46"/>
    <mergeCell ref="N46:T46"/>
    <mergeCell ref="U46:W46"/>
    <mergeCell ref="Z46:AA46"/>
    <mergeCell ref="B43:C43"/>
    <mergeCell ref="D43:M43"/>
    <mergeCell ref="N43:T43"/>
    <mergeCell ref="U43:W43"/>
    <mergeCell ref="Z43:AA43"/>
    <mergeCell ref="B44:C44"/>
    <mergeCell ref="D44:M44"/>
    <mergeCell ref="N44:T44"/>
    <mergeCell ref="U44:W44"/>
    <mergeCell ref="Z44:AA44"/>
    <mergeCell ref="B49:C49"/>
    <mergeCell ref="D49:M49"/>
    <mergeCell ref="N49:T49"/>
    <mergeCell ref="U49:W49"/>
    <mergeCell ref="Z49:AA49"/>
    <mergeCell ref="B50:C50"/>
    <mergeCell ref="D50:M50"/>
    <mergeCell ref="N50:T50"/>
    <mergeCell ref="U50:W50"/>
    <mergeCell ref="Z50:AA50"/>
    <mergeCell ref="B47:C47"/>
    <mergeCell ref="D47:M47"/>
    <mergeCell ref="N47:T47"/>
    <mergeCell ref="U47:W47"/>
    <mergeCell ref="Z47:AA47"/>
    <mergeCell ref="B48:C48"/>
    <mergeCell ref="D48:M48"/>
    <mergeCell ref="N48:T48"/>
    <mergeCell ref="U48:W48"/>
    <mergeCell ref="Z48:AA48"/>
    <mergeCell ref="B53:C53"/>
    <mergeCell ref="D53:M53"/>
    <mergeCell ref="N53:T53"/>
    <mergeCell ref="U53:W53"/>
    <mergeCell ref="Z53:AA53"/>
    <mergeCell ref="B54:C54"/>
    <mergeCell ref="D54:M54"/>
    <mergeCell ref="N54:T54"/>
    <mergeCell ref="U54:W54"/>
    <mergeCell ref="Z54:AA54"/>
    <mergeCell ref="B51:C51"/>
    <mergeCell ref="D51:M51"/>
    <mergeCell ref="N51:T51"/>
    <mergeCell ref="U51:W51"/>
    <mergeCell ref="Z51:AA51"/>
    <mergeCell ref="B52:C52"/>
    <mergeCell ref="D52:M52"/>
    <mergeCell ref="N52:T52"/>
    <mergeCell ref="U52:W52"/>
    <mergeCell ref="Z52:AA52"/>
    <mergeCell ref="B57:C57"/>
    <mergeCell ref="D57:M57"/>
    <mergeCell ref="N57:T57"/>
    <mergeCell ref="U57:W57"/>
    <mergeCell ref="Z57:AA57"/>
    <mergeCell ref="B58:C58"/>
    <mergeCell ref="D58:M58"/>
    <mergeCell ref="N58:T58"/>
    <mergeCell ref="U58:W58"/>
    <mergeCell ref="Z58:AA58"/>
    <mergeCell ref="B55:C55"/>
    <mergeCell ref="D55:M55"/>
    <mergeCell ref="N55:T55"/>
    <mergeCell ref="U55:W55"/>
    <mergeCell ref="Z55:AA55"/>
    <mergeCell ref="B56:C56"/>
    <mergeCell ref="D56:M56"/>
    <mergeCell ref="N56:T56"/>
    <mergeCell ref="U56:W56"/>
    <mergeCell ref="Z56:AA56"/>
    <mergeCell ref="B61:C61"/>
    <mergeCell ref="D61:M61"/>
    <mergeCell ref="N61:T61"/>
    <mergeCell ref="U61:W61"/>
    <mergeCell ref="Z61:AA61"/>
    <mergeCell ref="B62:C62"/>
    <mergeCell ref="D62:M62"/>
    <mergeCell ref="N62:T62"/>
    <mergeCell ref="U62:W62"/>
    <mergeCell ref="Z62:AA62"/>
    <mergeCell ref="B59:C59"/>
    <mergeCell ref="D59:M59"/>
    <mergeCell ref="N59:T59"/>
    <mergeCell ref="U59:W59"/>
    <mergeCell ref="Z59:AA59"/>
    <mergeCell ref="B60:C60"/>
    <mergeCell ref="D60:M60"/>
    <mergeCell ref="N60:T60"/>
    <mergeCell ref="U60:W60"/>
    <mergeCell ref="Z60:AA60"/>
    <mergeCell ref="B65:C65"/>
    <mergeCell ref="D65:M65"/>
    <mergeCell ref="N65:T65"/>
    <mergeCell ref="U65:W65"/>
    <mergeCell ref="Z65:AA65"/>
    <mergeCell ref="B66:C66"/>
    <mergeCell ref="D66:M66"/>
    <mergeCell ref="N66:T66"/>
    <mergeCell ref="U66:W66"/>
    <mergeCell ref="Z66:AA66"/>
    <mergeCell ref="B63:C63"/>
    <mergeCell ref="D63:M63"/>
    <mergeCell ref="N63:T63"/>
    <mergeCell ref="U63:W63"/>
    <mergeCell ref="Z63:AA63"/>
    <mergeCell ref="B64:C64"/>
    <mergeCell ref="D64:M64"/>
    <mergeCell ref="N64:T64"/>
    <mergeCell ref="U64:W64"/>
    <mergeCell ref="Z64:AA64"/>
    <mergeCell ref="B72:AA72"/>
    <mergeCell ref="C74:D74"/>
    <mergeCell ref="F74:K74"/>
    <mergeCell ref="M74:S74"/>
    <mergeCell ref="B76:H76"/>
    <mergeCell ref="J76:P76"/>
    <mergeCell ref="B69:C69"/>
    <mergeCell ref="D69:M69"/>
    <mergeCell ref="N69:T69"/>
    <mergeCell ref="U69:W69"/>
    <mergeCell ref="Z69:AA69"/>
    <mergeCell ref="A70:Y70"/>
    <mergeCell ref="B67:C67"/>
    <mergeCell ref="D67:M67"/>
    <mergeCell ref="N67:T67"/>
    <mergeCell ref="U67:W67"/>
    <mergeCell ref="Z67:AA67"/>
    <mergeCell ref="B68:C68"/>
    <mergeCell ref="D68:M68"/>
    <mergeCell ref="N68:T68"/>
    <mergeCell ref="U68:W68"/>
    <mergeCell ref="Z68:AA68"/>
    <mergeCell ref="B87:C87"/>
    <mergeCell ref="D87:M87"/>
    <mergeCell ref="N87:T87"/>
    <mergeCell ref="U87:W87"/>
    <mergeCell ref="Z87:AA87"/>
    <mergeCell ref="B88:C88"/>
    <mergeCell ref="D88:M88"/>
    <mergeCell ref="N88:T88"/>
    <mergeCell ref="U88:W88"/>
    <mergeCell ref="Z88:AA88"/>
    <mergeCell ref="B77:H77"/>
    <mergeCell ref="J77:P77"/>
    <mergeCell ref="B80:H80"/>
    <mergeCell ref="J80:P80"/>
    <mergeCell ref="B84:AA84"/>
    <mergeCell ref="B86:C86"/>
    <mergeCell ref="D86:M86"/>
    <mergeCell ref="N86:T86"/>
    <mergeCell ref="U86:W86"/>
    <mergeCell ref="Z86:AA86"/>
    <mergeCell ref="B91:C91"/>
    <mergeCell ref="D91:M91"/>
    <mergeCell ref="N91:T91"/>
    <mergeCell ref="U91:W91"/>
    <mergeCell ref="Z91:AA91"/>
    <mergeCell ref="B92:C92"/>
    <mergeCell ref="D92:M92"/>
    <mergeCell ref="N92:T92"/>
    <mergeCell ref="U92:W92"/>
    <mergeCell ref="Z92:AA92"/>
    <mergeCell ref="B89:C89"/>
    <mergeCell ref="D89:M89"/>
    <mergeCell ref="N89:T89"/>
    <mergeCell ref="U89:W89"/>
    <mergeCell ref="Z89:AA89"/>
    <mergeCell ref="B90:C90"/>
    <mergeCell ref="D90:M90"/>
    <mergeCell ref="N90:T90"/>
    <mergeCell ref="U90:W90"/>
    <mergeCell ref="Z90:AA90"/>
    <mergeCell ref="B95:Y95"/>
    <mergeCell ref="B98:AA98"/>
    <mergeCell ref="C100:D100"/>
    <mergeCell ref="F100:J100"/>
    <mergeCell ref="K100:R100"/>
    <mergeCell ref="B102:H102"/>
    <mergeCell ref="J102:P102"/>
    <mergeCell ref="B93:C93"/>
    <mergeCell ref="D93:M93"/>
    <mergeCell ref="N93:T93"/>
    <mergeCell ref="U93:W93"/>
    <mergeCell ref="Z93:AA93"/>
    <mergeCell ref="B94:C94"/>
    <mergeCell ref="D94:M94"/>
    <mergeCell ref="N94:T94"/>
    <mergeCell ref="U94:W94"/>
    <mergeCell ref="Z94:AA94"/>
    <mergeCell ref="B113:C113"/>
    <mergeCell ref="D113:M113"/>
    <mergeCell ref="N113:T113"/>
    <mergeCell ref="U113:W113"/>
    <mergeCell ref="Z113:AA113"/>
    <mergeCell ref="B114:C114"/>
    <mergeCell ref="D114:M114"/>
    <mergeCell ref="N114:T114"/>
    <mergeCell ref="U114:W114"/>
    <mergeCell ref="Z114:AA114"/>
    <mergeCell ref="B103:H103"/>
    <mergeCell ref="J103:P103"/>
    <mergeCell ref="B106:H106"/>
    <mergeCell ref="J106:P106"/>
    <mergeCell ref="B110:AA110"/>
    <mergeCell ref="B112:C112"/>
    <mergeCell ref="D112:M112"/>
    <mergeCell ref="N112:T112"/>
    <mergeCell ref="U112:W112"/>
    <mergeCell ref="Z112:AA112"/>
    <mergeCell ref="B119:AA119"/>
    <mergeCell ref="C121:D121"/>
    <mergeCell ref="F121:J121"/>
    <mergeCell ref="K121:R121"/>
    <mergeCell ref="B123:H123"/>
    <mergeCell ref="J123:P123"/>
    <mergeCell ref="B117:C117"/>
    <mergeCell ref="D117:M117"/>
    <mergeCell ref="N117:T117"/>
    <mergeCell ref="U117:W117"/>
    <mergeCell ref="Z117:AA117"/>
    <mergeCell ref="B118:Y118"/>
    <mergeCell ref="B115:C115"/>
    <mergeCell ref="D115:M115"/>
    <mergeCell ref="N115:T115"/>
    <mergeCell ref="U115:W115"/>
    <mergeCell ref="Z115:AA115"/>
    <mergeCell ref="B116:C116"/>
    <mergeCell ref="D116:M116"/>
    <mergeCell ref="N116:T116"/>
    <mergeCell ref="U116:W116"/>
    <mergeCell ref="Z116:AA116"/>
    <mergeCell ref="B134:C134"/>
    <mergeCell ref="D134:M134"/>
    <mergeCell ref="N134:T134"/>
    <mergeCell ref="U134:W134"/>
    <mergeCell ref="Z134:AA134"/>
    <mergeCell ref="B135:C135"/>
    <mergeCell ref="D135:M135"/>
    <mergeCell ref="N135:T135"/>
    <mergeCell ref="U135:W135"/>
    <mergeCell ref="Z135:AA135"/>
    <mergeCell ref="B124:H124"/>
    <mergeCell ref="J124:P124"/>
    <mergeCell ref="B127:H127"/>
    <mergeCell ref="J127:P127"/>
    <mergeCell ref="B131:AA131"/>
    <mergeCell ref="B133:C133"/>
    <mergeCell ref="D133:M133"/>
    <mergeCell ref="N133:T133"/>
    <mergeCell ref="U133:W133"/>
    <mergeCell ref="Z133:AA133"/>
    <mergeCell ref="B138:C138"/>
    <mergeCell ref="D138:M138"/>
    <mergeCell ref="N138:T138"/>
    <mergeCell ref="U138:W138"/>
    <mergeCell ref="Z138:AA138"/>
    <mergeCell ref="B139:C139"/>
    <mergeCell ref="D139:M139"/>
    <mergeCell ref="N139:T139"/>
    <mergeCell ref="U139:W139"/>
    <mergeCell ref="Z139:AA139"/>
    <mergeCell ref="B136:C136"/>
    <mergeCell ref="D136:M136"/>
    <mergeCell ref="N136:T136"/>
    <mergeCell ref="U136:W136"/>
    <mergeCell ref="Z136:AA136"/>
    <mergeCell ref="B137:C137"/>
    <mergeCell ref="D137:M137"/>
    <mergeCell ref="N137:T137"/>
    <mergeCell ref="U137:W137"/>
    <mergeCell ref="Z137:AA137"/>
    <mergeCell ref="B142:C142"/>
    <mergeCell ref="D142:M142"/>
    <mergeCell ref="N142:T142"/>
    <mergeCell ref="U142:W142"/>
    <mergeCell ref="Z142:AA142"/>
    <mergeCell ref="B143:C143"/>
    <mergeCell ref="D143:M143"/>
    <mergeCell ref="N143:T143"/>
    <mergeCell ref="U143:W143"/>
    <mergeCell ref="Z143:AA143"/>
    <mergeCell ref="B140:C140"/>
    <mergeCell ref="D140:M140"/>
    <mergeCell ref="N140:T140"/>
    <mergeCell ref="U140:W140"/>
    <mergeCell ref="Z140:AA140"/>
    <mergeCell ref="B141:C141"/>
    <mergeCell ref="D141:M141"/>
    <mergeCell ref="N141:T141"/>
    <mergeCell ref="U141:W141"/>
    <mergeCell ref="Z141:AA141"/>
    <mergeCell ref="B146:C146"/>
    <mergeCell ref="D146:M146"/>
    <mergeCell ref="N146:T146"/>
    <mergeCell ref="U146:W146"/>
    <mergeCell ref="Z146:AA146"/>
    <mergeCell ref="B147:C147"/>
    <mergeCell ref="D147:M147"/>
    <mergeCell ref="N147:T147"/>
    <mergeCell ref="U147:W147"/>
    <mergeCell ref="Z147:AA147"/>
    <mergeCell ref="B144:C144"/>
    <mergeCell ref="D144:M144"/>
    <mergeCell ref="N144:T144"/>
    <mergeCell ref="U144:W144"/>
    <mergeCell ref="Z144:AA144"/>
    <mergeCell ref="B145:C145"/>
    <mergeCell ref="D145:M145"/>
    <mergeCell ref="N145:T145"/>
    <mergeCell ref="U145:W145"/>
    <mergeCell ref="Z145:AA145"/>
    <mergeCell ref="A150:Y150"/>
    <mergeCell ref="B153:AA153"/>
    <mergeCell ref="C155:D155"/>
    <mergeCell ref="F155:J155"/>
    <mergeCell ref="K155:R155"/>
    <mergeCell ref="B157:H157"/>
    <mergeCell ref="J157:P157"/>
    <mergeCell ref="B148:C148"/>
    <mergeCell ref="D148:M148"/>
    <mergeCell ref="N148:T148"/>
    <mergeCell ref="U148:W148"/>
    <mergeCell ref="Z148:AA148"/>
    <mergeCell ref="B149:C149"/>
    <mergeCell ref="D149:M149"/>
    <mergeCell ref="N149:T149"/>
    <mergeCell ref="U149:W149"/>
    <mergeCell ref="Z149:AA149"/>
    <mergeCell ref="B168:C168"/>
    <mergeCell ref="D168:M168"/>
    <mergeCell ref="N168:T168"/>
    <mergeCell ref="U168:W168"/>
    <mergeCell ref="Z168:AA168"/>
    <mergeCell ref="B169:C169"/>
    <mergeCell ref="D169:M169"/>
    <mergeCell ref="N169:T169"/>
    <mergeCell ref="U169:W169"/>
    <mergeCell ref="Z169:AA169"/>
    <mergeCell ref="B158:H158"/>
    <mergeCell ref="J158:P158"/>
    <mergeCell ref="B161:H161"/>
    <mergeCell ref="J161:P161"/>
    <mergeCell ref="B165:AA165"/>
    <mergeCell ref="B167:C167"/>
    <mergeCell ref="D167:M167"/>
    <mergeCell ref="N167:T167"/>
    <mergeCell ref="U167:W167"/>
    <mergeCell ref="Z167:AA167"/>
    <mergeCell ref="B172:C172"/>
    <mergeCell ref="D172:M172"/>
    <mergeCell ref="N172:T172"/>
    <mergeCell ref="U172:W172"/>
    <mergeCell ref="Z172:AA172"/>
    <mergeCell ref="B173:C173"/>
    <mergeCell ref="D173:M173"/>
    <mergeCell ref="N173:T173"/>
    <mergeCell ref="U173:W173"/>
    <mergeCell ref="Z173:AA173"/>
    <mergeCell ref="B170:C170"/>
    <mergeCell ref="D170:M170"/>
    <mergeCell ref="N170:T170"/>
    <mergeCell ref="U170:W170"/>
    <mergeCell ref="Z170:AA170"/>
    <mergeCell ref="B171:C171"/>
    <mergeCell ref="D171:M171"/>
    <mergeCell ref="N171:T171"/>
    <mergeCell ref="U171:W171"/>
    <mergeCell ref="Z171:AA171"/>
    <mergeCell ref="B176:C176"/>
    <mergeCell ref="D176:M176"/>
    <mergeCell ref="N176:T176"/>
    <mergeCell ref="U176:W176"/>
    <mergeCell ref="Z176:AA176"/>
    <mergeCell ref="B177:C177"/>
    <mergeCell ref="D177:M177"/>
    <mergeCell ref="N177:T177"/>
    <mergeCell ref="U177:W177"/>
    <mergeCell ref="Z177:AA177"/>
    <mergeCell ref="B174:C174"/>
    <mergeCell ref="D174:M174"/>
    <mergeCell ref="N174:T174"/>
    <mergeCell ref="U174:W174"/>
    <mergeCell ref="Z174:AA174"/>
    <mergeCell ref="B175:C175"/>
    <mergeCell ref="D175:M175"/>
    <mergeCell ref="N175:T175"/>
    <mergeCell ref="U175:W175"/>
    <mergeCell ref="Z175:AA175"/>
    <mergeCell ref="B180:C180"/>
    <mergeCell ref="D180:M180"/>
    <mergeCell ref="N180:T180"/>
    <mergeCell ref="U180:W180"/>
    <mergeCell ref="Z180:AA180"/>
    <mergeCell ref="B181:C181"/>
    <mergeCell ref="D181:M181"/>
    <mergeCell ref="N181:T181"/>
    <mergeCell ref="U181:W181"/>
    <mergeCell ref="Z181:AA181"/>
    <mergeCell ref="B178:C178"/>
    <mergeCell ref="D178:M178"/>
    <mergeCell ref="N178:T178"/>
    <mergeCell ref="U178:W178"/>
    <mergeCell ref="Z178:AA178"/>
    <mergeCell ref="B179:C179"/>
    <mergeCell ref="D179:M179"/>
    <mergeCell ref="N179:T179"/>
    <mergeCell ref="U179:W179"/>
    <mergeCell ref="Z179:AA179"/>
    <mergeCell ref="B184:C184"/>
    <mergeCell ref="D184:M184"/>
    <mergeCell ref="N184:T184"/>
    <mergeCell ref="U184:W184"/>
    <mergeCell ref="Z184:AA184"/>
    <mergeCell ref="B185:C185"/>
    <mergeCell ref="D185:M185"/>
    <mergeCell ref="N185:T185"/>
    <mergeCell ref="U185:W185"/>
    <mergeCell ref="Z185:AA185"/>
    <mergeCell ref="B182:C182"/>
    <mergeCell ref="D182:M182"/>
    <mergeCell ref="N182:T182"/>
    <mergeCell ref="U182:W182"/>
    <mergeCell ref="Z182:AA182"/>
    <mergeCell ref="B183:C183"/>
    <mergeCell ref="D183:M183"/>
    <mergeCell ref="N183:T183"/>
    <mergeCell ref="U183:W183"/>
    <mergeCell ref="Z183:AA183"/>
    <mergeCell ref="B188:C188"/>
    <mergeCell ref="D188:M188"/>
    <mergeCell ref="N188:T188"/>
    <mergeCell ref="U188:W188"/>
    <mergeCell ref="Z188:AA188"/>
    <mergeCell ref="B189:C189"/>
    <mergeCell ref="D189:M189"/>
    <mergeCell ref="N189:T189"/>
    <mergeCell ref="U189:W189"/>
    <mergeCell ref="Z189:AA189"/>
    <mergeCell ref="B186:C186"/>
    <mergeCell ref="D186:M186"/>
    <mergeCell ref="N186:T186"/>
    <mergeCell ref="U186:W186"/>
    <mergeCell ref="Z186:AA186"/>
    <mergeCell ref="B187:C187"/>
    <mergeCell ref="D187:M187"/>
    <mergeCell ref="N187:T187"/>
    <mergeCell ref="U187:W187"/>
    <mergeCell ref="Z187:AA187"/>
    <mergeCell ref="B192:C192"/>
    <mergeCell ref="D192:M192"/>
    <mergeCell ref="N192:T192"/>
    <mergeCell ref="U192:W192"/>
    <mergeCell ref="Z192:AA192"/>
    <mergeCell ref="B193:C193"/>
    <mergeCell ref="D193:M193"/>
    <mergeCell ref="N193:T193"/>
    <mergeCell ref="U193:W193"/>
    <mergeCell ref="Z193:AA193"/>
    <mergeCell ref="B190:C190"/>
    <mergeCell ref="D190:M190"/>
    <mergeCell ref="N190:T190"/>
    <mergeCell ref="U190:W190"/>
    <mergeCell ref="Z190:AA190"/>
    <mergeCell ref="B191:C191"/>
    <mergeCell ref="D191:M191"/>
    <mergeCell ref="N191:T191"/>
    <mergeCell ref="U191:W191"/>
    <mergeCell ref="Z191:AA191"/>
    <mergeCell ref="B196:C196"/>
    <mergeCell ref="D196:M196"/>
    <mergeCell ref="N196:T196"/>
    <mergeCell ref="U196:W196"/>
    <mergeCell ref="Z196:AA196"/>
    <mergeCell ref="B197:C197"/>
    <mergeCell ref="D197:M197"/>
    <mergeCell ref="N197:T197"/>
    <mergeCell ref="U197:W197"/>
    <mergeCell ref="Z197:AA197"/>
    <mergeCell ref="B194:C194"/>
    <mergeCell ref="D194:M194"/>
    <mergeCell ref="N194:T194"/>
    <mergeCell ref="U194:W194"/>
    <mergeCell ref="Z194:AA194"/>
    <mergeCell ref="B195:C195"/>
    <mergeCell ref="D195:M195"/>
    <mergeCell ref="N195:T195"/>
    <mergeCell ref="U195:W195"/>
    <mergeCell ref="Z195:AA195"/>
    <mergeCell ref="B200:C200"/>
    <mergeCell ref="D200:M200"/>
    <mergeCell ref="N200:T200"/>
    <mergeCell ref="U200:W200"/>
    <mergeCell ref="Z200:AA200"/>
    <mergeCell ref="B201:C201"/>
    <mergeCell ref="D201:M201"/>
    <mergeCell ref="N201:T201"/>
    <mergeCell ref="U201:W201"/>
    <mergeCell ref="Z201:AA201"/>
    <mergeCell ref="B198:C198"/>
    <mergeCell ref="D198:M198"/>
    <mergeCell ref="N198:T198"/>
    <mergeCell ref="U198:W198"/>
    <mergeCell ref="Z198:AA198"/>
    <mergeCell ref="B199:C199"/>
    <mergeCell ref="D199:M199"/>
    <mergeCell ref="N199:T199"/>
    <mergeCell ref="U199:W199"/>
    <mergeCell ref="Z199:AA199"/>
    <mergeCell ref="B204:C204"/>
    <mergeCell ref="D204:M204"/>
    <mergeCell ref="N204:T204"/>
    <mergeCell ref="U204:W204"/>
    <mergeCell ref="Z204:AA204"/>
    <mergeCell ref="B205:C205"/>
    <mergeCell ref="D205:M205"/>
    <mergeCell ref="N205:T205"/>
    <mergeCell ref="U205:W205"/>
    <mergeCell ref="Z205:AA205"/>
    <mergeCell ref="B202:C202"/>
    <mergeCell ref="D202:M202"/>
    <mergeCell ref="N202:T202"/>
    <mergeCell ref="U202:W202"/>
    <mergeCell ref="Z202:AA202"/>
    <mergeCell ref="B203:C203"/>
    <mergeCell ref="D203:M203"/>
    <mergeCell ref="N203:T203"/>
    <mergeCell ref="U203:W203"/>
    <mergeCell ref="Z203:AA203"/>
    <mergeCell ref="B208:C208"/>
    <mergeCell ref="D208:M208"/>
    <mergeCell ref="N208:T208"/>
    <mergeCell ref="U208:W208"/>
    <mergeCell ref="Z208:AA208"/>
    <mergeCell ref="B209:C209"/>
    <mergeCell ref="D209:M209"/>
    <mergeCell ref="N209:T209"/>
    <mergeCell ref="U209:W209"/>
    <mergeCell ref="Z209:AA209"/>
    <mergeCell ref="B206:C206"/>
    <mergeCell ref="D206:M206"/>
    <mergeCell ref="N206:T206"/>
    <mergeCell ref="U206:W206"/>
    <mergeCell ref="Z206:AA206"/>
    <mergeCell ref="B207:C207"/>
    <mergeCell ref="D207:M207"/>
    <mergeCell ref="N207:T207"/>
    <mergeCell ref="U207:W207"/>
    <mergeCell ref="Z207:AA207"/>
    <mergeCell ref="B212:C212"/>
    <mergeCell ref="D212:M212"/>
    <mergeCell ref="N212:T212"/>
    <mergeCell ref="U212:W212"/>
    <mergeCell ref="Z212:AA212"/>
    <mergeCell ref="B213:C213"/>
    <mergeCell ref="D213:M213"/>
    <mergeCell ref="N213:T213"/>
    <mergeCell ref="U213:W213"/>
    <mergeCell ref="Z213:AA213"/>
    <mergeCell ref="B210:C210"/>
    <mergeCell ref="D210:M210"/>
    <mergeCell ref="N210:T210"/>
    <mergeCell ref="U210:W210"/>
    <mergeCell ref="Z210:AA210"/>
    <mergeCell ref="B211:C211"/>
    <mergeCell ref="D211:M211"/>
    <mergeCell ref="N211:T211"/>
    <mergeCell ref="U211:W211"/>
    <mergeCell ref="Z211:AA211"/>
    <mergeCell ref="B216:C216"/>
    <mergeCell ref="D216:M216"/>
    <mergeCell ref="N216:T216"/>
    <mergeCell ref="U216:W216"/>
    <mergeCell ref="Z216:AA216"/>
    <mergeCell ref="B217:C217"/>
    <mergeCell ref="D217:M217"/>
    <mergeCell ref="N217:T217"/>
    <mergeCell ref="U217:W217"/>
    <mergeCell ref="Z217:AA217"/>
    <mergeCell ref="B214:C214"/>
    <mergeCell ref="D214:M214"/>
    <mergeCell ref="N214:T214"/>
    <mergeCell ref="U214:W214"/>
    <mergeCell ref="Z214:AA214"/>
    <mergeCell ref="B215:C215"/>
    <mergeCell ref="D215:M215"/>
    <mergeCell ref="N215:T215"/>
    <mergeCell ref="U215:W215"/>
    <mergeCell ref="Z215:AA215"/>
    <mergeCell ref="B220:C220"/>
    <mergeCell ref="D220:M220"/>
    <mergeCell ref="N220:T220"/>
    <mergeCell ref="U220:W220"/>
    <mergeCell ref="Z220:AA220"/>
    <mergeCell ref="B221:C221"/>
    <mergeCell ref="D221:M221"/>
    <mergeCell ref="N221:T221"/>
    <mergeCell ref="U221:W221"/>
    <mergeCell ref="Z221:AA221"/>
    <mergeCell ref="B218:C218"/>
    <mergeCell ref="D218:M218"/>
    <mergeCell ref="N218:T218"/>
    <mergeCell ref="U218:W218"/>
    <mergeCell ref="Z218:AA218"/>
    <mergeCell ref="B219:C219"/>
    <mergeCell ref="D219:M219"/>
    <mergeCell ref="N219:T219"/>
    <mergeCell ref="U219:W219"/>
    <mergeCell ref="Z219:AA219"/>
    <mergeCell ref="B224:C224"/>
    <mergeCell ref="D224:M224"/>
    <mergeCell ref="N224:T224"/>
    <mergeCell ref="U224:W224"/>
    <mergeCell ref="Z224:AA224"/>
    <mergeCell ref="B225:C225"/>
    <mergeCell ref="D225:M225"/>
    <mergeCell ref="N225:T225"/>
    <mergeCell ref="U225:W225"/>
    <mergeCell ref="Z225:AA225"/>
    <mergeCell ref="B222:C222"/>
    <mergeCell ref="D222:M222"/>
    <mergeCell ref="N222:T222"/>
    <mergeCell ref="U222:W222"/>
    <mergeCell ref="Z222:AA222"/>
    <mergeCell ref="B223:C223"/>
    <mergeCell ref="D223:M223"/>
    <mergeCell ref="N223:T223"/>
    <mergeCell ref="U223:W223"/>
    <mergeCell ref="Z223:AA223"/>
    <mergeCell ref="B228:C228"/>
    <mergeCell ref="D228:M228"/>
    <mergeCell ref="N228:T228"/>
    <mergeCell ref="U228:W228"/>
    <mergeCell ref="Z228:AA228"/>
    <mergeCell ref="B229:C229"/>
    <mergeCell ref="D229:M229"/>
    <mergeCell ref="N229:T229"/>
    <mergeCell ref="U229:W229"/>
    <mergeCell ref="Z229:AA229"/>
    <mergeCell ref="B226:C226"/>
    <mergeCell ref="D226:M226"/>
    <mergeCell ref="N226:T226"/>
    <mergeCell ref="U226:W226"/>
    <mergeCell ref="Z226:AA226"/>
    <mergeCell ref="B227:C227"/>
    <mergeCell ref="D227:M227"/>
    <mergeCell ref="N227:T227"/>
    <mergeCell ref="U227:W227"/>
    <mergeCell ref="Z227:AA227"/>
    <mergeCell ref="B232:C232"/>
    <mergeCell ref="D232:M232"/>
    <mergeCell ref="N232:T232"/>
    <mergeCell ref="U232:W232"/>
    <mergeCell ref="Z232:AA232"/>
    <mergeCell ref="B233:C233"/>
    <mergeCell ref="D233:M233"/>
    <mergeCell ref="N233:T233"/>
    <mergeCell ref="U233:W233"/>
    <mergeCell ref="Z233:AA233"/>
    <mergeCell ref="B230:C230"/>
    <mergeCell ref="D230:M230"/>
    <mergeCell ref="N230:T230"/>
    <mergeCell ref="U230:W230"/>
    <mergeCell ref="Z230:AA230"/>
    <mergeCell ref="B231:C231"/>
    <mergeCell ref="D231:M231"/>
    <mergeCell ref="N231:T231"/>
    <mergeCell ref="U231:W231"/>
    <mergeCell ref="Z231:AA231"/>
    <mergeCell ref="B236:C236"/>
    <mergeCell ref="D236:M236"/>
    <mergeCell ref="N236:T236"/>
    <mergeCell ref="U236:W236"/>
    <mergeCell ref="Z236:AA236"/>
    <mergeCell ref="B237:C237"/>
    <mergeCell ref="D237:M237"/>
    <mergeCell ref="N237:T237"/>
    <mergeCell ref="U237:W237"/>
    <mergeCell ref="Z237:AA237"/>
    <mergeCell ref="B234:C234"/>
    <mergeCell ref="D234:M234"/>
    <mergeCell ref="N234:T234"/>
    <mergeCell ref="U234:W234"/>
    <mergeCell ref="Z234:AA234"/>
    <mergeCell ref="B235:C235"/>
    <mergeCell ref="D235:M235"/>
    <mergeCell ref="N235:T235"/>
    <mergeCell ref="U235:W235"/>
    <mergeCell ref="Z235:AA235"/>
    <mergeCell ref="B240:C240"/>
    <mergeCell ref="D240:M240"/>
    <mergeCell ref="N240:T240"/>
    <mergeCell ref="U240:W240"/>
    <mergeCell ref="Z240:AA240"/>
    <mergeCell ref="B241:C241"/>
    <mergeCell ref="D241:M241"/>
    <mergeCell ref="N241:T241"/>
    <mergeCell ref="U241:W241"/>
    <mergeCell ref="Z241:AA241"/>
    <mergeCell ref="B238:C238"/>
    <mergeCell ref="D238:M238"/>
    <mergeCell ref="N238:T238"/>
    <mergeCell ref="U238:W238"/>
    <mergeCell ref="Z238:AA238"/>
    <mergeCell ref="B239:C239"/>
    <mergeCell ref="D239:M239"/>
    <mergeCell ref="N239:T239"/>
    <mergeCell ref="U239:W239"/>
    <mergeCell ref="Z239:AA239"/>
    <mergeCell ref="B244:C244"/>
    <mergeCell ref="D244:M244"/>
    <mergeCell ref="N244:T244"/>
    <mergeCell ref="U244:W244"/>
    <mergeCell ref="Z244:AA244"/>
    <mergeCell ref="B245:C245"/>
    <mergeCell ref="D245:M245"/>
    <mergeCell ref="N245:T245"/>
    <mergeCell ref="U245:W245"/>
    <mergeCell ref="Z245:AA245"/>
    <mergeCell ref="B242:C242"/>
    <mergeCell ref="D242:M242"/>
    <mergeCell ref="N242:T242"/>
    <mergeCell ref="U242:W242"/>
    <mergeCell ref="Z242:AA242"/>
    <mergeCell ref="B243:C243"/>
    <mergeCell ref="D243:M243"/>
    <mergeCell ref="N243:T243"/>
    <mergeCell ref="U243:W243"/>
    <mergeCell ref="Z243:AA243"/>
    <mergeCell ref="B248:C248"/>
    <mergeCell ref="D248:M248"/>
    <mergeCell ref="N248:T248"/>
    <mergeCell ref="U248:W248"/>
    <mergeCell ref="Z248:AA248"/>
    <mergeCell ref="B249:C249"/>
    <mergeCell ref="D249:M249"/>
    <mergeCell ref="N249:T249"/>
    <mergeCell ref="U249:W249"/>
    <mergeCell ref="Z249:AA249"/>
    <mergeCell ref="B246:C246"/>
    <mergeCell ref="D246:M246"/>
    <mergeCell ref="N246:T246"/>
    <mergeCell ref="U246:W246"/>
    <mergeCell ref="Z246:AA246"/>
    <mergeCell ref="B247:C247"/>
    <mergeCell ref="D247:M247"/>
    <mergeCell ref="N247:T247"/>
    <mergeCell ref="U247:W247"/>
    <mergeCell ref="Z247:AA247"/>
    <mergeCell ref="B252:C252"/>
    <mergeCell ref="D252:M252"/>
    <mergeCell ref="N252:T252"/>
    <mergeCell ref="U252:W252"/>
    <mergeCell ref="Z252:AA252"/>
    <mergeCell ref="B253:C253"/>
    <mergeCell ref="D253:M253"/>
    <mergeCell ref="N253:T253"/>
    <mergeCell ref="U253:W253"/>
    <mergeCell ref="Z253:AA253"/>
    <mergeCell ref="B250:C250"/>
    <mergeCell ref="D250:M250"/>
    <mergeCell ref="N250:T250"/>
    <mergeCell ref="U250:W250"/>
    <mergeCell ref="Z250:AA250"/>
    <mergeCell ref="B251:C251"/>
    <mergeCell ref="D251:M251"/>
    <mergeCell ref="N251:T251"/>
    <mergeCell ref="U251:W251"/>
    <mergeCell ref="Z251:AA251"/>
    <mergeCell ref="B256:C256"/>
    <mergeCell ref="D256:M256"/>
    <mergeCell ref="N256:T256"/>
    <mergeCell ref="U256:W256"/>
    <mergeCell ref="Z256:AA256"/>
    <mergeCell ref="B257:C257"/>
    <mergeCell ref="D257:M257"/>
    <mergeCell ref="N257:T257"/>
    <mergeCell ref="U257:W257"/>
    <mergeCell ref="Z257:AA257"/>
    <mergeCell ref="B254:C254"/>
    <mergeCell ref="D254:M254"/>
    <mergeCell ref="N254:T254"/>
    <mergeCell ref="U254:W254"/>
    <mergeCell ref="Z254:AA254"/>
    <mergeCell ref="B255:C255"/>
    <mergeCell ref="D255:M255"/>
    <mergeCell ref="N255:T255"/>
    <mergeCell ref="U255:W255"/>
    <mergeCell ref="Z255:AA255"/>
    <mergeCell ref="B260:C260"/>
    <mergeCell ref="D260:M260"/>
    <mergeCell ref="N260:T260"/>
    <mergeCell ref="U260:W260"/>
    <mergeCell ref="Z260:AA260"/>
    <mergeCell ref="B261:C261"/>
    <mergeCell ref="D261:M261"/>
    <mergeCell ref="N261:T261"/>
    <mergeCell ref="U261:W261"/>
    <mergeCell ref="Z261:AA261"/>
    <mergeCell ref="B258:C258"/>
    <mergeCell ref="D258:M258"/>
    <mergeCell ref="N258:T258"/>
    <mergeCell ref="U258:W258"/>
    <mergeCell ref="Z258:AA258"/>
    <mergeCell ref="B259:C259"/>
    <mergeCell ref="D259:M259"/>
    <mergeCell ref="N259:T259"/>
    <mergeCell ref="U259:W259"/>
    <mergeCell ref="Z259:AA259"/>
    <mergeCell ref="B264:C264"/>
    <mergeCell ref="D264:M264"/>
    <mergeCell ref="N264:T264"/>
    <mergeCell ref="U264:W264"/>
    <mergeCell ref="Z264:AA264"/>
    <mergeCell ref="B265:C265"/>
    <mergeCell ref="D265:M265"/>
    <mergeCell ref="N265:T265"/>
    <mergeCell ref="U265:W265"/>
    <mergeCell ref="Z265:AA265"/>
    <mergeCell ref="B262:C262"/>
    <mergeCell ref="D262:M262"/>
    <mergeCell ref="N262:T262"/>
    <mergeCell ref="U262:W262"/>
    <mergeCell ref="Z262:AA262"/>
    <mergeCell ref="B263:C263"/>
    <mergeCell ref="D263:M263"/>
    <mergeCell ref="N263:T263"/>
    <mergeCell ref="U263:W263"/>
    <mergeCell ref="Z263:AA263"/>
    <mergeCell ref="B268:C268"/>
    <mergeCell ref="D268:M268"/>
    <mergeCell ref="N268:T268"/>
    <mergeCell ref="U268:W268"/>
    <mergeCell ref="Z268:AA268"/>
    <mergeCell ref="B269:C269"/>
    <mergeCell ref="D269:M269"/>
    <mergeCell ref="N269:T269"/>
    <mergeCell ref="U269:W269"/>
    <mergeCell ref="Z269:AA269"/>
    <mergeCell ref="B266:C266"/>
    <mergeCell ref="D266:M266"/>
    <mergeCell ref="N266:T266"/>
    <mergeCell ref="U266:W266"/>
    <mergeCell ref="Z266:AA266"/>
    <mergeCell ref="B267:C267"/>
    <mergeCell ref="D267:M267"/>
    <mergeCell ref="N267:T267"/>
    <mergeCell ref="U267:W267"/>
    <mergeCell ref="Z267:AA267"/>
    <mergeCell ref="B272:C272"/>
    <mergeCell ref="D272:M272"/>
    <mergeCell ref="N272:T272"/>
    <mergeCell ref="U272:W272"/>
    <mergeCell ref="Z272:AA272"/>
    <mergeCell ref="B273:C273"/>
    <mergeCell ref="D273:M273"/>
    <mergeCell ref="N273:T273"/>
    <mergeCell ref="U273:W273"/>
    <mergeCell ref="Z273:AA273"/>
    <mergeCell ref="B270:C270"/>
    <mergeCell ref="D270:M270"/>
    <mergeCell ref="N270:T270"/>
    <mergeCell ref="U270:W270"/>
    <mergeCell ref="Z270:AA270"/>
    <mergeCell ref="B271:C271"/>
    <mergeCell ref="D271:M271"/>
    <mergeCell ref="N271:T271"/>
    <mergeCell ref="U271:W271"/>
    <mergeCell ref="Z271:AA271"/>
    <mergeCell ref="B276:C276"/>
    <mergeCell ref="D276:M276"/>
    <mergeCell ref="N276:T276"/>
    <mergeCell ref="U276:W276"/>
    <mergeCell ref="Z276:AA276"/>
    <mergeCell ref="B277:C277"/>
    <mergeCell ref="D277:M277"/>
    <mergeCell ref="N277:T277"/>
    <mergeCell ref="U277:W277"/>
    <mergeCell ref="Z277:AA277"/>
    <mergeCell ref="B274:C274"/>
    <mergeCell ref="D274:M274"/>
    <mergeCell ref="N274:T274"/>
    <mergeCell ref="U274:W274"/>
    <mergeCell ref="Z274:AA274"/>
    <mergeCell ref="B275:C275"/>
    <mergeCell ref="D275:M275"/>
    <mergeCell ref="N275:T275"/>
    <mergeCell ref="U275:W275"/>
    <mergeCell ref="Z275:AA275"/>
    <mergeCell ref="B280:C280"/>
    <mergeCell ref="D280:M280"/>
    <mergeCell ref="N280:T280"/>
    <mergeCell ref="U280:W280"/>
    <mergeCell ref="Z280:AA280"/>
    <mergeCell ref="B281:C281"/>
    <mergeCell ref="D281:M281"/>
    <mergeCell ref="N281:T281"/>
    <mergeCell ref="U281:W281"/>
    <mergeCell ref="Z281:AA281"/>
    <mergeCell ref="B278:C278"/>
    <mergeCell ref="D278:M278"/>
    <mergeCell ref="N278:T278"/>
    <mergeCell ref="U278:W278"/>
    <mergeCell ref="Z278:AA278"/>
    <mergeCell ref="B279:C279"/>
    <mergeCell ref="D279:M279"/>
    <mergeCell ref="N279:T279"/>
    <mergeCell ref="U279:W279"/>
    <mergeCell ref="Z279:AA279"/>
    <mergeCell ref="B284:C284"/>
    <mergeCell ref="D284:M284"/>
    <mergeCell ref="N284:T284"/>
    <mergeCell ref="U284:W284"/>
    <mergeCell ref="Z284:AA284"/>
    <mergeCell ref="B285:C285"/>
    <mergeCell ref="D285:M285"/>
    <mergeCell ref="N285:T285"/>
    <mergeCell ref="U285:W285"/>
    <mergeCell ref="Z285:AA285"/>
    <mergeCell ref="B282:C282"/>
    <mergeCell ref="D282:M282"/>
    <mergeCell ref="N282:T282"/>
    <mergeCell ref="U282:W282"/>
    <mergeCell ref="Z282:AA282"/>
    <mergeCell ref="B283:C283"/>
    <mergeCell ref="D283:M283"/>
    <mergeCell ref="N283:T283"/>
    <mergeCell ref="U283:W283"/>
    <mergeCell ref="Z283:AA283"/>
    <mergeCell ref="B288:C288"/>
    <mergeCell ref="D288:M288"/>
    <mergeCell ref="N288:T288"/>
    <mergeCell ref="U288:W288"/>
    <mergeCell ref="Z288:AA288"/>
    <mergeCell ref="B289:C289"/>
    <mergeCell ref="D289:M289"/>
    <mergeCell ref="N289:T289"/>
    <mergeCell ref="U289:W289"/>
    <mergeCell ref="Z289:AA289"/>
    <mergeCell ref="B286:C286"/>
    <mergeCell ref="D286:M286"/>
    <mergeCell ref="N286:T286"/>
    <mergeCell ref="U286:W286"/>
    <mergeCell ref="Z286:AA286"/>
    <mergeCell ref="B287:C287"/>
    <mergeCell ref="D287:M287"/>
    <mergeCell ref="N287:T287"/>
    <mergeCell ref="U287:W287"/>
    <mergeCell ref="Z287:AA287"/>
    <mergeCell ref="B292:C292"/>
    <mergeCell ref="D292:M292"/>
    <mergeCell ref="N292:T292"/>
    <mergeCell ref="U292:W292"/>
    <mergeCell ref="Z292:AA292"/>
    <mergeCell ref="B293:C293"/>
    <mergeCell ref="D293:M293"/>
    <mergeCell ref="N293:T293"/>
    <mergeCell ref="U293:W293"/>
    <mergeCell ref="Z293:AA293"/>
    <mergeCell ref="B290:C290"/>
    <mergeCell ref="D290:M290"/>
    <mergeCell ref="N290:T290"/>
    <mergeCell ref="U290:W290"/>
    <mergeCell ref="Z290:AA290"/>
    <mergeCell ref="B291:C291"/>
    <mergeCell ref="D291:M291"/>
    <mergeCell ref="N291:T291"/>
    <mergeCell ref="U291:W291"/>
    <mergeCell ref="Z291:AA291"/>
    <mergeCell ref="B296:C296"/>
    <mergeCell ref="D296:M296"/>
    <mergeCell ref="N296:T296"/>
    <mergeCell ref="U296:W296"/>
    <mergeCell ref="Z296:AA296"/>
    <mergeCell ref="B297:C297"/>
    <mergeCell ref="D297:M297"/>
    <mergeCell ref="N297:T297"/>
    <mergeCell ref="U297:W297"/>
    <mergeCell ref="Z297:AA297"/>
    <mergeCell ref="B294:C294"/>
    <mergeCell ref="D294:M294"/>
    <mergeCell ref="N294:T294"/>
    <mergeCell ref="U294:W294"/>
    <mergeCell ref="Z294:AA294"/>
    <mergeCell ref="B295:C295"/>
    <mergeCell ref="D295:M295"/>
    <mergeCell ref="N295:T295"/>
    <mergeCell ref="U295:W295"/>
    <mergeCell ref="Z295:AA295"/>
    <mergeCell ref="B314:H314"/>
    <mergeCell ref="J314:P314"/>
    <mergeCell ref="B307:F307"/>
    <mergeCell ref="G307:N307"/>
    <mergeCell ref="B310:H310"/>
    <mergeCell ref="J310:P310"/>
    <mergeCell ref="B311:H311"/>
    <mergeCell ref="J311:P311"/>
    <mergeCell ref="B300:Y300"/>
    <mergeCell ref="B302:AA302"/>
    <mergeCell ref="C304:D304"/>
    <mergeCell ref="F304:K304"/>
    <mergeCell ref="M304:S304"/>
    <mergeCell ref="B306:F306"/>
    <mergeCell ref="B298:C298"/>
    <mergeCell ref="D298:M298"/>
    <mergeCell ref="N298:T298"/>
    <mergeCell ref="U298:W298"/>
    <mergeCell ref="Z298:AA298"/>
    <mergeCell ref="B299:C299"/>
    <mergeCell ref="D299:M299"/>
    <mergeCell ref="N299:T299"/>
    <mergeCell ref="U299:W299"/>
    <mergeCell ref="Z299:AA299"/>
  </mergeCells>
  <pageMargins left="0" right="0" top="0" bottom="0" header="0" footer="0"/>
  <pageSetup paperSize="9" scale="87" fitToHeight="0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5BD5C-DA00-46BF-B7C8-1C6284BC60F4}">
  <dimension ref="A1:AB47"/>
  <sheetViews>
    <sheetView showGridLines="0" workbookViewId="0">
      <pane ySplit="5" topLeftCell="A6" activePane="bottomLeft" state="frozen"/>
      <selection pane="bottomLeft" activeCell="U22" sqref="U22:V22"/>
    </sheetView>
  </sheetViews>
  <sheetFormatPr defaultRowHeight="14.5" x14ac:dyDescent="0.35"/>
  <cols>
    <col min="1" max="2" width="0.6640625" style="98" customWidth="1"/>
    <col min="3" max="3" width="1.44140625" style="98" customWidth="1"/>
    <col min="4" max="4" width="0.33203125" style="98" customWidth="1"/>
    <col min="5" max="5" width="8.21875" style="98" customWidth="1"/>
    <col min="6" max="6" width="2.44140625" style="98" customWidth="1"/>
    <col min="7" max="7" width="1.21875" style="98" customWidth="1"/>
    <col min="8" max="8" width="3.109375" style="98" customWidth="1"/>
    <col min="9" max="9" width="0" style="98" hidden="1" customWidth="1"/>
    <col min="10" max="10" width="6.6640625" style="98" customWidth="1"/>
    <col min="11" max="11" width="9.21875" style="98" customWidth="1"/>
    <col min="12" max="12" width="3" style="98" customWidth="1"/>
    <col min="13" max="13" width="0.6640625" style="98" customWidth="1"/>
    <col min="14" max="14" width="0" style="98" hidden="1" customWidth="1"/>
    <col min="15" max="15" width="2.6640625" style="98" customWidth="1"/>
    <col min="16" max="16" width="14.6640625" style="98" customWidth="1"/>
    <col min="17" max="17" width="1.44140625" style="98" customWidth="1"/>
    <col min="18" max="18" width="18.6640625" style="98" customWidth="1"/>
    <col min="19" max="19" width="10.33203125" style="98" customWidth="1"/>
    <col min="20" max="20" width="0.6640625" style="98" customWidth="1"/>
    <col min="21" max="21" width="2.6640625" style="98" customWidth="1"/>
    <col min="22" max="22" width="16.88671875" style="98" customWidth="1"/>
    <col min="23" max="23" width="5.21875" style="98" customWidth="1"/>
    <col min="24" max="24" width="12" style="98" customWidth="1"/>
    <col min="25" max="25" width="0" style="98" hidden="1" customWidth="1"/>
    <col min="26" max="26" width="1.5546875" style="98" customWidth="1"/>
    <col min="27" max="28" width="0.6640625" style="98" customWidth="1"/>
    <col min="29" max="16384" width="8.88671875" style="98"/>
  </cols>
  <sheetData>
    <row r="1" spans="1:28" ht="26.25" customHeight="1" x14ac:dyDescent="0.35">
      <c r="M1" s="531" t="s">
        <v>4017</v>
      </c>
      <c r="N1" s="486"/>
      <c r="O1" s="486"/>
      <c r="P1" s="486"/>
      <c r="Q1" s="486"/>
      <c r="R1" s="486"/>
      <c r="S1" s="486"/>
      <c r="T1" s="486"/>
      <c r="U1" s="486"/>
    </row>
    <row r="2" spans="1:28" ht="2.9" customHeight="1" x14ac:dyDescent="0.35"/>
    <row r="3" spans="1:28" ht="1.4" customHeight="1" x14ac:dyDescent="0.3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</row>
    <row r="4" spans="1:28" ht="11.25" customHeight="1" x14ac:dyDescent="0.35">
      <c r="A4" s="511" t="s">
        <v>3506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</row>
    <row r="5" spans="1:28" ht="0" hidden="1" customHeight="1" x14ac:dyDescent="0.35"/>
    <row r="6" spans="1:28" ht="2.9" customHeight="1" x14ac:dyDescent="0.3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8" ht="5.65" customHeight="1" x14ac:dyDescent="0.35">
      <c r="B7" s="118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6"/>
      <c r="AA7" s="109"/>
    </row>
    <row r="8" spans="1:28" ht="16.399999999999999" customHeight="1" x14ac:dyDescent="0.35">
      <c r="B8" s="115"/>
      <c r="C8" s="110"/>
      <c r="D8" s="110"/>
      <c r="E8" s="512" t="s">
        <v>3505</v>
      </c>
      <c r="F8" s="513"/>
      <c r="G8" s="513"/>
      <c r="H8" s="513"/>
      <c r="I8" s="513"/>
      <c r="J8" s="513"/>
      <c r="K8" s="514" t="s">
        <v>3775</v>
      </c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110"/>
      <c r="Z8" s="114"/>
      <c r="AA8" s="109"/>
    </row>
    <row r="9" spans="1:28" ht="16.399999999999999" customHeight="1" x14ac:dyDescent="0.35">
      <c r="B9" s="115"/>
      <c r="C9" s="110"/>
      <c r="D9" s="110"/>
      <c r="E9" s="512" t="s">
        <v>3503</v>
      </c>
      <c r="F9" s="513"/>
      <c r="G9" s="513"/>
      <c r="H9" s="513"/>
      <c r="I9" s="513"/>
      <c r="J9" s="513"/>
      <c r="K9" s="514" t="s">
        <v>3502</v>
      </c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110"/>
      <c r="Z9" s="114"/>
      <c r="AA9" s="109"/>
    </row>
    <row r="10" spans="1:28" ht="16.399999999999999" customHeight="1" x14ac:dyDescent="0.35">
      <c r="B10" s="115"/>
      <c r="C10" s="110"/>
      <c r="D10" s="110"/>
      <c r="E10" s="512" t="s">
        <v>1</v>
      </c>
      <c r="F10" s="513"/>
      <c r="G10" s="513"/>
      <c r="H10" s="513"/>
      <c r="I10" s="513"/>
      <c r="J10" s="513"/>
      <c r="K10" s="514" t="s">
        <v>3774</v>
      </c>
      <c r="L10" s="513"/>
      <c r="M10" s="513"/>
      <c r="N10" s="513"/>
      <c r="O10" s="513"/>
      <c r="P10" s="513"/>
      <c r="Q10" s="513"/>
      <c r="R10" s="513"/>
      <c r="S10" s="513"/>
      <c r="T10" s="513"/>
      <c r="U10" s="513"/>
      <c r="V10" s="513"/>
      <c r="W10" s="513"/>
      <c r="X10" s="513"/>
      <c r="Y10" s="110"/>
      <c r="Z10" s="114"/>
      <c r="AA10" s="109"/>
    </row>
    <row r="11" spans="1:28" ht="2.9" customHeight="1" x14ac:dyDescent="0.35">
      <c r="B11" s="113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1"/>
      <c r="AA11" s="109"/>
    </row>
    <row r="12" spans="1:28" ht="0" hidden="1" customHeight="1" x14ac:dyDescent="0.35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</row>
    <row r="13" spans="1:28" ht="2.9" customHeight="1" x14ac:dyDescent="0.35">
      <c r="B13" s="110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</row>
    <row r="14" spans="1:28" ht="14.25" customHeight="1" x14ac:dyDescent="0.35"/>
    <row r="15" spans="1:28" ht="2.9" customHeight="1" x14ac:dyDescent="0.35"/>
    <row r="16" spans="1:28" ht="0" hidden="1" customHeight="1" x14ac:dyDescent="0.35"/>
    <row r="17" spans="2:27" ht="17.149999999999999" customHeight="1" x14ac:dyDescent="0.35">
      <c r="B17" s="515" t="s">
        <v>3500</v>
      </c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</row>
    <row r="18" spans="2:27" ht="2.9" customHeight="1" x14ac:dyDescent="0.35"/>
    <row r="19" spans="2:27" ht="11.5" customHeight="1" x14ac:dyDescent="0.35">
      <c r="B19" s="516" t="s">
        <v>3499</v>
      </c>
      <c r="C19" s="504"/>
      <c r="D19" s="504"/>
      <c r="E19" s="504"/>
      <c r="F19" s="517" t="s">
        <v>3498</v>
      </c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  <c r="T19" s="504"/>
      <c r="U19" s="516" t="s">
        <v>3497</v>
      </c>
      <c r="V19" s="504"/>
      <c r="W19" s="516"/>
      <c r="X19" s="504"/>
      <c r="Y19" s="504"/>
      <c r="Z19" s="504"/>
      <c r="AA19" s="504"/>
    </row>
    <row r="20" spans="2:27" ht="11.5" customHeight="1" x14ac:dyDescent="0.35">
      <c r="B20" s="487" t="s">
        <v>3496</v>
      </c>
      <c r="C20" s="486"/>
      <c r="D20" s="486"/>
      <c r="E20" s="486"/>
      <c r="F20" s="494" t="s">
        <v>3495</v>
      </c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6"/>
      <c r="R20" s="486"/>
      <c r="S20" s="486"/>
      <c r="T20" s="486"/>
      <c r="U20" s="485" t="s">
        <v>1</v>
      </c>
      <c r="V20" s="486"/>
      <c r="W20" s="485"/>
      <c r="X20" s="486"/>
      <c r="Y20" s="486"/>
      <c r="Z20" s="486"/>
      <c r="AA20" s="486"/>
    </row>
    <row r="21" spans="2:27" ht="11.25" customHeight="1" x14ac:dyDescent="0.35">
      <c r="B21" s="499" t="s">
        <v>3171</v>
      </c>
      <c r="C21" s="486"/>
      <c r="D21" s="486"/>
      <c r="E21" s="486"/>
      <c r="F21" s="500" t="s">
        <v>3494</v>
      </c>
      <c r="G21" s="486"/>
      <c r="H21" s="486"/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486"/>
      <c r="T21" s="486"/>
      <c r="U21" s="501">
        <f>EPS!AA23</f>
        <v>0</v>
      </c>
      <c r="V21" s="502"/>
      <c r="W21" s="501"/>
      <c r="X21" s="502"/>
      <c r="Y21" s="502"/>
      <c r="Z21" s="502"/>
      <c r="AA21" s="502"/>
    </row>
    <row r="22" spans="2:27" ht="11.5" customHeight="1" x14ac:dyDescent="0.35">
      <c r="B22" s="499" t="s">
        <v>3169</v>
      </c>
      <c r="C22" s="486"/>
      <c r="D22" s="486"/>
      <c r="E22" s="486"/>
      <c r="F22" s="500" t="s">
        <v>3493</v>
      </c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508"/>
      <c r="V22" s="509"/>
      <c r="W22" s="501"/>
      <c r="X22" s="502"/>
      <c r="Y22" s="502"/>
      <c r="Z22" s="502"/>
      <c r="AA22" s="502"/>
    </row>
    <row r="23" spans="2:27" ht="11.25" customHeight="1" x14ac:dyDescent="0.35">
      <c r="B23" s="499" t="s">
        <v>3269</v>
      </c>
      <c r="C23" s="486"/>
      <c r="D23" s="486"/>
      <c r="E23" s="486"/>
      <c r="F23" s="500" t="s">
        <v>3490</v>
      </c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501">
        <f>EPS!AA47</f>
        <v>0</v>
      </c>
      <c r="V23" s="502"/>
      <c r="W23" s="501"/>
      <c r="X23" s="502"/>
      <c r="Y23" s="502"/>
      <c r="Z23" s="502"/>
      <c r="AA23" s="502"/>
    </row>
    <row r="24" spans="2:27" ht="11.5" customHeight="1" x14ac:dyDescent="0.35">
      <c r="B24" s="499" t="s">
        <v>3291</v>
      </c>
      <c r="C24" s="486"/>
      <c r="D24" s="486"/>
      <c r="E24" s="486"/>
      <c r="F24" s="500" t="s">
        <v>3773</v>
      </c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501">
        <f>EPS!AA66</f>
        <v>0</v>
      </c>
      <c r="V24" s="501"/>
      <c r="W24" s="501"/>
      <c r="X24" s="502"/>
      <c r="Y24" s="502"/>
      <c r="Z24" s="502"/>
      <c r="AA24" s="502"/>
    </row>
    <row r="25" spans="2:27" ht="11.5" customHeight="1" x14ac:dyDescent="0.35">
      <c r="B25" s="499" t="s">
        <v>3289</v>
      </c>
      <c r="C25" s="486"/>
      <c r="D25" s="486"/>
      <c r="E25" s="486"/>
      <c r="F25" s="500" t="s">
        <v>3489</v>
      </c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501">
        <f>EPS!AA99+EPS!T107:AA107</f>
        <v>0</v>
      </c>
      <c r="V25" s="502"/>
      <c r="W25" s="501"/>
      <c r="X25" s="502"/>
      <c r="Y25" s="502"/>
      <c r="Z25" s="502"/>
      <c r="AA25" s="502"/>
    </row>
    <row r="26" spans="2:27" ht="11.5" customHeight="1" x14ac:dyDescent="0.35">
      <c r="B26" s="499" t="s">
        <v>3287</v>
      </c>
      <c r="C26" s="486"/>
      <c r="D26" s="486"/>
      <c r="E26" s="486"/>
      <c r="F26" s="500" t="s">
        <v>3488</v>
      </c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508"/>
      <c r="V26" s="509"/>
      <c r="W26" s="501"/>
      <c r="X26" s="502"/>
      <c r="Y26" s="502"/>
      <c r="Z26" s="502"/>
      <c r="AA26" s="502"/>
    </row>
    <row r="27" spans="2:27" ht="11.25" customHeight="1" x14ac:dyDescent="0.35">
      <c r="B27" s="487" t="s">
        <v>1</v>
      </c>
      <c r="C27" s="486"/>
      <c r="D27" s="486"/>
      <c r="E27" s="486"/>
      <c r="F27" s="494" t="s">
        <v>3487</v>
      </c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510">
        <f>SUM(U21:V26)</f>
        <v>0</v>
      </c>
      <c r="V27" s="502"/>
      <c r="W27" s="510"/>
      <c r="X27" s="502"/>
      <c r="Y27" s="502"/>
      <c r="Z27" s="502"/>
      <c r="AA27" s="502"/>
    </row>
    <row r="28" spans="2:27" ht="11.5" customHeight="1" x14ac:dyDescent="0.35">
      <c r="B28" s="499" t="s">
        <v>1</v>
      </c>
      <c r="C28" s="486"/>
      <c r="D28" s="486"/>
      <c r="E28" s="486"/>
      <c r="F28" s="500" t="s">
        <v>1</v>
      </c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501" t="s">
        <v>1</v>
      </c>
      <c r="V28" s="502"/>
      <c r="W28" s="501"/>
      <c r="X28" s="502"/>
      <c r="Y28" s="502"/>
      <c r="Z28" s="502"/>
      <c r="AA28" s="502"/>
    </row>
    <row r="29" spans="2:27" ht="11.5" customHeight="1" x14ac:dyDescent="0.35">
      <c r="B29" s="487" t="s">
        <v>3486</v>
      </c>
      <c r="C29" s="486"/>
      <c r="D29" s="486"/>
      <c r="E29" s="486"/>
      <c r="F29" s="494" t="s">
        <v>3485</v>
      </c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510" t="s">
        <v>1</v>
      </c>
      <c r="V29" s="502"/>
      <c r="W29" s="510"/>
      <c r="X29" s="502"/>
      <c r="Y29" s="502"/>
      <c r="Z29" s="502"/>
      <c r="AA29" s="502"/>
    </row>
    <row r="30" spans="2:27" ht="11.5" customHeight="1" x14ac:dyDescent="0.35">
      <c r="B30" s="499" t="s">
        <v>3345</v>
      </c>
      <c r="C30" s="486"/>
      <c r="D30" s="486"/>
      <c r="E30" s="486"/>
      <c r="F30" s="500" t="s">
        <v>3484</v>
      </c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486"/>
      <c r="T30" s="486"/>
      <c r="U30" s="508"/>
      <c r="V30" s="509"/>
      <c r="W30" s="501"/>
      <c r="X30" s="502"/>
      <c r="Y30" s="502"/>
      <c r="Z30" s="502"/>
      <c r="AA30" s="502"/>
    </row>
    <row r="31" spans="2:27" ht="11.5" customHeight="1" x14ac:dyDescent="0.35">
      <c r="B31" s="487" t="s">
        <v>1</v>
      </c>
      <c r="C31" s="486"/>
      <c r="D31" s="486"/>
      <c r="E31" s="486"/>
      <c r="F31" s="494" t="s">
        <v>3483</v>
      </c>
      <c r="G31" s="486"/>
      <c r="H31" s="486"/>
      <c r="I31" s="486"/>
      <c r="J31" s="486"/>
      <c r="K31" s="486"/>
      <c r="L31" s="486"/>
      <c r="M31" s="486"/>
      <c r="N31" s="486"/>
      <c r="O31" s="486"/>
      <c r="P31" s="486"/>
      <c r="Q31" s="486"/>
      <c r="R31" s="486"/>
      <c r="S31" s="486"/>
      <c r="T31" s="486"/>
      <c r="U31" s="510">
        <f>SUM(U30)</f>
        <v>0</v>
      </c>
      <c r="V31" s="502"/>
      <c r="W31" s="510"/>
      <c r="X31" s="502"/>
      <c r="Y31" s="502"/>
      <c r="Z31" s="502"/>
      <c r="AA31" s="502"/>
    </row>
    <row r="32" spans="2:27" ht="11.25" customHeight="1" x14ac:dyDescent="0.35">
      <c r="B32" s="499" t="s">
        <v>1</v>
      </c>
      <c r="C32" s="486"/>
      <c r="D32" s="486"/>
      <c r="E32" s="486"/>
      <c r="F32" s="500" t="s">
        <v>1</v>
      </c>
      <c r="G32" s="486"/>
      <c r="H32" s="486"/>
      <c r="I32" s="486"/>
      <c r="J32" s="486"/>
      <c r="K32" s="486"/>
      <c r="L32" s="486"/>
      <c r="M32" s="486"/>
      <c r="N32" s="486"/>
      <c r="O32" s="486"/>
      <c r="P32" s="486"/>
      <c r="Q32" s="486"/>
      <c r="R32" s="486"/>
      <c r="S32" s="486"/>
      <c r="T32" s="486"/>
      <c r="U32" s="501" t="s">
        <v>1</v>
      </c>
      <c r="V32" s="502"/>
      <c r="W32" s="501"/>
      <c r="X32" s="502"/>
      <c r="Y32" s="502"/>
      <c r="Z32" s="502"/>
      <c r="AA32" s="502"/>
    </row>
    <row r="33" spans="2:27" ht="11.5" customHeight="1" x14ac:dyDescent="0.35">
      <c r="B33" s="503" t="s">
        <v>3482</v>
      </c>
      <c r="C33" s="504"/>
      <c r="D33" s="504"/>
      <c r="E33" s="504"/>
      <c r="F33" s="505" t="s">
        <v>3481</v>
      </c>
      <c r="G33" s="504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504"/>
      <c r="T33" s="504"/>
      <c r="U33" s="506">
        <f>U27+U31</f>
        <v>0</v>
      </c>
      <c r="V33" s="507"/>
      <c r="W33" s="506"/>
      <c r="X33" s="507"/>
      <c r="Y33" s="507"/>
      <c r="Z33" s="507"/>
      <c r="AA33" s="507"/>
    </row>
    <row r="34" spans="2:27" ht="14.15" customHeight="1" x14ac:dyDescent="0.35"/>
    <row r="35" spans="2:27" x14ac:dyDescent="0.35">
      <c r="B35" s="495" t="s">
        <v>1</v>
      </c>
      <c r="C35" s="496"/>
      <c r="D35" s="496"/>
      <c r="E35" s="496"/>
      <c r="F35" s="496"/>
      <c r="G35" s="496"/>
      <c r="H35" s="496"/>
      <c r="J35" s="497" t="s">
        <v>3480</v>
      </c>
      <c r="K35" s="496"/>
      <c r="L35" s="496"/>
      <c r="M35" s="496"/>
      <c r="N35" s="497"/>
      <c r="O35" s="496"/>
      <c r="P35" s="496"/>
      <c r="Q35" s="496"/>
      <c r="R35" s="106"/>
    </row>
    <row r="36" spans="2:27" x14ac:dyDescent="0.35">
      <c r="B36" s="497" t="s">
        <v>3479</v>
      </c>
      <c r="C36" s="496"/>
      <c r="D36" s="496"/>
      <c r="E36" s="496"/>
      <c r="F36" s="496"/>
      <c r="G36" s="496"/>
      <c r="H36" s="496"/>
      <c r="I36" s="105"/>
      <c r="J36" s="498">
        <f>U27</f>
        <v>0</v>
      </c>
      <c r="K36" s="496"/>
      <c r="L36" s="496"/>
      <c r="M36" s="496"/>
      <c r="N36" s="498"/>
      <c r="O36" s="496"/>
      <c r="P36" s="496"/>
      <c r="Q36" s="496"/>
      <c r="R36" s="153"/>
    </row>
    <row r="37" spans="2:27" ht="0" hidden="1" customHeight="1" x14ac:dyDescent="0.35"/>
    <row r="38" spans="2:27" ht="3" customHeight="1" x14ac:dyDescent="0.35"/>
    <row r="39" spans="2:27" x14ac:dyDescent="0.35">
      <c r="B39" s="490" t="s">
        <v>3478</v>
      </c>
      <c r="C39" s="486"/>
      <c r="D39" s="486"/>
      <c r="E39" s="486"/>
      <c r="F39" s="486"/>
      <c r="G39" s="486"/>
      <c r="H39" s="486"/>
      <c r="J39" s="491">
        <f>J36</f>
        <v>0</v>
      </c>
      <c r="K39" s="486"/>
      <c r="L39" s="486"/>
      <c r="M39" s="486"/>
      <c r="O39" s="491"/>
      <c r="P39" s="486"/>
      <c r="Q39" s="486"/>
      <c r="R39" s="102"/>
    </row>
    <row r="40" spans="2:27" ht="2.9" customHeight="1" x14ac:dyDescent="0.35"/>
    <row r="41" spans="2:27" ht="11.25" customHeight="1" x14ac:dyDescent="0.35">
      <c r="B41" s="492" t="s">
        <v>3477</v>
      </c>
      <c r="C41" s="486"/>
      <c r="D41" s="486"/>
      <c r="E41" s="486"/>
      <c r="F41" s="486"/>
      <c r="G41" s="486"/>
      <c r="H41" s="486"/>
      <c r="I41" s="486"/>
      <c r="J41" s="486"/>
      <c r="K41" s="486"/>
      <c r="L41" s="486"/>
      <c r="M41" s="486"/>
      <c r="N41" s="486"/>
      <c r="O41" s="486"/>
      <c r="P41" s="486"/>
      <c r="Q41" s="486"/>
      <c r="R41" s="486"/>
      <c r="S41" s="486"/>
      <c r="T41" s="486"/>
      <c r="U41" s="486"/>
      <c r="V41" s="486"/>
      <c r="W41" s="486"/>
      <c r="X41" s="486"/>
      <c r="Y41" s="486"/>
      <c r="Z41" s="486"/>
      <c r="AA41" s="486"/>
    </row>
    <row r="42" spans="2:27" ht="5.65" customHeight="1" x14ac:dyDescent="0.35"/>
    <row r="43" spans="2:27" ht="2.9" customHeight="1" x14ac:dyDescent="0.35"/>
    <row r="44" spans="2:27" ht="0" hidden="1" customHeight="1" x14ac:dyDescent="0.35"/>
    <row r="45" spans="2:27" ht="12.65" customHeight="1" x14ac:dyDescent="0.35">
      <c r="B45" s="493" t="s">
        <v>3772</v>
      </c>
      <c r="C45" s="486"/>
      <c r="D45" s="486"/>
      <c r="E45" s="486"/>
      <c r="F45" s="486"/>
      <c r="G45" s="486"/>
      <c r="H45" s="486"/>
      <c r="I45" s="486"/>
      <c r="J45" s="486"/>
      <c r="K45" s="486"/>
      <c r="L45" s="486"/>
      <c r="M45" s="486"/>
      <c r="N45" s="486"/>
      <c r="O45" s="486"/>
      <c r="P45" s="486"/>
    </row>
    <row r="46" spans="2:27" ht="11.5" customHeight="1" x14ac:dyDescent="0.35"/>
    <row r="47" spans="2:27" ht="0" hidden="1" customHeight="1" x14ac:dyDescent="0.35"/>
  </sheetData>
  <sheetProtection algorithmName="SHA-512" hashValue="Sr0PHAG54FrWkPBAYjW7nQDxJnz/w4EiMeBTLeYYWK4AQ50/8tpD6xt0SKdJcy5TdvAimNeTjtwm2Dqdkr7aUw==" saltValue="wDjcGm2Wh/D4S6EgG/peDg==" spinCount="100000" sheet="1" objects="1" scenarios="1"/>
  <mergeCells count="80">
    <mergeCell ref="M1:U1"/>
    <mergeCell ref="A4:AB4"/>
    <mergeCell ref="E8:J8"/>
    <mergeCell ref="K8:X8"/>
    <mergeCell ref="E9:J9"/>
    <mergeCell ref="K9:X9"/>
    <mergeCell ref="E10:J10"/>
    <mergeCell ref="K10:X10"/>
    <mergeCell ref="B17:AA17"/>
    <mergeCell ref="B19:E19"/>
    <mergeCell ref="F19:T19"/>
    <mergeCell ref="U19:V19"/>
    <mergeCell ref="W19:AA19"/>
    <mergeCell ref="B20:E20"/>
    <mergeCell ref="F20:T20"/>
    <mergeCell ref="U20:V20"/>
    <mergeCell ref="W20:AA20"/>
    <mergeCell ref="B21:E21"/>
    <mergeCell ref="F21:T21"/>
    <mergeCell ref="U21:V21"/>
    <mergeCell ref="W21:AA21"/>
    <mergeCell ref="B22:E22"/>
    <mergeCell ref="F22:T22"/>
    <mergeCell ref="U22:V22"/>
    <mergeCell ref="W22:AA22"/>
    <mergeCell ref="B23:E23"/>
    <mergeCell ref="F23:T23"/>
    <mergeCell ref="U23:V23"/>
    <mergeCell ref="W23:AA23"/>
    <mergeCell ref="B24:E24"/>
    <mergeCell ref="F24:T24"/>
    <mergeCell ref="U24:V24"/>
    <mergeCell ref="W24:AA24"/>
    <mergeCell ref="B25:E25"/>
    <mergeCell ref="F25:T25"/>
    <mergeCell ref="U25:V25"/>
    <mergeCell ref="W25:AA25"/>
    <mergeCell ref="B26:E26"/>
    <mergeCell ref="F26:T26"/>
    <mergeCell ref="U26:V26"/>
    <mergeCell ref="W26:AA26"/>
    <mergeCell ref="B27:E27"/>
    <mergeCell ref="F27:T27"/>
    <mergeCell ref="U27:V27"/>
    <mergeCell ref="W27:AA27"/>
    <mergeCell ref="B28:E28"/>
    <mergeCell ref="F28:T28"/>
    <mergeCell ref="U28:V28"/>
    <mergeCell ref="W28:AA28"/>
    <mergeCell ref="B29:E29"/>
    <mergeCell ref="F29:T29"/>
    <mergeCell ref="U29:V29"/>
    <mergeCell ref="W29:AA29"/>
    <mergeCell ref="B30:E30"/>
    <mergeCell ref="F30:T30"/>
    <mergeCell ref="U30:V30"/>
    <mergeCell ref="W30:AA30"/>
    <mergeCell ref="B31:E31"/>
    <mergeCell ref="F31:T31"/>
    <mergeCell ref="U31:V31"/>
    <mergeCell ref="W31:AA31"/>
    <mergeCell ref="B32:E32"/>
    <mergeCell ref="F32:T32"/>
    <mergeCell ref="U32:V32"/>
    <mergeCell ref="W32:AA32"/>
    <mergeCell ref="B33:E33"/>
    <mergeCell ref="F33:T33"/>
    <mergeCell ref="U33:V33"/>
    <mergeCell ref="W33:AA33"/>
    <mergeCell ref="B35:H35"/>
    <mergeCell ref="J35:M35"/>
    <mergeCell ref="N35:Q35"/>
    <mergeCell ref="B36:H36"/>
    <mergeCell ref="J36:M36"/>
    <mergeCell ref="N36:Q36"/>
    <mergeCell ref="B39:H39"/>
    <mergeCell ref="J39:M39"/>
    <mergeCell ref="O39:Q39"/>
    <mergeCell ref="B41:AA41"/>
    <mergeCell ref="B45:P45"/>
  </mergeCells>
  <pageMargins left="0" right="0" top="0" bottom="0" header="0" footer="0"/>
  <pageSetup paperSize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BEF1C-1C03-470D-9FB6-2FCEEF8421F4}">
  <dimension ref="A1:AB115"/>
  <sheetViews>
    <sheetView showGridLines="0" zoomScale="115" zoomScaleNormal="115" workbookViewId="0">
      <pane ySplit="5" topLeftCell="A6" activePane="bottomLeft" state="frozen"/>
      <selection activeCell="R59" sqref="R59"/>
      <selection pane="bottomLeft" activeCell="U45" sqref="U45:W45"/>
    </sheetView>
  </sheetViews>
  <sheetFormatPr defaultRowHeight="14.5" x14ac:dyDescent="0.35"/>
  <cols>
    <col min="1" max="1" width="0.6640625" style="98" customWidth="1"/>
    <col min="2" max="2" width="1.88671875" style="98" customWidth="1"/>
    <col min="3" max="3" width="5.77734375" style="98" customWidth="1"/>
    <col min="4" max="4" width="1.5546875" style="98" customWidth="1"/>
    <col min="5" max="5" width="0" style="98" hidden="1" customWidth="1"/>
    <col min="6" max="6" width="4.6640625" style="98" customWidth="1"/>
    <col min="7" max="7" width="0.33203125" style="98" customWidth="1"/>
    <col min="8" max="8" width="3.88671875" style="98" customWidth="1"/>
    <col min="9" max="9" width="0" style="98" hidden="1" customWidth="1"/>
    <col min="10" max="10" width="7.33203125" style="98" customWidth="1"/>
    <col min="11" max="11" width="1" style="98" customWidth="1"/>
    <col min="12" max="12" width="0.5546875" style="98" customWidth="1"/>
    <col min="13" max="13" width="1.88671875" style="98" customWidth="1"/>
    <col min="14" max="14" width="6.33203125" style="98" customWidth="1"/>
    <col min="15" max="15" width="6.77734375" style="98" customWidth="1"/>
    <col min="16" max="16" width="1.21875" style="98" customWidth="1"/>
    <col min="17" max="17" width="1.88671875" style="98" customWidth="1"/>
    <col min="18" max="18" width="6.77734375" style="98" customWidth="1"/>
    <col min="19" max="19" width="1" style="98" customWidth="1"/>
    <col min="20" max="20" width="25.109375" style="98" customWidth="1"/>
    <col min="21" max="21" width="12.21875" style="98" customWidth="1"/>
    <col min="22" max="22" width="3.109375" style="98" customWidth="1"/>
    <col min="23" max="23" width="3.33203125" style="98" customWidth="1"/>
    <col min="24" max="24" width="11" style="98" customWidth="1"/>
    <col min="25" max="25" width="7.6640625" style="98" customWidth="1"/>
    <col min="26" max="26" width="0" style="98" hidden="1" customWidth="1"/>
    <col min="27" max="27" width="17.77734375" style="98" customWidth="1"/>
    <col min="28" max="28" width="0.6640625" style="98" customWidth="1"/>
    <col min="29" max="16384" width="8.88671875" style="98"/>
  </cols>
  <sheetData>
    <row r="1" spans="1:28" ht="25.5" customHeight="1" x14ac:dyDescent="0.35">
      <c r="P1" s="531" t="s">
        <v>4017</v>
      </c>
      <c r="Q1" s="486"/>
      <c r="R1" s="486"/>
      <c r="S1" s="486"/>
      <c r="T1" s="486"/>
      <c r="U1" s="486"/>
      <c r="V1" s="486"/>
    </row>
    <row r="2" spans="1:28" ht="2.9" customHeight="1" x14ac:dyDescent="0.35"/>
    <row r="3" spans="1:28" ht="1.4" customHeight="1" x14ac:dyDescent="0.3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</row>
    <row r="4" spans="1:28" ht="11.25" customHeight="1" x14ac:dyDescent="0.35">
      <c r="A4" s="511" t="s">
        <v>3506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</row>
    <row r="5" spans="1:28" ht="0" hidden="1" customHeight="1" x14ac:dyDescent="0.35"/>
    <row r="6" spans="1:28" ht="2.9" customHeight="1" x14ac:dyDescent="0.35"/>
    <row r="7" spans="1:28" ht="17.149999999999999" customHeight="1" x14ac:dyDescent="0.35">
      <c r="B7" s="515" t="s">
        <v>3771</v>
      </c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486"/>
      <c r="Q7" s="486"/>
      <c r="R7" s="486"/>
      <c r="S7" s="486"/>
      <c r="T7" s="486"/>
      <c r="U7" s="486"/>
      <c r="V7" s="486"/>
      <c r="W7" s="486"/>
      <c r="X7" s="486"/>
      <c r="Y7" s="486"/>
      <c r="Z7" s="486"/>
      <c r="AA7" s="486"/>
    </row>
    <row r="8" spans="1:28" ht="2.9" customHeight="1" x14ac:dyDescent="0.35"/>
    <row r="9" spans="1:28" x14ac:dyDescent="0.35">
      <c r="B9" s="528" t="s">
        <v>3643</v>
      </c>
      <c r="C9" s="525"/>
      <c r="D9" s="529" t="s">
        <v>3642</v>
      </c>
      <c r="E9" s="525"/>
      <c r="F9" s="525"/>
      <c r="G9" s="525"/>
      <c r="H9" s="525"/>
      <c r="I9" s="525"/>
      <c r="J9" s="525"/>
      <c r="K9" s="525"/>
      <c r="L9" s="525"/>
      <c r="M9" s="525"/>
      <c r="N9" s="529" t="s">
        <v>3498</v>
      </c>
      <c r="O9" s="525"/>
      <c r="P9" s="525"/>
      <c r="Q9" s="525"/>
      <c r="R9" s="525"/>
      <c r="S9" s="525"/>
      <c r="T9" s="525"/>
      <c r="U9" s="528" t="s">
        <v>3641</v>
      </c>
      <c r="V9" s="525"/>
      <c r="W9" s="525"/>
      <c r="X9" s="128" t="s">
        <v>308</v>
      </c>
      <c r="Y9" s="129" t="s">
        <v>3640</v>
      </c>
      <c r="Z9" s="528" t="s">
        <v>3639</v>
      </c>
      <c r="AA9" s="525"/>
    </row>
    <row r="10" spans="1:28" x14ac:dyDescent="0.35">
      <c r="B10" s="499">
        <v>1</v>
      </c>
      <c r="C10" s="486"/>
      <c r="D10" s="500" t="s">
        <v>3765</v>
      </c>
      <c r="E10" s="486"/>
      <c r="F10" s="486"/>
      <c r="G10" s="486"/>
      <c r="H10" s="486"/>
      <c r="I10" s="486"/>
      <c r="J10" s="486"/>
      <c r="K10" s="486"/>
      <c r="L10" s="486"/>
      <c r="M10" s="486"/>
      <c r="N10" s="500" t="s">
        <v>3810</v>
      </c>
      <c r="O10" s="486"/>
      <c r="P10" s="486"/>
      <c r="Q10" s="486"/>
      <c r="R10" s="486"/>
      <c r="S10" s="486"/>
      <c r="T10" s="486"/>
      <c r="U10" s="540"/>
      <c r="V10" s="540"/>
      <c r="W10" s="540"/>
      <c r="X10" s="107">
        <v>500</v>
      </c>
      <c r="Y10" s="108" t="s">
        <v>325</v>
      </c>
      <c r="Z10" s="521">
        <f>U10*X10</f>
        <v>0</v>
      </c>
      <c r="AA10" s="486"/>
    </row>
    <row r="11" spans="1:28" x14ac:dyDescent="0.35">
      <c r="B11" s="499">
        <v>25</v>
      </c>
      <c r="C11" s="486"/>
      <c r="D11" s="500" t="s">
        <v>3723</v>
      </c>
      <c r="E11" s="486"/>
      <c r="F11" s="486"/>
      <c r="G11" s="486"/>
      <c r="H11" s="486"/>
      <c r="I11" s="486"/>
      <c r="J11" s="486"/>
      <c r="K11" s="486"/>
      <c r="L11" s="486"/>
      <c r="M11" s="486"/>
      <c r="N11" s="500" t="s">
        <v>3809</v>
      </c>
      <c r="O11" s="486"/>
      <c r="P11" s="486"/>
      <c r="Q11" s="486"/>
      <c r="R11" s="486"/>
      <c r="S11" s="486"/>
      <c r="T11" s="486"/>
      <c r="U11" s="539"/>
      <c r="V11" s="539"/>
      <c r="W11" s="539"/>
      <c r="X11" s="107">
        <v>1000</v>
      </c>
      <c r="Y11" s="108" t="s">
        <v>325</v>
      </c>
      <c r="Z11" s="521">
        <f t="shared" ref="Z11:Z22" si="0">U11*X11</f>
        <v>0</v>
      </c>
      <c r="AA11" s="486"/>
    </row>
    <row r="12" spans="1:28" x14ac:dyDescent="0.35">
      <c r="B12" s="499">
        <v>26</v>
      </c>
      <c r="C12" s="486"/>
      <c r="D12" s="500" t="s">
        <v>3723</v>
      </c>
      <c r="E12" s="486"/>
      <c r="F12" s="486"/>
      <c r="G12" s="486"/>
      <c r="H12" s="486"/>
      <c r="I12" s="486"/>
      <c r="J12" s="486"/>
      <c r="K12" s="486"/>
      <c r="L12" s="486"/>
      <c r="M12" s="486"/>
      <c r="N12" s="500" t="s">
        <v>3782</v>
      </c>
      <c r="O12" s="486"/>
      <c r="P12" s="486"/>
      <c r="Q12" s="486"/>
      <c r="R12" s="486"/>
      <c r="S12" s="486"/>
      <c r="T12" s="486"/>
      <c r="U12" s="539"/>
      <c r="V12" s="539"/>
      <c r="W12" s="539"/>
      <c r="X12" s="107">
        <v>200</v>
      </c>
      <c r="Y12" s="108" t="s">
        <v>325</v>
      </c>
      <c r="Z12" s="521">
        <f t="shared" si="0"/>
        <v>0</v>
      </c>
      <c r="AA12" s="486"/>
    </row>
    <row r="13" spans="1:28" x14ac:dyDescent="0.35">
      <c r="B13" s="499">
        <v>26</v>
      </c>
      <c r="C13" s="486"/>
      <c r="D13" s="500" t="s">
        <v>3723</v>
      </c>
      <c r="E13" s="486"/>
      <c r="F13" s="486"/>
      <c r="G13" s="486"/>
      <c r="H13" s="486"/>
      <c r="I13" s="486"/>
      <c r="J13" s="486"/>
      <c r="K13" s="486"/>
      <c r="L13" s="486"/>
      <c r="M13" s="486"/>
      <c r="N13" s="500" t="s">
        <v>3781</v>
      </c>
      <c r="O13" s="486"/>
      <c r="P13" s="486"/>
      <c r="Q13" s="486"/>
      <c r="R13" s="486"/>
      <c r="S13" s="486"/>
      <c r="T13" s="486"/>
      <c r="U13" s="539"/>
      <c r="V13" s="539"/>
      <c r="W13" s="539"/>
      <c r="X13" s="107">
        <v>50</v>
      </c>
      <c r="Y13" s="108" t="s">
        <v>325</v>
      </c>
      <c r="Z13" s="521">
        <f t="shared" si="0"/>
        <v>0</v>
      </c>
      <c r="AA13" s="486"/>
    </row>
    <row r="14" spans="1:28" x14ac:dyDescent="0.35">
      <c r="B14" s="499">
        <v>26</v>
      </c>
      <c r="C14" s="486"/>
      <c r="D14" s="500" t="s">
        <v>3723</v>
      </c>
      <c r="E14" s="486"/>
      <c r="F14" s="486"/>
      <c r="G14" s="486"/>
      <c r="H14" s="486"/>
      <c r="I14" s="486"/>
      <c r="J14" s="486"/>
      <c r="K14" s="486"/>
      <c r="L14" s="486"/>
      <c r="M14" s="486"/>
      <c r="N14" s="500" t="s">
        <v>3780</v>
      </c>
      <c r="O14" s="486"/>
      <c r="P14" s="486"/>
      <c r="Q14" s="486"/>
      <c r="R14" s="486"/>
      <c r="S14" s="486"/>
      <c r="T14" s="486"/>
      <c r="U14" s="539"/>
      <c r="V14" s="539"/>
      <c r="W14" s="539"/>
      <c r="X14" s="107">
        <v>50</v>
      </c>
      <c r="Y14" s="108" t="s">
        <v>325</v>
      </c>
      <c r="Z14" s="521">
        <f t="shared" si="0"/>
        <v>0</v>
      </c>
      <c r="AA14" s="486"/>
    </row>
    <row r="15" spans="1:28" x14ac:dyDescent="0.35">
      <c r="B15" s="499">
        <v>26</v>
      </c>
      <c r="C15" s="486"/>
      <c r="D15" s="500" t="s">
        <v>3723</v>
      </c>
      <c r="E15" s="486"/>
      <c r="F15" s="486"/>
      <c r="G15" s="486"/>
      <c r="H15" s="486"/>
      <c r="I15" s="486"/>
      <c r="J15" s="486"/>
      <c r="K15" s="486"/>
      <c r="L15" s="486"/>
      <c r="M15" s="486"/>
      <c r="N15" s="500" t="s">
        <v>3778</v>
      </c>
      <c r="O15" s="486"/>
      <c r="P15" s="486"/>
      <c r="Q15" s="486"/>
      <c r="R15" s="486"/>
      <c r="S15" s="486"/>
      <c r="T15" s="486"/>
      <c r="U15" s="539"/>
      <c r="V15" s="539"/>
      <c r="W15" s="539"/>
      <c r="X15" s="107">
        <v>350</v>
      </c>
      <c r="Y15" s="108" t="s">
        <v>325</v>
      </c>
      <c r="Z15" s="521">
        <f t="shared" si="0"/>
        <v>0</v>
      </c>
      <c r="AA15" s="486"/>
    </row>
    <row r="16" spans="1:28" x14ac:dyDescent="0.35">
      <c r="B16" s="499">
        <v>26</v>
      </c>
      <c r="C16" s="486"/>
      <c r="D16" s="500" t="s">
        <v>3723</v>
      </c>
      <c r="E16" s="486"/>
      <c r="F16" s="486"/>
      <c r="G16" s="486"/>
      <c r="H16" s="486"/>
      <c r="I16" s="486"/>
      <c r="J16" s="486"/>
      <c r="K16" s="486"/>
      <c r="L16" s="486"/>
      <c r="M16" s="486"/>
      <c r="N16" s="500" t="s">
        <v>3808</v>
      </c>
      <c r="O16" s="486"/>
      <c r="P16" s="486"/>
      <c r="Q16" s="486"/>
      <c r="R16" s="486"/>
      <c r="S16" s="486"/>
      <c r="T16" s="486"/>
      <c r="U16" s="539"/>
      <c r="V16" s="539"/>
      <c r="W16" s="539"/>
      <c r="X16" s="107">
        <v>200</v>
      </c>
      <c r="Y16" s="108" t="s">
        <v>325</v>
      </c>
      <c r="Z16" s="521">
        <f t="shared" si="0"/>
        <v>0</v>
      </c>
      <c r="AA16" s="486"/>
    </row>
    <row r="17" spans="2:27" x14ac:dyDescent="0.35">
      <c r="B17" s="499">
        <v>37</v>
      </c>
      <c r="C17" s="486"/>
      <c r="D17" s="500" t="s">
        <v>3801</v>
      </c>
      <c r="E17" s="486"/>
      <c r="F17" s="486"/>
      <c r="G17" s="486"/>
      <c r="H17" s="486"/>
      <c r="I17" s="486"/>
      <c r="J17" s="486"/>
      <c r="K17" s="486"/>
      <c r="L17" s="486"/>
      <c r="M17" s="486"/>
      <c r="N17" s="500" t="s">
        <v>3807</v>
      </c>
      <c r="O17" s="486"/>
      <c r="P17" s="486"/>
      <c r="Q17" s="486"/>
      <c r="R17" s="486"/>
      <c r="S17" s="486"/>
      <c r="T17" s="486"/>
      <c r="U17" s="539"/>
      <c r="V17" s="539"/>
      <c r="W17" s="539"/>
      <c r="X17" s="107">
        <v>111</v>
      </c>
      <c r="Y17" s="108" t="s">
        <v>1539</v>
      </c>
      <c r="Z17" s="521">
        <f t="shared" si="0"/>
        <v>0</v>
      </c>
      <c r="AA17" s="486"/>
    </row>
    <row r="18" spans="2:27" x14ac:dyDescent="0.35">
      <c r="B18" s="499">
        <v>38</v>
      </c>
      <c r="C18" s="486"/>
      <c r="D18" s="500" t="s">
        <v>3803</v>
      </c>
      <c r="E18" s="486"/>
      <c r="F18" s="486"/>
      <c r="G18" s="486"/>
      <c r="H18" s="486"/>
      <c r="I18" s="486"/>
      <c r="J18" s="486"/>
      <c r="K18" s="486"/>
      <c r="L18" s="486"/>
      <c r="M18" s="486"/>
      <c r="N18" s="500" t="s">
        <v>3806</v>
      </c>
      <c r="O18" s="486"/>
      <c r="P18" s="486"/>
      <c r="Q18" s="486"/>
      <c r="R18" s="486"/>
      <c r="S18" s="486"/>
      <c r="T18" s="486"/>
      <c r="U18" s="539"/>
      <c r="V18" s="539"/>
      <c r="W18" s="539"/>
      <c r="X18" s="107">
        <v>1</v>
      </c>
      <c r="Y18" s="108" t="s">
        <v>1539</v>
      </c>
      <c r="Z18" s="521">
        <f t="shared" si="0"/>
        <v>0</v>
      </c>
      <c r="AA18" s="486"/>
    </row>
    <row r="19" spans="2:27" x14ac:dyDescent="0.35">
      <c r="B19" s="499">
        <v>38</v>
      </c>
      <c r="C19" s="486"/>
      <c r="D19" s="500" t="s">
        <v>3803</v>
      </c>
      <c r="E19" s="486"/>
      <c r="F19" s="486"/>
      <c r="G19" s="486"/>
      <c r="H19" s="486"/>
      <c r="I19" s="486"/>
      <c r="J19" s="486"/>
      <c r="K19" s="486"/>
      <c r="L19" s="486"/>
      <c r="M19" s="486"/>
      <c r="N19" s="500" t="s">
        <v>3805</v>
      </c>
      <c r="O19" s="486"/>
      <c r="P19" s="486"/>
      <c r="Q19" s="486"/>
      <c r="R19" s="486"/>
      <c r="S19" s="486"/>
      <c r="T19" s="486"/>
      <c r="U19" s="539"/>
      <c r="V19" s="539"/>
      <c r="W19" s="539"/>
      <c r="X19" s="107">
        <v>1</v>
      </c>
      <c r="Y19" s="108" t="s">
        <v>1539</v>
      </c>
      <c r="Z19" s="521">
        <f t="shared" si="0"/>
        <v>0</v>
      </c>
      <c r="AA19" s="486"/>
    </row>
    <row r="20" spans="2:27" x14ac:dyDescent="0.35">
      <c r="B20" s="499">
        <v>38</v>
      </c>
      <c r="C20" s="486"/>
      <c r="D20" s="500" t="s">
        <v>3803</v>
      </c>
      <c r="E20" s="486"/>
      <c r="F20" s="486"/>
      <c r="G20" s="486"/>
      <c r="H20" s="486"/>
      <c r="I20" s="486"/>
      <c r="J20" s="486"/>
      <c r="K20" s="486"/>
      <c r="L20" s="486"/>
      <c r="M20" s="486"/>
      <c r="N20" s="500" t="s">
        <v>3804</v>
      </c>
      <c r="O20" s="486"/>
      <c r="P20" s="486"/>
      <c r="Q20" s="486"/>
      <c r="R20" s="486"/>
      <c r="S20" s="486"/>
      <c r="T20" s="486"/>
      <c r="U20" s="539"/>
      <c r="V20" s="539"/>
      <c r="W20" s="539"/>
      <c r="X20" s="107">
        <v>1</v>
      </c>
      <c r="Y20" s="108" t="s">
        <v>1539</v>
      </c>
      <c r="Z20" s="521">
        <f t="shared" si="0"/>
        <v>0</v>
      </c>
      <c r="AA20" s="486"/>
    </row>
    <row r="21" spans="2:27" x14ac:dyDescent="0.35">
      <c r="B21" s="499">
        <v>38</v>
      </c>
      <c r="C21" s="486"/>
      <c r="D21" s="500" t="s">
        <v>3803</v>
      </c>
      <c r="E21" s="486"/>
      <c r="F21" s="486"/>
      <c r="G21" s="486"/>
      <c r="H21" s="486"/>
      <c r="I21" s="486"/>
      <c r="J21" s="486"/>
      <c r="K21" s="486"/>
      <c r="L21" s="486"/>
      <c r="M21" s="486"/>
      <c r="N21" s="500" t="s">
        <v>3802</v>
      </c>
      <c r="O21" s="486"/>
      <c r="P21" s="486"/>
      <c r="Q21" s="486"/>
      <c r="R21" s="486"/>
      <c r="S21" s="486"/>
      <c r="T21" s="486"/>
      <c r="U21" s="539"/>
      <c r="V21" s="539"/>
      <c r="W21" s="539"/>
      <c r="X21" s="107">
        <v>1</v>
      </c>
      <c r="Y21" s="108" t="s">
        <v>1539</v>
      </c>
      <c r="Z21" s="521">
        <f t="shared" si="0"/>
        <v>0</v>
      </c>
      <c r="AA21" s="486"/>
    </row>
    <row r="22" spans="2:27" x14ac:dyDescent="0.35">
      <c r="B22" s="499">
        <v>39</v>
      </c>
      <c r="C22" s="486"/>
      <c r="D22" s="500" t="s">
        <v>3801</v>
      </c>
      <c r="E22" s="486"/>
      <c r="F22" s="486"/>
      <c r="G22" s="486"/>
      <c r="H22" s="486"/>
      <c r="I22" s="486"/>
      <c r="J22" s="486"/>
      <c r="K22" s="486"/>
      <c r="L22" s="486"/>
      <c r="M22" s="486"/>
      <c r="N22" s="500" t="s">
        <v>3800</v>
      </c>
      <c r="O22" s="486"/>
      <c r="P22" s="486"/>
      <c r="Q22" s="486"/>
      <c r="R22" s="486"/>
      <c r="S22" s="486"/>
      <c r="T22" s="486"/>
      <c r="U22" s="538"/>
      <c r="V22" s="538"/>
      <c r="W22" s="538"/>
      <c r="X22" s="107">
        <v>6</v>
      </c>
      <c r="Y22" s="108" t="s">
        <v>1539</v>
      </c>
      <c r="Z22" s="521">
        <f t="shared" si="0"/>
        <v>0</v>
      </c>
      <c r="AA22" s="486"/>
    </row>
    <row r="23" spans="2:27" ht="18" customHeight="1" x14ac:dyDescent="0.35">
      <c r="B23" s="524" t="s">
        <v>3647</v>
      </c>
      <c r="C23" s="524"/>
      <c r="D23" s="524"/>
      <c r="E23" s="524"/>
      <c r="F23" s="524"/>
      <c r="G23" s="524"/>
      <c r="H23" s="524"/>
      <c r="I23" s="524"/>
      <c r="J23" s="524"/>
      <c r="K23" s="524"/>
      <c r="L23" s="524"/>
      <c r="M23" s="524"/>
      <c r="N23" s="524"/>
      <c r="O23" s="524"/>
      <c r="P23" s="524"/>
      <c r="Q23" s="524"/>
      <c r="R23" s="524"/>
      <c r="S23" s="524"/>
      <c r="T23" s="524"/>
      <c r="U23" s="524"/>
      <c r="V23" s="524"/>
      <c r="W23" s="524"/>
      <c r="X23" s="524"/>
      <c r="Y23" s="524"/>
      <c r="Z23" s="124"/>
      <c r="AA23" s="132">
        <f>SUM(Z10:AA22)</f>
        <v>0</v>
      </c>
    </row>
    <row r="24" spans="2:27" ht="0" hidden="1" customHeight="1" x14ac:dyDescent="0.35"/>
    <row r="25" spans="2:27" ht="6.75" customHeight="1" x14ac:dyDescent="0.35"/>
    <row r="26" spans="2:27" ht="11.25" customHeight="1" x14ac:dyDescent="0.35">
      <c r="B26" s="494" t="s">
        <v>3646</v>
      </c>
      <c r="C26" s="486"/>
      <c r="D26" s="486"/>
      <c r="E26" s="486"/>
      <c r="F26" s="486"/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486"/>
      <c r="V26" s="486"/>
      <c r="W26" s="486"/>
      <c r="X26" s="486"/>
      <c r="Y26" s="486"/>
      <c r="Z26" s="486"/>
      <c r="AA26" s="486"/>
    </row>
    <row r="27" spans="2:27" ht="1.5" customHeight="1" x14ac:dyDescent="0.35"/>
    <row r="28" spans="2:27" ht="11.25" customHeight="1" x14ac:dyDescent="0.35">
      <c r="C28" s="499" t="s">
        <v>3509</v>
      </c>
      <c r="D28" s="486"/>
      <c r="F28" s="501">
        <f>AA23</f>
        <v>0</v>
      </c>
      <c r="G28" s="486"/>
      <c r="H28" s="486"/>
      <c r="I28" s="486"/>
      <c r="J28" s="486"/>
      <c r="K28" s="486"/>
      <c r="M28" s="500"/>
      <c r="N28" s="486"/>
      <c r="O28" s="486"/>
      <c r="P28" s="486"/>
      <c r="Q28" s="486"/>
      <c r="R28" s="486"/>
      <c r="S28" s="486"/>
    </row>
    <row r="29" spans="2:27" ht="10" customHeight="1" x14ac:dyDescent="0.35"/>
    <row r="30" spans="2:27" ht="11.5" customHeight="1" x14ac:dyDescent="0.35">
      <c r="B30" s="495" t="s">
        <v>1</v>
      </c>
      <c r="C30" s="496"/>
      <c r="D30" s="496"/>
      <c r="E30" s="496"/>
      <c r="F30" s="496"/>
      <c r="G30" s="496"/>
      <c r="H30" s="496"/>
      <c r="J30" s="497" t="s">
        <v>3497</v>
      </c>
      <c r="K30" s="496"/>
      <c r="L30" s="496"/>
      <c r="M30" s="496"/>
      <c r="N30" s="496"/>
      <c r="O30" s="496"/>
      <c r="P30" s="496"/>
    </row>
    <row r="31" spans="2:27" ht="11.25" customHeight="1" x14ac:dyDescent="0.35">
      <c r="B31" s="497" t="s">
        <v>3507</v>
      </c>
      <c r="C31" s="496"/>
      <c r="D31" s="496"/>
      <c r="E31" s="496"/>
      <c r="F31" s="496"/>
      <c r="G31" s="496"/>
      <c r="H31" s="496"/>
      <c r="I31" s="105"/>
      <c r="J31" s="498">
        <f>AA23</f>
        <v>0</v>
      </c>
      <c r="K31" s="496"/>
      <c r="L31" s="496"/>
      <c r="M31" s="496"/>
      <c r="N31" s="496"/>
      <c r="O31" s="496"/>
      <c r="P31" s="496"/>
    </row>
    <row r="32" spans="2:27" ht="0" hidden="1" customHeight="1" x14ac:dyDescent="0.35"/>
    <row r="33" spans="2:27" ht="3" customHeight="1" x14ac:dyDescent="0.35"/>
    <row r="34" spans="2:27" ht="11.25" customHeight="1" x14ac:dyDescent="0.35">
      <c r="B34" s="490" t="s">
        <v>3478</v>
      </c>
      <c r="C34" s="486"/>
      <c r="D34" s="486"/>
      <c r="E34" s="486"/>
      <c r="F34" s="486"/>
      <c r="G34" s="486"/>
      <c r="H34" s="486"/>
      <c r="J34" s="491">
        <f>AA23</f>
        <v>0</v>
      </c>
      <c r="K34" s="486"/>
      <c r="L34" s="486"/>
      <c r="M34" s="486"/>
      <c r="N34" s="486"/>
      <c r="O34" s="486"/>
      <c r="P34" s="486"/>
    </row>
    <row r="35" spans="2:27" ht="5.65" customHeight="1" x14ac:dyDescent="0.35"/>
    <row r="36" spans="2:27" ht="2.9" customHeight="1" x14ac:dyDescent="0.35"/>
    <row r="37" spans="2:27" ht="0" hidden="1" customHeight="1" x14ac:dyDescent="0.35"/>
    <row r="38" spans="2:27" ht="5.65" customHeight="1" x14ac:dyDescent="0.35"/>
    <row r="39" spans="2:27" ht="2.9" customHeight="1" x14ac:dyDescent="0.35"/>
    <row r="40" spans="2:27" ht="0" hidden="1" customHeight="1" x14ac:dyDescent="0.35"/>
    <row r="41" spans="2:27" ht="17.149999999999999" customHeight="1" x14ac:dyDescent="0.35">
      <c r="B41" s="515" t="s">
        <v>3668</v>
      </c>
      <c r="C41" s="486"/>
      <c r="D41" s="486"/>
      <c r="E41" s="486"/>
      <c r="F41" s="486"/>
      <c r="G41" s="486"/>
      <c r="H41" s="486"/>
      <c r="I41" s="486"/>
      <c r="J41" s="486"/>
      <c r="K41" s="486"/>
      <c r="L41" s="486"/>
      <c r="M41" s="486"/>
      <c r="N41" s="486"/>
      <c r="O41" s="486"/>
      <c r="P41" s="486"/>
      <c r="Q41" s="486"/>
      <c r="R41" s="486"/>
      <c r="S41" s="486"/>
      <c r="T41" s="486"/>
      <c r="U41" s="486"/>
      <c r="V41" s="486"/>
      <c r="W41" s="486"/>
      <c r="X41" s="486"/>
      <c r="Y41" s="486"/>
      <c r="Z41" s="486"/>
      <c r="AA41" s="486"/>
    </row>
    <row r="42" spans="2:27" ht="2.9" customHeight="1" x14ac:dyDescent="0.35"/>
    <row r="43" spans="2:27" x14ac:dyDescent="0.35">
      <c r="B43" s="528" t="s">
        <v>3643</v>
      </c>
      <c r="C43" s="525"/>
      <c r="D43" s="529" t="s">
        <v>3642</v>
      </c>
      <c r="E43" s="525"/>
      <c r="F43" s="525"/>
      <c r="G43" s="525"/>
      <c r="H43" s="525"/>
      <c r="I43" s="525"/>
      <c r="J43" s="525"/>
      <c r="K43" s="525"/>
      <c r="L43" s="525"/>
      <c r="M43" s="525"/>
      <c r="N43" s="529" t="s">
        <v>3498</v>
      </c>
      <c r="O43" s="525"/>
      <c r="P43" s="525"/>
      <c r="Q43" s="525"/>
      <c r="R43" s="525"/>
      <c r="S43" s="525"/>
      <c r="T43" s="525"/>
      <c r="U43" s="528" t="s">
        <v>3641</v>
      </c>
      <c r="V43" s="525"/>
      <c r="W43" s="525"/>
      <c r="X43" s="128" t="s">
        <v>308</v>
      </c>
      <c r="Y43" s="129" t="s">
        <v>3640</v>
      </c>
      <c r="Z43" s="528" t="s">
        <v>3639</v>
      </c>
      <c r="AA43" s="525"/>
    </row>
    <row r="44" spans="2:27" ht="25.5" customHeight="1" x14ac:dyDescent="0.35">
      <c r="B44" s="499">
        <v>1</v>
      </c>
      <c r="C44" s="486"/>
      <c r="D44" s="500" t="s">
        <v>3653</v>
      </c>
      <c r="E44" s="486"/>
      <c r="F44" s="486"/>
      <c r="G44" s="486"/>
      <c r="H44" s="486"/>
      <c r="I44" s="486"/>
      <c r="J44" s="486"/>
      <c r="K44" s="486"/>
      <c r="L44" s="486"/>
      <c r="M44" s="486"/>
      <c r="N44" s="500" t="s">
        <v>3799</v>
      </c>
      <c r="O44" s="486"/>
      <c r="P44" s="486"/>
      <c r="Q44" s="486"/>
      <c r="R44" s="486"/>
      <c r="S44" s="486"/>
      <c r="T44" s="486"/>
      <c r="U44" s="537"/>
      <c r="V44" s="537"/>
      <c r="W44" s="537"/>
      <c r="X44" s="107" t="s">
        <v>3651</v>
      </c>
      <c r="Y44" s="108" t="s">
        <v>365</v>
      </c>
      <c r="Z44" s="521">
        <f>U44*X44</f>
        <v>0</v>
      </c>
      <c r="AA44" s="486"/>
    </row>
    <row r="45" spans="2:27" ht="25.5" customHeight="1" x14ac:dyDescent="0.35">
      <c r="B45" s="499">
        <v>1</v>
      </c>
      <c r="C45" s="486"/>
      <c r="D45" s="500" t="s">
        <v>3653</v>
      </c>
      <c r="E45" s="486"/>
      <c r="F45" s="486"/>
      <c r="G45" s="486"/>
      <c r="H45" s="486"/>
      <c r="I45" s="486"/>
      <c r="J45" s="486"/>
      <c r="K45" s="486"/>
      <c r="L45" s="486"/>
      <c r="M45" s="486"/>
      <c r="N45" s="500" t="s">
        <v>3798</v>
      </c>
      <c r="O45" s="486"/>
      <c r="P45" s="486"/>
      <c r="Q45" s="486"/>
      <c r="R45" s="486"/>
      <c r="S45" s="486"/>
      <c r="T45" s="486"/>
      <c r="U45" s="534"/>
      <c r="V45" s="534"/>
      <c r="W45" s="534"/>
      <c r="X45" s="107" t="s">
        <v>3651</v>
      </c>
      <c r="Y45" s="108" t="s">
        <v>365</v>
      </c>
      <c r="Z45" s="521">
        <f>U45*X45</f>
        <v>0</v>
      </c>
      <c r="AA45" s="486"/>
    </row>
    <row r="46" spans="2:27" x14ac:dyDescent="0.35">
      <c r="B46" s="499">
        <v>2</v>
      </c>
      <c r="C46" s="486"/>
      <c r="D46" s="500" t="s">
        <v>3653</v>
      </c>
      <c r="E46" s="486"/>
      <c r="F46" s="486"/>
      <c r="G46" s="486"/>
      <c r="H46" s="486"/>
      <c r="I46" s="486"/>
      <c r="J46" s="486"/>
      <c r="K46" s="486"/>
      <c r="L46" s="486"/>
      <c r="M46" s="486"/>
      <c r="N46" s="500" t="s">
        <v>2717</v>
      </c>
      <c r="O46" s="486"/>
      <c r="P46" s="486"/>
      <c r="Q46" s="486"/>
      <c r="R46" s="486"/>
      <c r="S46" s="486"/>
      <c r="T46" s="486"/>
      <c r="U46" s="536"/>
      <c r="V46" s="536"/>
      <c r="W46" s="536"/>
      <c r="X46" s="107" t="s">
        <v>3651</v>
      </c>
      <c r="Y46" s="108" t="s">
        <v>365</v>
      </c>
      <c r="Z46" s="521">
        <f t="shared" ref="Z46" si="1">U46*X46</f>
        <v>0</v>
      </c>
      <c r="AA46" s="486"/>
    </row>
    <row r="47" spans="2:27" ht="16.5" customHeight="1" x14ac:dyDescent="0.35">
      <c r="B47" s="524" t="s">
        <v>3647</v>
      </c>
      <c r="C47" s="524"/>
      <c r="D47" s="524"/>
      <c r="E47" s="524"/>
      <c r="F47" s="524"/>
      <c r="G47" s="524"/>
      <c r="H47" s="524"/>
      <c r="I47" s="524"/>
      <c r="J47" s="524"/>
      <c r="K47" s="524"/>
      <c r="L47" s="524"/>
      <c r="M47" s="524"/>
      <c r="N47" s="524"/>
      <c r="O47" s="524"/>
      <c r="P47" s="524"/>
      <c r="Q47" s="524"/>
      <c r="R47" s="524"/>
      <c r="S47" s="524"/>
      <c r="T47" s="524"/>
      <c r="U47" s="524"/>
      <c r="V47" s="524"/>
      <c r="W47" s="524"/>
      <c r="X47" s="524"/>
      <c r="Y47" s="524"/>
      <c r="Z47" s="124"/>
      <c r="AA47" s="132">
        <f>SUM(Z44:AA46)</f>
        <v>0</v>
      </c>
    </row>
    <row r="48" spans="2:27" ht="0" hidden="1" customHeight="1" x14ac:dyDescent="0.35"/>
    <row r="49" spans="2:27" ht="2.9" customHeight="1" x14ac:dyDescent="0.35"/>
    <row r="50" spans="2:27" ht="11.25" customHeight="1" x14ac:dyDescent="0.35">
      <c r="B50" s="494" t="s">
        <v>3646</v>
      </c>
      <c r="C50" s="486"/>
      <c r="D50" s="486"/>
      <c r="E50" s="486"/>
      <c r="F50" s="486"/>
      <c r="G50" s="486"/>
      <c r="H50" s="486"/>
      <c r="I50" s="486"/>
      <c r="J50" s="486"/>
      <c r="K50" s="486"/>
      <c r="L50" s="486"/>
      <c r="M50" s="486"/>
      <c r="N50" s="486"/>
      <c r="O50" s="486"/>
      <c r="P50" s="486"/>
      <c r="Q50" s="486"/>
      <c r="R50" s="486"/>
      <c r="S50" s="486"/>
      <c r="T50" s="486"/>
      <c r="U50" s="486"/>
      <c r="V50" s="486"/>
      <c r="W50" s="486"/>
      <c r="X50" s="486"/>
      <c r="Y50" s="486"/>
      <c r="Z50" s="486"/>
      <c r="AA50" s="486"/>
    </row>
    <row r="51" spans="2:27" ht="1.5" customHeight="1" x14ac:dyDescent="0.35"/>
    <row r="52" spans="2:27" ht="11.25" customHeight="1" x14ac:dyDescent="0.35">
      <c r="C52" s="499" t="s">
        <v>3509</v>
      </c>
      <c r="D52" s="486"/>
      <c r="F52" s="501">
        <f>AA47</f>
        <v>0</v>
      </c>
      <c r="G52" s="486"/>
      <c r="H52" s="486"/>
      <c r="I52" s="486"/>
      <c r="J52" s="486"/>
      <c r="K52" s="500"/>
      <c r="L52" s="486"/>
      <c r="M52" s="486"/>
      <c r="N52" s="486"/>
      <c r="O52" s="486"/>
      <c r="P52" s="486"/>
      <c r="Q52" s="486"/>
      <c r="R52" s="486"/>
    </row>
    <row r="53" spans="2:27" ht="10" customHeight="1" x14ac:dyDescent="0.35"/>
    <row r="54" spans="2:27" ht="11.5" customHeight="1" x14ac:dyDescent="0.35">
      <c r="B54" s="495" t="s">
        <v>1</v>
      </c>
      <c r="C54" s="496"/>
      <c r="D54" s="496"/>
      <c r="E54" s="496"/>
      <c r="F54" s="496"/>
      <c r="G54" s="496"/>
      <c r="H54" s="496"/>
      <c r="J54" s="497" t="s">
        <v>3497</v>
      </c>
      <c r="K54" s="496"/>
      <c r="L54" s="496"/>
      <c r="M54" s="496"/>
      <c r="N54" s="496"/>
      <c r="O54" s="496"/>
      <c r="P54" s="496"/>
    </row>
    <row r="55" spans="2:27" ht="11.25" customHeight="1" x14ac:dyDescent="0.35">
      <c r="B55" s="497" t="s">
        <v>3507</v>
      </c>
      <c r="C55" s="496"/>
      <c r="D55" s="496"/>
      <c r="E55" s="496"/>
      <c r="F55" s="496"/>
      <c r="G55" s="496"/>
      <c r="H55" s="496"/>
      <c r="I55" s="105"/>
      <c r="J55" s="498">
        <f>AA47</f>
        <v>0</v>
      </c>
      <c r="K55" s="496"/>
      <c r="L55" s="496"/>
      <c r="M55" s="496"/>
      <c r="N55" s="496"/>
      <c r="O55" s="496"/>
      <c r="P55" s="496"/>
    </row>
    <row r="56" spans="2:27" ht="0" hidden="1" customHeight="1" x14ac:dyDescent="0.35"/>
    <row r="57" spans="2:27" ht="3" customHeight="1" x14ac:dyDescent="0.35"/>
    <row r="58" spans="2:27" ht="11.25" customHeight="1" x14ac:dyDescent="0.35">
      <c r="B58" s="490" t="s">
        <v>3478</v>
      </c>
      <c r="C58" s="486"/>
      <c r="D58" s="486"/>
      <c r="E58" s="486"/>
      <c r="F58" s="486"/>
      <c r="G58" s="486"/>
      <c r="H58" s="486"/>
      <c r="J58" s="491">
        <f>AA47</f>
        <v>0</v>
      </c>
      <c r="K58" s="486"/>
      <c r="L58" s="486"/>
      <c r="M58" s="486"/>
      <c r="N58" s="486"/>
      <c r="O58" s="486"/>
      <c r="P58" s="486"/>
    </row>
    <row r="59" spans="2:27" ht="5.65" customHeight="1" x14ac:dyDescent="0.35"/>
    <row r="60" spans="2:27" ht="2.9" customHeight="1" x14ac:dyDescent="0.35"/>
    <row r="61" spans="2:27" ht="17.149999999999999" customHeight="1" x14ac:dyDescent="0.35">
      <c r="B61" s="515" t="s">
        <v>3797</v>
      </c>
      <c r="C61" s="486"/>
      <c r="D61" s="486"/>
      <c r="E61" s="486"/>
      <c r="F61" s="486"/>
      <c r="G61" s="486"/>
      <c r="H61" s="486"/>
      <c r="I61" s="486"/>
      <c r="J61" s="486"/>
      <c r="K61" s="486"/>
      <c r="L61" s="486"/>
      <c r="M61" s="486"/>
      <c r="N61" s="486"/>
      <c r="O61" s="486"/>
      <c r="P61" s="486"/>
      <c r="Q61" s="486"/>
      <c r="R61" s="486"/>
      <c r="S61" s="486"/>
      <c r="T61" s="486"/>
      <c r="U61" s="486"/>
      <c r="V61" s="486"/>
      <c r="W61" s="486"/>
      <c r="X61" s="486"/>
      <c r="Y61" s="486"/>
      <c r="Z61" s="486"/>
      <c r="AA61" s="486"/>
    </row>
    <row r="62" spans="2:27" ht="2.9" customHeight="1" x14ac:dyDescent="0.35"/>
    <row r="63" spans="2:27" x14ac:dyDescent="0.35">
      <c r="B63" s="528" t="s">
        <v>3643</v>
      </c>
      <c r="C63" s="525"/>
      <c r="D63" s="529" t="s">
        <v>3642</v>
      </c>
      <c r="E63" s="525"/>
      <c r="F63" s="525"/>
      <c r="G63" s="525"/>
      <c r="H63" s="525"/>
      <c r="I63" s="525"/>
      <c r="J63" s="525"/>
      <c r="K63" s="525"/>
      <c r="L63" s="525"/>
      <c r="M63" s="525"/>
      <c r="N63" s="529" t="s">
        <v>3498</v>
      </c>
      <c r="O63" s="525"/>
      <c r="P63" s="525"/>
      <c r="Q63" s="525"/>
      <c r="R63" s="525"/>
      <c r="S63" s="525"/>
      <c r="T63" s="525"/>
      <c r="U63" s="528" t="s">
        <v>3641</v>
      </c>
      <c r="V63" s="525"/>
      <c r="W63" s="525"/>
      <c r="X63" s="128" t="s">
        <v>308</v>
      </c>
      <c r="Y63" s="129" t="s">
        <v>3640</v>
      </c>
      <c r="Z63" s="528" t="s">
        <v>3639</v>
      </c>
      <c r="AA63" s="525"/>
    </row>
    <row r="64" spans="2:27" x14ac:dyDescent="0.35">
      <c r="B64" s="499">
        <v>2</v>
      </c>
      <c r="C64" s="486"/>
      <c r="D64" s="500" t="s">
        <v>3670</v>
      </c>
      <c r="E64" s="486"/>
      <c r="F64" s="486"/>
      <c r="G64" s="486"/>
      <c r="H64" s="486"/>
      <c r="I64" s="486"/>
      <c r="J64" s="486"/>
      <c r="K64" s="486"/>
      <c r="L64" s="486"/>
      <c r="M64" s="486"/>
      <c r="N64" s="500" t="s">
        <v>3674</v>
      </c>
      <c r="O64" s="486"/>
      <c r="P64" s="486"/>
      <c r="Q64" s="486"/>
      <c r="R64" s="486"/>
      <c r="S64" s="486"/>
      <c r="T64" s="486"/>
      <c r="U64" s="534"/>
      <c r="V64" s="535"/>
      <c r="W64" s="535"/>
      <c r="X64" s="107">
        <v>600</v>
      </c>
      <c r="Y64" s="108" t="s">
        <v>325</v>
      </c>
      <c r="Z64" s="521">
        <f t="shared" ref="Z64:Z65" si="2">U64*X64</f>
        <v>0</v>
      </c>
      <c r="AA64" s="486"/>
    </row>
    <row r="65" spans="2:27" x14ac:dyDescent="0.35">
      <c r="B65" s="499">
        <v>4</v>
      </c>
      <c r="C65" s="486"/>
      <c r="D65" s="500" t="s">
        <v>3670</v>
      </c>
      <c r="E65" s="486"/>
      <c r="F65" s="486"/>
      <c r="G65" s="486"/>
      <c r="H65" s="486"/>
      <c r="I65" s="486"/>
      <c r="J65" s="486"/>
      <c r="K65" s="486"/>
      <c r="L65" s="486"/>
      <c r="M65" s="486"/>
      <c r="N65" s="500" t="s">
        <v>3669</v>
      </c>
      <c r="O65" s="486"/>
      <c r="P65" s="486"/>
      <c r="Q65" s="486"/>
      <c r="R65" s="486"/>
      <c r="S65" s="486"/>
      <c r="T65" s="486"/>
      <c r="U65" s="534"/>
      <c r="V65" s="535"/>
      <c r="W65" s="535"/>
      <c r="X65" s="107">
        <v>40</v>
      </c>
      <c r="Y65" s="108" t="s">
        <v>1539</v>
      </c>
      <c r="Z65" s="521">
        <f t="shared" si="2"/>
        <v>0</v>
      </c>
      <c r="AA65" s="486"/>
    </row>
    <row r="66" spans="2:27" ht="14.25" customHeight="1" x14ac:dyDescent="0.35">
      <c r="B66" s="524" t="s">
        <v>3647</v>
      </c>
      <c r="C66" s="524"/>
      <c r="D66" s="524"/>
      <c r="E66" s="524"/>
      <c r="F66" s="524"/>
      <c r="G66" s="524"/>
      <c r="H66" s="524"/>
      <c r="I66" s="524"/>
      <c r="J66" s="524"/>
      <c r="K66" s="524"/>
      <c r="L66" s="524"/>
      <c r="M66" s="524"/>
      <c r="N66" s="524"/>
      <c r="O66" s="524"/>
      <c r="P66" s="524"/>
      <c r="Q66" s="524"/>
      <c r="R66" s="524"/>
      <c r="S66" s="524"/>
      <c r="T66" s="524"/>
      <c r="U66" s="524"/>
      <c r="V66" s="524"/>
      <c r="W66" s="524"/>
      <c r="X66" s="524"/>
      <c r="Y66" s="524"/>
      <c r="Z66" s="124"/>
      <c r="AA66" s="132">
        <f>SUM(Z64:AA65)</f>
        <v>0</v>
      </c>
    </row>
    <row r="67" spans="2:27" ht="2.9" customHeight="1" x14ac:dyDescent="0.35"/>
    <row r="68" spans="2:27" ht="11.25" customHeight="1" x14ac:dyDescent="0.35">
      <c r="B68" s="494" t="s">
        <v>3646</v>
      </c>
      <c r="C68" s="486"/>
      <c r="D68" s="486"/>
      <c r="E68" s="486"/>
      <c r="F68" s="486"/>
      <c r="G68" s="486"/>
      <c r="H68" s="486"/>
      <c r="I68" s="486"/>
      <c r="J68" s="486"/>
      <c r="K68" s="486"/>
      <c r="L68" s="486"/>
      <c r="M68" s="486"/>
      <c r="N68" s="486"/>
      <c r="O68" s="486"/>
      <c r="P68" s="486"/>
      <c r="Q68" s="486"/>
      <c r="R68" s="486"/>
      <c r="S68" s="486"/>
      <c r="T68" s="486"/>
      <c r="U68" s="486"/>
      <c r="V68" s="486"/>
      <c r="W68" s="486"/>
      <c r="X68" s="486"/>
      <c r="Y68" s="486"/>
      <c r="Z68" s="486"/>
      <c r="AA68" s="486"/>
    </row>
    <row r="69" spans="2:27" ht="1.5" customHeight="1" x14ac:dyDescent="0.35"/>
    <row r="70" spans="2:27" ht="11.25" customHeight="1" x14ac:dyDescent="0.35">
      <c r="C70" s="499" t="s">
        <v>3509</v>
      </c>
      <c r="D70" s="486"/>
      <c r="F70" s="501">
        <f>AA66</f>
        <v>0</v>
      </c>
      <c r="G70" s="486"/>
      <c r="H70" s="486"/>
      <c r="I70" s="486"/>
      <c r="J70" s="486"/>
      <c r="K70" s="500" t="s">
        <v>3645</v>
      </c>
      <c r="L70" s="486"/>
      <c r="M70" s="486"/>
      <c r="N70" s="486"/>
      <c r="O70" s="486"/>
      <c r="P70" s="486"/>
      <c r="Q70" s="486"/>
      <c r="R70" s="486"/>
    </row>
    <row r="71" spans="2:27" ht="10" customHeight="1" x14ac:dyDescent="0.35"/>
    <row r="72" spans="2:27" ht="11.5" customHeight="1" x14ac:dyDescent="0.35">
      <c r="B72" s="495" t="s">
        <v>1</v>
      </c>
      <c r="C72" s="496"/>
      <c r="D72" s="496"/>
      <c r="E72" s="496"/>
      <c r="F72" s="496"/>
      <c r="G72" s="496"/>
      <c r="H72" s="496"/>
      <c r="J72" s="497" t="s">
        <v>3497</v>
      </c>
      <c r="K72" s="496"/>
      <c r="L72" s="496"/>
      <c r="M72" s="496"/>
      <c r="N72" s="496"/>
      <c r="O72" s="496"/>
      <c r="P72" s="496"/>
    </row>
    <row r="73" spans="2:27" ht="11.25" customHeight="1" x14ac:dyDescent="0.35">
      <c r="B73" s="497" t="s">
        <v>3507</v>
      </c>
      <c r="C73" s="496"/>
      <c r="D73" s="496"/>
      <c r="E73" s="496"/>
      <c r="F73" s="496"/>
      <c r="G73" s="496"/>
      <c r="H73" s="496"/>
      <c r="I73" s="105"/>
      <c r="J73" s="498">
        <f>AA66</f>
        <v>0</v>
      </c>
      <c r="K73" s="496"/>
      <c r="L73" s="496"/>
      <c r="M73" s="496"/>
      <c r="N73" s="496"/>
      <c r="O73" s="496"/>
      <c r="P73" s="496"/>
    </row>
    <row r="74" spans="2:27" ht="0" hidden="1" customHeight="1" x14ac:dyDescent="0.35"/>
    <row r="75" spans="2:27" ht="3" customHeight="1" x14ac:dyDescent="0.35"/>
    <row r="76" spans="2:27" ht="11.25" customHeight="1" x14ac:dyDescent="0.35">
      <c r="B76" s="490" t="s">
        <v>3478</v>
      </c>
      <c r="C76" s="486"/>
      <c r="D76" s="486"/>
      <c r="E76" s="486"/>
      <c r="F76" s="486"/>
      <c r="G76" s="486"/>
      <c r="H76" s="486"/>
      <c r="J76" s="491">
        <f>AA66</f>
        <v>0</v>
      </c>
      <c r="K76" s="486"/>
      <c r="L76" s="486"/>
      <c r="M76" s="486"/>
      <c r="N76" s="486"/>
      <c r="O76" s="486"/>
      <c r="P76" s="486"/>
    </row>
    <row r="77" spans="2:27" ht="11.5" customHeight="1" x14ac:dyDescent="0.35"/>
    <row r="78" spans="2:27" ht="2.9" customHeight="1" x14ac:dyDescent="0.35"/>
    <row r="79" spans="2:27" ht="0" hidden="1" customHeight="1" x14ac:dyDescent="0.35"/>
    <row r="80" spans="2:27" ht="17.149999999999999" customHeight="1" x14ac:dyDescent="0.35">
      <c r="B80" s="515" t="s">
        <v>3644</v>
      </c>
      <c r="C80" s="486"/>
      <c r="D80" s="486"/>
      <c r="E80" s="486"/>
      <c r="F80" s="486"/>
      <c r="G80" s="486"/>
      <c r="H80" s="486"/>
      <c r="I80" s="486"/>
      <c r="J80" s="486"/>
      <c r="K80" s="486"/>
      <c r="L80" s="486"/>
      <c r="M80" s="486"/>
      <c r="N80" s="486"/>
      <c r="O80" s="486"/>
      <c r="P80" s="486"/>
      <c r="Q80" s="486"/>
      <c r="R80" s="486"/>
      <c r="S80" s="486"/>
      <c r="T80" s="486"/>
      <c r="U80" s="486"/>
      <c r="V80" s="486"/>
      <c r="W80" s="486"/>
      <c r="X80" s="486"/>
      <c r="Y80" s="486"/>
      <c r="Z80" s="486"/>
      <c r="AA80" s="486"/>
    </row>
    <row r="81" spans="2:27" ht="2.9" customHeight="1" x14ac:dyDescent="0.35"/>
    <row r="82" spans="2:27" x14ac:dyDescent="0.35">
      <c r="B82" s="524" t="s">
        <v>3643</v>
      </c>
      <c r="C82" s="525"/>
      <c r="D82" s="526" t="s">
        <v>3642</v>
      </c>
      <c r="E82" s="525"/>
      <c r="F82" s="525"/>
      <c r="G82" s="525"/>
      <c r="H82" s="525"/>
      <c r="I82" s="525"/>
      <c r="J82" s="525"/>
      <c r="K82" s="525"/>
      <c r="L82" s="525"/>
      <c r="M82" s="525"/>
      <c r="N82" s="526" t="s">
        <v>3498</v>
      </c>
      <c r="O82" s="525"/>
      <c r="P82" s="525"/>
      <c r="Q82" s="525"/>
      <c r="R82" s="525"/>
      <c r="S82" s="525"/>
      <c r="T82" s="525"/>
      <c r="U82" s="524" t="s">
        <v>3641</v>
      </c>
      <c r="V82" s="525"/>
      <c r="W82" s="525"/>
      <c r="X82" s="125" t="s">
        <v>308</v>
      </c>
      <c r="Y82" s="126" t="s">
        <v>3640</v>
      </c>
      <c r="Z82" s="524" t="s">
        <v>3639</v>
      </c>
      <c r="AA82" s="525"/>
    </row>
    <row r="83" spans="2:27" ht="24.75" customHeight="1" x14ac:dyDescent="0.35">
      <c r="B83" s="499">
        <v>26</v>
      </c>
      <c r="C83" s="499"/>
      <c r="D83" s="500" t="s">
        <v>3794</v>
      </c>
      <c r="E83" s="500"/>
      <c r="F83" s="500"/>
      <c r="G83" s="500"/>
      <c r="H83" s="500"/>
      <c r="I83" s="500"/>
      <c r="J83" s="500"/>
      <c r="K83" s="500"/>
      <c r="L83" s="500"/>
      <c r="M83" s="500"/>
      <c r="N83" s="500" t="s">
        <v>3796</v>
      </c>
      <c r="O83" s="500"/>
      <c r="P83" s="500"/>
      <c r="Q83" s="500"/>
      <c r="R83" s="500"/>
      <c r="S83" s="500"/>
      <c r="T83" s="500"/>
      <c r="U83" s="534"/>
      <c r="V83" s="534"/>
      <c r="W83" s="534"/>
      <c r="X83" s="123">
        <v>1</v>
      </c>
      <c r="Y83" s="108" t="s">
        <v>1539</v>
      </c>
      <c r="Z83" s="521">
        <f>U83*X83</f>
        <v>0</v>
      </c>
      <c r="AA83" s="521"/>
    </row>
    <row r="84" spans="2:27" x14ac:dyDescent="0.35">
      <c r="B84" s="499">
        <v>29</v>
      </c>
      <c r="C84" s="486"/>
      <c r="D84" s="500" t="s">
        <v>3794</v>
      </c>
      <c r="E84" s="500"/>
      <c r="F84" s="500"/>
      <c r="G84" s="500"/>
      <c r="H84" s="500"/>
      <c r="I84" s="500"/>
      <c r="J84" s="500"/>
      <c r="K84" s="500"/>
      <c r="L84" s="500"/>
      <c r="M84" s="500"/>
      <c r="N84" s="500" t="s">
        <v>3795</v>
      </c>
      <c r="O84" s="486"/>
      <c r="P84" s="486"/>
      <c r="Q84" s="486"/>
      <c r="R84" s="486"/>
      <c r="S84" s="486"/>
      <c r="T84" s="486"/>
      <c r="U84" s="534"/>
      <c r="V84" s="535"/>
      <c r="W84" s="535"/>
      <c r="X84" s="123">
        <v>1</v>
      </c>
      <c r="Y84" s="108" t="s">
        <v>1539</v>
      </c>
      <c r="Z84" s="521">
        <f t="shared" ref="Z84:Z98" si="3">U84*X84</f>
        <v>0</v>
      </c>
      <c r="AA84" s="486"/>
    </row>
    <row r="85" spans="2:27" x14ac:dyDescent="0.35">
      <c r="B85" s="499">
        <v>29</v>
      </c>
      <c r="C85" s="486"/>
      <c r="D85" s="500" t="s">
        <v>3794</v>
      </c>
      <c r="E85" s="500"/>
      <c r="F85" s="500"/>
      <c r="G85" s="500"/>
      <c r="H85" s="500"/>
      <c r="I85" s="500"/>
      <c r="J85" s="500"/>
      <c r="K85" s="500"/>
      <c r="L85" s="500"/>
      <c r="M85" s="500"/>
      <c r="N85" s="500" t="s">
        <v>3793</v>
      </c>
      <c r="O85" s="486"/>
      <c r="P85" s="486"/>
      <c r="Q85" s="486"/>
      <c r="R85" s="486"/>
      <c r="S85" s="486"/>
      <c r="T85" s="486"/>
      <c r="U85" s="534"/>
      <c r="V85" s="535"/>
      <c r="W85" s="535"/>
      <c r="X85" s="123">
        <v>1</v>
      </c>
      <c r="Y85" s="108" t="s">
        <v>1539</v>
      </c>
      <c r="Z85" s="521">
        <f t="shared" si="3"/>
        <v>0</v>
      </c>
      <c r="AA85" s="486"/>
    </row>
    <row r="86" spans="2:27" x14ac:dyDescent="0.35">
      <c r="B86" s="499">
        <v>31</v>
      </c>
      <c r="C86" s="486"/>
      <c r="D86" s="500" t="s">
        <v>3792</v>
      </c>
      <c r="E86" s="486"/>
      <c r="F86" s="486"/>
      <c r="G86" s="486"/>
      <c r="H86" s="486"/>
      <c r="I86" s="486"/>
      <c r="J86" s="486"/>
      <c r="K86" s="486"/>
      <c r="L86" s="486"/>
      <c r="M86" s="486"/>
      <c r="N86" s="500" t="s">
        <v>3791</v>
      </c>
      <c r="O86" s="486"/>
      <c r="P86" s="486"/>
      <c r="Q86" s="486"/>
      <c r="R86" s="486"/>
      <c r="S86" s="486"/>
      <c r="T86" s="486"/>
      <c r="U86" s="534"/>
      <c r="V86" s="535"/>
      <c r="W86" s="535"/>
      <c r="X86" s="123">
        <v>500</v>
      </c>
      <c r="Y86" s="108" t="s">
        <v>325</v>
      </c>
      <c r="Z86" s="521">
        <f t="shared" si="3"/>
        <v>0</v>
      </c>
      <c r="AA86" s="486"/>
    </row>
    <row r="87" spans="2:27" x14ac:dyDescent="0.35">
      <c r="B87" s="499">
        <v>48</v>
      </c>
      <c r="C87" s="486"/>
      <c r="D87" s="500" t="s">
        <v>3785</v>
      </c>
      <c r="E87" s="486"/>
      <c r="F87" s="486"/>
      <c r="G87" s="486"/>
      <c r="H87" s="486"/>
      <c r="I87" s="486"/>
      <c r="J87" s="486"/>
      <c r="K87" s="486"/>
      <c r="L87" s="486"/>
      <c r="M87" s="486"/>
      <c r="N87" s="500" t="s">
        <v>3790</v>
      </c>
      <c r="O87" s="486"/>
      <c r="P87" s="486"/>
      <c r="Q87" s="486"/>
      <c r="R87" s="486"/>
      <c r="S87" s="486"/>
      <c r="T87" s="486"/>
      <c r="U87" s="534"/>
      <c r="V87" s="535"/>
      <c r="W87" s="535"/>
      <c r="X87" s="123">
        <v>9</v>
      </c>
      <c r="Y87" s="108" t="s">
        <v>1539</v>
      </c>
      <c r="Z87" s="521">
        <f t="shared" si="3"/>
        <v>0</v>
      </c>
      <c r="AA87" s="486"/>
    </row>
    <row r="88" spans="2:27" ht="17.25" customHeight="1" x14ac:dyDescent="0.35">
      <c r="B88" s="499">
        <v>48</v>
      </c>
      <c r="C88" s="486"/>
      <c r="D88" s="500" t="s">
        <v>3785</v>
      </c>
      <c r="E88" s="486"/>
      <c r="F88" s="486"/>
      <c r="G88" s="486"/>
      <c r="H88" s="486"/>
      <c r="I88" s="486"/>
      <c r="J88" s="486"/>
      <c r="K88" s="486"/>
      <c r="L88" s="486"/>
      <c r="M88" s="486"/>
      <c r="N88" s="500" t="s">
        <v>3789</v>
      </c>
      <c r="O88" s="486"/>
      <c r="P88" s="486"/>
      <c r="Q88" s="486"/>
      <c r="R88" s="486"/>
      <c r="S88" s="486"/>
      <c r="T88" s="486"/>
      <c r="U88" s="534"/>
      <c r="V88" s="535"/>
      <c r="W88" s="535"/>
      <c r="X88" s="123">
        <v>71</v>
      </c>
      <c r="Y88" s="108" t="s">
        <v>1539</v>
      </c>
      <c r="Z88" s="521">
        <f t="shared" si="3"/>
        <v>0</v>
      </c>
      <c r="AA88" s="486"/>
    </row>
    <row r="89" spans="2:27" ht="17.25" customHeight="1" x14ac:dyDescent="0.35">
      <c r="B89" s="499">
        <v>48</v>
      </c>
      <c r="C89" s="486"/>
      <c r="D89" s="500" t="s">
        <v>3785</v>
      </c>
      <c r="E89" s="486"/>
      <c r="F89" s="486"/>
      <c r="G89" s="486"/>
      <c r="H89" s="486"/>
      <c r="I89" s="486"/>
      <c r="J89" s="486"/>
      <c r="K89" s="486"/>
      <c r="L89" s="486"/>
      <c r="M89" s="486"/>
      <c r="N89" s="500" t="s">
        <v>4018</v>
      </c>
      <c r="O89" s="486"/>
      <c r="P89" s="486"/>
      <c r="Q89" s="486"/>
      <c r="R89" s="486"/>
      <c r="S89" s="486"/>
      <c r="T89" s="486"/>
      <c r="U89" s="534"/>
      <c r="V89" s="535"/>
      <c r="W89" s="535"/>
      <c r="X89" s="123">
        <v>1</v>
      </c>
      <c r="Y89" s="108" t="s">
        <v>1539</v>
      </c>
      <c r="Z89" s="521">
        <f t="shared" si="3"/>
        <v>0</v>
      </c>
      <c r="AA89" s="486"/>
    </row>
    <row r="90" spans="2:27" x14ac:dyDescent="0.35">
      <c r="B90" s="499">
        <v>48</v>
      </c>
      <c r="C90" s="486"/>
      <c r="D90" s="500" t="s">
        <v>3785</v>
      </c>
      <c r="E90" s="486"/>
      <c r="F90" s="486"/>
      <c r="G90" s="486"/>
      <c r="H90" s="486"/>
      <c r="I90" s="486"/>
      <c r="J90" s="486"/>
      <c r="K90" s="486"/>
      <c r="L90" s="486"/>
      <c r="M90" s="486"/>
      <c r="N90" s="500" t="s">
        <v>3788</v>
      </c>
      <c r="O90" s="486"/>
      <c r="P90" s="486"/>
      <c r="Q90" s="486"/>
      <c r="R90" s="486"/>
      <c r="S90" s="486"/>
      <c r="T90" s="486"/>
      <c r="U90" s="534"/>
      <c r="V90" s="535"/>
      <c r="W90" s="535"/>
      <c r="X90" s="123">
        <v>19</v>
      </c>
      <c r="Y90" s="108" t="s">
        <v>1539</v>
      </c>
      <c r="Z90" s="521">
        <f t="shared" si="3"/>
        <v>0</v>
      </c>
      <c r="AA90" s="486"/>
    </row>
    <row r="91" spans="2:27" x14ac:dyDescent="0.35">
      <c r="B91" s="499">
        <v>49</v>
      </c>
      <c r="C91" s="486"/>
      <c r="D91" s="500" t="s">
        <v>3785</v>
      </c>
      <c r="E91" s="486"/>
      <c r="F91" s="486"/>
      <c r="G91" s="486"/>
      <c r="H91" s="486"/>
      <c r="I91" s="486"/>
      <c r="J91" s="486"/>
      <c r="K91" s="486"/>
      <c r="L91" s="486"/>
      <c r="M91" s="486"/>
      <c r="N91" s="500" t="s">
        <v>3787</v>
      </c>
      <c r="O91" s="486"/>
      <c r="P91" s="486"/>
      <c r="Q91" s="486"/>
      <c r="R91" s="486"/>
      <c r="S91" s="486"/>
      <c r="T91" s="486"/>
      <c r="U91" s="534"/>
      <c r="V91" s="535"/>
      <c r="W91" s="535"/>
      <c r="X91" s="123">
        <v>1</v>
      </c>
      <c r="Y91" s="108" t="s">
        <v>1539</v>
      </c>
      <c r="Z91" s="521">
        <f t="shared" si="3"/>
        <v>0</v>
      </c>
      <c r="AA91" s="486"/>
    </row>
    <row r="92" spans="2:27" x14ac:dyDescent="0.35">
      <c r="B92" s="499">
        <v>50</v>
      </c>
      <c r="C92" s="486"/>
      <c r="D92" s="500" t="s">
        <v>3785</v>
      </c>
      <c r="E92" s="486"/>
      <c r="F92" s="486"/>
      <c r="G92" s="486"/>
      <c r="H92" s="486"/>
      <c r="I92" s="486"/>
      <c r="J92" s="486"/>
      <c r="K92" s="486"/>
      <c r="L92" s="486"/>
      <c r="M92" s="486"/>
      <c r="N92" s="500" t="s">
        <v>3786</v>
      </c>
      <c r="O92" s="486"/>
      <c r="P92" s="486"/>
      <c r="Q92" s="486"/>
      <c r="R92" s="486"/>
      <c r="S92" s="486"/>
      <c r="T92" s="486"/>
      <c r="U92" s="534"/>
      <c r="V92" s="535"/>
      <c r="W92" s="535"/>
      <c r="X92" s="123">
        <v>9</v>
      </c>
      <c r="Y92" s="108" t="s">
        <v>1539</v>
      </c>
      <c r="Z92" s="521">
        <f t="shared" si="3"/>
        <v>0</v>
      </c>
      <c r="AA92" s="486"/>
    </row>
    <row r="93" spans="2:27" x14ac:dyDescent="0.35">
      <c r="B93" s="499">
        <v>50</v>
      </c>
      <c r="C93" s="486"/>
      <c r="D93" s="500" t="s">
        <v>3785</v>
      </c>
      <c r="E93" s="486"/>
      <c r="F93" s="486"/>
      <c r="G93" s="486"/>
      <c r="H93" s="486"/>
      <c r="I93" s="486"/>
      <c r="J93" s="486"/>
      <c r="K93" s="486"/>
      <c r="L93" s="486"/>
      <c r="M93" s="486"/>
      <c r="N93" s="500" t="s">
        <v>3784</v>
      </c>
      <c r="O93" s="486"/>
      <c r="P93" s="486"/>
      <c r="Q93" s="486"/>
      <c r="R93" s="486"/>
      <c r="S93" s="486"/>
      <c r="T93" s="486"/>
      <c r="U93" s="534"/>
      <c r="V93" s="535"/>
      <c r="W93" s="535"/>
      <c r="X93" s="123">
        <v>4</v>
      </c>
      <c r="Y93" s="108" t="s">
        <v>1539</v>
      </c>
      <c r="Z93" s="521">
        <f t="shared" si="3"/>
        <v>0</v>
      </c>
      <c r="AA93" s="486"/>
    </row>
    <row r="94" spans="2:27" x14ac:dyDescent="0.35">
      <c r="B94" s="499">
        <v>69</v>
      </c>
      <c r="C94" s="486"/>
      <c r="D94" s="500" t="s">
        <v>3783</v>
      </c>
      <c r="E94" s="486"/>
      <c r="F94" s="486"/>
      <c r="G94" s="486"/>
      <c r="H94" s="486"/>
      <c r="I94" s="486"/>
      <c r="J94" s="486"/>
      <c r="K94" s="486"/>
      <c r="L94" s="486"/>
      <c r="M94" s="486"/>
      <c r="N94" s="500" t="s">
        <v>3782</v>
      </c>
      <c r="O94" s="486"/>
      <c r="P94" s="486"/>
      <c r="Q94" s="486"/>
      <c r="R94" s="486"/>
      <c r="S94" s="486"/>
      <c r="T94" s="486"/>
      <c r="U94" s="534"/>
      <c r="V94" s="535"/>
      <c r="W94" s="535"/>
      <c r="X94" s="123">
        <v>200</v>
      </c>
      <c r="Y94" s="108" t="s">
        <v>325</v>
      </c>
      <c r="Z94" s="521">
        <f t="shared" si="3"/>
        <v>0</v>
      </c>
      <c r="AA94" s="486"/>
    </row>
    <row r="95" spans="2:27" ht="15" customHeight="1" x14ac:dyDescent="0.35">
      <c r="B95" s="499">
        <v>70</v>
      </c>
      <c r="C95" s="486"/>
      <c r="D95" s="500" t="s">
        <v>3779</v>
      </c>
      <c r="E95" s="486"/>
      <c r="F95" s="486"/>
      <c r="G95" s="486"/>
      <c r="H95" s="486"/>
      <c r="I95" s="486"/>
      <c r="J95" s="486"/>
      <c r="K95" s="486"/>
      <c r="L95" s="486"/>
      <c r="M95" s="486"/>
      <c r="N95" s="500" t="s">
        <v>3781</v>
      </c>
      <c r="O95" s="486"/>
      <c r="P95" s="486"/>
      <c r="Q95" s="486"/>
      <c r="R95" s="486"/>
      <c r="S95" s="486"/>
      <c r="T95" s="486"/>
      <c r="U95" s="534"/>
      <c r="V95" s="535"/>
      <c r="W95" s="535"/>
      <c r="X95" s="123">
        <v>50</v>
      </c>
      <c r="Y95" s="108" t="s">
        <v>325</v>
      </c>
      <c r="Z95" s="521">
        <f t="shared" si="3"/>
        <v>0</v>
      </c>
      <c r="AA95" s="486"/>
    </row>
    <row r="96" spans="2:27" ht="15" customHeight="1" x14ac:dyDescent="0.35">
      <c r="B96" s="499">
        <v>70</v>
      </c>
      <c r="C96" s="486"/>
      <c r="D96" s="500" t="s">
        <v>3779</v>
      </c>
      <c r="E96" s="486"/>
      <c r="F96" s="486"/>
      <c r="G96" s="486"/>
      <c r="H96" s="486"/>
      <c r="I96" s="486"/>
      <c r="J96" s="486"/>
      <c r="K96" s="486"/>
      <c r="L96" s="486"/>
      <c r="M96" s="486"/>
      <c r="N96" s="500" t="s">
        <v>3780</v>
      </c>
      <c r="O96" s="486"/>
      <c r="P96" s="486"/>
      <c r="Q96" s="486"/>
      <c r="R96" s="486"/>
      <c r="S96" s="486"/>
      <c r="T96" s="486"/>
      <c r="U96" s="534"/>
      <c r="V96" s="535"/>
      <c r="W96" s="535"/>
      <c r="X96" s="123">
        <v>50</v>
      </c>
      <c r="Y96" s="108" t="s">
        <v>325</v>
      </c>
      <c r="Z96" s="521">
        <f t="shared" si="3"/>
        <v>0</v>
      </c>
      <c r="AA96" s="486"/>
    </row>
    <row r="97" spans="2:27" ht="15" customHeight="1" x14ac:dyDescent="0.35">
      <c r="B97" s="499">
        <v>70</v>
      </c>
      <c r="C97" s="486"/>
      <c r="D97" s="500" t="s">
        <v>3779</v>
      </c>
      <c r="E97" s="486"/>
      <c r="F97" s="486"/>
      <c r="G97" s="486"/>
      <c r="H97" s="486"/>
      <c r="I97" s="486"/>
      <c r="J97" s="486"/>
      <c r="K97" s="486"/>
      <c r="L97" s="486"/>
      <c r="M97" s="486"/>
      <c r="N97" s="500" t="s">
        <v>3778</v>
      </c>
      <c r="O97" s="486"/>
      <c r="P97" s="486"/>
      <c r="Q97" s="486"/>
      <c r="R97" s="486"/>
      <c r="S97" s="486"/>
      <c r="T97" s="486"/>
      <c r="U97" s="534"/>
      <c r="V97" s="535"/>
      <c r="W97" s="535"/>
      <c r="X97" s="123">
        <v>350</v>
      </c>
      <c r="Y97" s="108" t="s">
        <v>325</v>
      </c>
      <c r="Z97" s="521">
        <f t="shared" si="3"/>
        <v>0</v>
      </c>
      <c r="AA97" s="486"/>
    </row>
    <row r="98" spans="2:27" x14ac:dyDescent="0.35">
      <c r="B98" s="499">
        <v>72</v>
      </c>
      <c r="C98" s="499"/>
      <c r="D98" s="500" t="s">
        <v>3777</v>
      </c>
      <c r="E98" s="500"/>
      <c r="F98" s="500"/>
      <c r="G98" s="500"/>
      <c r="H98" s="500"/>
      <c r="I98" s="500"/>
      <c r="J98" s="500"/>
      <c r="K98" s="500"/>
      <c r="L98" s="500"/>
      <c r="M98" s="500"/>
      <c r="N98" s="500" t="s">
        <v>3776</v>
      </c>
      <c r="O98" s="500"/>
      <c r="P98" s="500"/>
      <c r="Q98" s="500"/>
      <c r="R98" s="500"/>
      <c r="S98" s="500"/>
      <c r="T98" s="500"/>
      <c r="U98" s="534"/>
      <c r="V98" s="534"/>
      <c r="W98" s="534"/>
      <c r="X98" s="123">
        <v>1000</v>
      </c>
      <c r="Y98" s="108" t="s">
        <v>325</v>
      </c>
      <c r="Z98" s="521">
        <f t="shared" si="3"/>
        <v>0</v>
      </c>
      <c r="AA98" s="521"/>
    </row>
    <row r="99" spans="2:27" ht="17.25" customHeight="1" x14ac:dyDescent="0.35">
      <c r="B99" s="524" t="s">
        <v>3511</v>
      </c>
      <c r="C99" s="524"/>
      <c r="D99" s="524"/>
      <c r="E99" s="524"/>
      <c r="F99" s="524"/>
      <c r="G99" s="524"/>
      <c r="H99" s="524"/>
      <c r="I99" s="524"/>
      <c r="J99" s="524"/>
      <c r="K99" s="524"/>
      <c r="L99" s="524"/>
      <c r="M99" s="524"/>
      <c r="N99" s="524"/>
      <c r="O99" s="524"/>
      <c r="P99" s="524"/>
      <c r="Q99" s="524"/>
      <c r="R99" s="524"/>
      <c r="S99" s="524"/>
      <c r="T99" s="524"/>
      <c r="U99" s="524"/>
      <c r="V99" s="524"/>
      <c r="W99" s="524"/>
      <c r="X99" s="524"/>
      <c r="Y99" s="524"/>
      <c r="Z99" s="124"/>
      <c r="AA99" s="132">
        <f>SUM(Z83:AA98)</f>
        <v>0</v>
      </c>
    </row>
    <row r="100" spans="2:27" ht="0" hidden="1" customHeight="1" x14ac:dyDescent="0.35"/>
    <row r="101" spans="2:27" ht="2.9" customHeight="1" x14ac:dyDescent="0.35"/>
    <row r="102" spans="2:27" ht="11.25" customHeight="1" x14ac:dyDescent="0.35">
      <c r="B102" s="494" t="s">
        <v>3510</v>
      </c>
      <c r="C102" s="486"/>
      <c r="D102" s="486"/>
      <c r="E102" s="486"/>
      <c r="F102" s="486"/>
      <c r="G102" s="486"/>
      <c r="H102" s="486"/>
      <c r="I102" s="486"/>
      <c r="J102" s="486"/>
      <c r="K102" s="486"/>
      <c r="L102" s="486"/>
      <c r="M102" s="486"/>
      <c r="N102" s="486"/>
      <c r="O102" s="486"/>
      <c r="P102" s="486"/>
      <c r="Q102" s="486"/>
      <c r="R102" s="486"/>
      <c r="S102" s="486"/>
      <c r="T102" s="486"/>
      <c r="U102" s="486"/>
      <c r="V102" s="486"/>
      <c r="W102" s="486"/>
      <c r="X102" s="486"/>
      <c r="Y102" s="486"/>
      <c r="Z102" s="486"/>
      <c r="AA102" s="486"/>
    </row>
    <row r="103" spans="2:27" ht="1.5" customHeight="1" x14ac:dyDescent="0.35"/>
    <row r="104" spans="2:27" ht="11.25" customHeight="1" x14ac:dyDescent="0.35">
      <c r="C104" s="499" t="s">
        <v>3509</v>
      </c>
      <c r="D104" s="486"/>
      <c r="F104" s="501">
        <f>AA99</f>
        <v>0</v>
      </c>
      <c r="G104" s="486"/>
      <c r="H104" s="486"/>
      <c r="I104" s="486"/>
      <c r="J104" s="486"/>
      <c r="K104" s="486"/>
      <c r="M104" s="500"/>
      <c r="N104" s="486"/>
      <c r="O104" s="486"/>
      <c r="P104" s="486"/>
      <c r="Q104" s="486"/>
      <c r="R104" s="486"/>
      <c r="S104" s="486"/>
    </row>
    <row r="105" spans="2:27" ht="12.75" customHeight="1" x14ac:dyDescent="0.35"/>
    <row r="106" spans="2:27" ht="11.5" customHeight="1" x14ac:dyDescent="0.35">
      <c r="B106" s="500" t="s">
        <v>1</v>
      </c>
      <c r="C106" s="486"/>
      <c r="D106" s="486"/>
      <c r="E106" s="486"/>
      <c r="F106" s="486"/>
      <c r="T106" s="487" t="s">
        <v>3507</v>
      </c>
      <c r="U106" s="530"/>
      <c r="V106" s="530"/>
      <c r="W106" s="530"/>
      <c r="X106" s="530"/>
      <c r="Y106" s="530"/>
      <c r="Z106" s="530"/>
      <c r="AA106" s="530"/>
    </row>
    <row r="107" spans="2:27" ht="11.25" customHeight="1" x14ac:dyDescent="0.35">
      <c r="B107" s="500" t="s">
        <v>3508</v>
      </c>
      <c r="C107" s="486"/>
      <c r="D107" s="486"/>
      <c r="E107" s="486"/>
      <c r="F107" s="486"/>
      <c r="T107" s="532">
        <f>SUM(Z83:AA98)</f>
        <v>0</v>
      </c>
      <c r="U107" s="533"/>
      <c r="V107" s="533"/>
      <c r="W107" s="533"/>
      <c r="X107" s="533"/>
      <c r="Y107" s="533"/>
      <c r="Z107" s="533"/>
      <c r="AA107" s="533"/>
    </row>
    <row r="108" spans="2:27" ht="0" hidden="1" customHeight="1" x14ac:dyDescent="0.35"/>
    <row r="109" spans="2:27" ht="14.15" customHeight="1" x14ac:dyDescent="0.35"/>
    <row r="110" spans="2:27" ht="11.5" customHeight="1" x14ac:dyDescent="0.35">
      <c r="B110" s="495" t="s">
        <v>1</v>
      </c>
      <c r="C110" s="496"/>
      <c r="D110" s="496"/>
      <c r="E110" s="496"/>
      <c r="F110" s="496"/>
      <c r="G110" s="496"/>
      <c r="H110" s="496"/>
      <c r="J110" s="497" t="s">
        <v>3497</v>
      </c>
      <c r="K110" s="496"/>
      <c r="L110" s="496"/>
      <c r="M110" s="496"/>
      <c r="N110" s="496"/>
      <c r="O110" s="496"/>
      <c r="P110" s="496"/>
    </row>
    <row r="111" spans="2:27" ht="11.25" customHeight="1" x14ac:dyDescent="0.35">
      <c r="B111" s="497" t="s">
        <v>3507</v>
      </c>
      <c r="C111" s="496"/>
      <c r="D111" s="496"/>
      <c r="E111" s="496"/>
      <c r="F111" s="496"/>
      <c r="G111" s="496"/>
      <c r="H111" s="496"/>
      <c r="I111" s="105"/>
      <c r="J111" s="498">
        <f>AA99+T107</f>
        <v>0</v>
      </c>
      <c r="K111" s="496"/>
      <c r="L111" s="496"/>
      <c r="M111" s="496"/>
      <c r="N111" s="496"/>
      <c r="O111" s="496"/>
      <c r="P111" s="496"/>
    </row>
    <row r="112" spans="2:27" ht="0" hidden="1" customHeight="1" x14ac:dyDescent="0.35"/>
    <row r="113" spans="2:16" ht="3" customHeight="1" x14ac:dyDescent="0.35"/>
    <row r="114" spans="2:16" ht="11.25" customHeight="1" x14ac:dyDescent="0.35">
      <c r="B114" s="490" t="s">
        <v>3478</v>
      </c>
      <c r="C114" s="486"/>
      <c r="D114" s="486"/>
      <c r="E114" s="486"/>
      <c r="F114" s="486"/>
      <c r="G114" s="486"/>
      <c r="H114" s="486"/>
      <c r="J114" s="491">
        <f>J111</f>
        <v>0</v>
      </c>
      <c r="K114" s="486"/>
      <c r="L114" s="486"/>
      <c r="M114" s="486"/>
      <c r="N114" s="486"/>
      <c r="O114" s="486"/>
      <c r="P114" s="486"/>
    </row>
    <row r="115" spans="2:16" ht="0" hidden="1" customHeight="1" x14ac:dyDescent="0.35"/>
  </sheetData>
  <sheetProtection algorithmName="SHA-512" hashValue="Gf6W5TS6+n7cMTa4Y136JTaM5YB8fVqRmvQOCpjol7ug4/GXebknqNZJvhvfb3C9Y4rNrvOXlEakmE5f2qNxAQ==" saltValue="fZhfCsjUdTMasKEczWog3A==" spinCount="100000" sheet="1" objects="1" scenarios="1"/>
  <mergeCells count="244">
    <mergeCell ref="P1:V1"/>
    <mergeCell ref="A4:AB4"/>
    <mergeCell ref="B7:AA7"/>
    <mergeCell ref="B9:C9"/>
    <mergeCell ref="D9:M9"/>
    <mergeCell ref="N9:T9"/>
    <mergeCell ref="U9:W9"/>
    <mergeCell ref="Z9:AA9"/>
    <mergeCell ref="B10:C10"/>
    <mergeCell ref="D10:M10"/>
    <mergeCell ref="N10:T10"/>
    <mergeCell ref="U10:W10"/>
    <mergeCell ref="Z10:AA10"/>
    <mergeCell ref="B11:C11"/>
    <mergeCell ref="D11:M11"/>
    <mergeCell ref="N11:T11"/>
    <mergeCell ref="U11:W11"/>
    <mergeCell ref="Z11:AA11"/>
    <mergeCell ref="B12:C12"/>
    <mergeCell ref="D12:M12"/>
    <mergeCell ref="N12:T12"/>
    <mergeCell ref="U12:W12"/>
    <mergeCell ref="Z12:AA12"/>
    <mergeCell ref="B13:C13"/>
    <mergeCell ref="D13:M13"/>
    <mergeCell ref="N13:T13"/>
    <mergeCell ref="U13:W13"/>
    <mergeCell ref="Z13:AA13"/>
    <mergeCell ref="B14:C14"/>
    <mergeCell ref="D14:M14"/>
    <mergeCell ref="N14:T14"/>
    <mergeCell ref="U14:W14"/>
    <mergeCell ref="Z14:AA14"/>
    <mergeCell ref="B15:C15"/>
    <mergeCell ref="D15:M15"/>
    <mergeCell ref="N15:T15"/>
    <mergeCell ref="U15:W15"/>
    <mergeCell ref="Z15:AA15"/>
    <mergeCell ref="B16:C16"/>
    <mergeCell ref="D16:M16"/>
    <mergeCell ref="N16:T16"/>
    <mergeCell ref="U16:W16"/>
    <mergeCell ref="Z16:AA16"/>
    <mergeCell ref="B17:C17"/>
    <mergeCell ref="D17:M17"/>
    <mergeCell ref="N17:T17"/>
    <mergeCell ref="U17:W17"/>
    <mergeCell ref="Z17:AA17"/>
    <mergeCell ref="B18:C18"/>
    <mergeCell ref="D18:M18"/>
    <mergeCell ref="N18:T18"/>
    <mergeCell ref="U18:W18"/>
    <mergeCell ref="Z18:AA18"/>
    <mergeCell ref="B19:C19"/>
    <mergeCell ref="D19:M19"/>
    <mergeCell ref="N19:T19"/>
    <mergeCell ref="U19:W19"/>
    <mergeCell ref="Z19:AA19"/>
    <mergeCell ref="B20:C20"/>
    <mergeCell ref="D20:M20"/>
    <mergeCell ref="N20:T20"/>
    <mergeCell ref="U20:W20"/>
    <mergeCell ref="Z20:AA20"/>
    <mergeCell ref="B21:C21"/>
    <mergeCell ref="D21:M21"/>
    <mergeCell ref="N21:T21"/>
    <mergeCell ref="U21:W21"/>
    <mergeCell ref="Z21:AA21"/>
    <mergeCell ref="B26:AA26"/>
    <mergeCell ref="C28:D28"/>
    <mergeCell ref="F28:K28"/>
    <mergeCell ref="M28:S28"/>
    <mergeCell ref="B30:H30"/>
    <mergeCell ref="J30:P30"/>
    <mergeCell ref="B22:C22"/>
    <mergeCell ref="D22:M22"/>
    <mergeCell ref="N22:T22"/>
    <mergeCell ref="U22:W22"/>
    <mergeCell ref="Z22:AA22"/>
    <mergeCell ref="B23:Y23"/>
    <mergeCell ref="B31:H31"/>
    <mergeCell ref="J31:P31"/>
    <mergeCell ref="B34:H34"/>
    <mergeCell ref="J34:P34"/>
    <mergeCell ref="B41:AA41"/>
    <mergeCell ref="B43:C43"/>
    <mergeCell ref="D43:M43"/>
    <mergeCell ref="N43:T43"/>
    <mergeCell ref="U43:W43"/>
    <mergeCell ref="Z43:AA43"/>
    <mergeCell ref="B44:C44"/>
    <mergeCell ref="D44:M44"/>
    <mergeCell ref="N44:T44"/>
    <mergeCell ref="U44:W44"/>
    <mergeCell ref="Z44:AA44"/>
    <mergeCell ref="B45:C45"/>
    <mergeCell ref="D45:M45"/>
    <mergeCell ref="N45:T45"/>
    <mergeCell ref="U45:W45"/>
    <mergeCell ref="Z45:AA45"/>
    <mergeCell ref="B50:AA50"/>
    <mergeCell ref="C52:D52"/>
    <mergeCell ref="F52:J52"/>
    <mergeCell ref="K52:R52"/>
    <mergeCell ref="B54:H54"/>
    <mergeCell ref="J54:P54"/>
    <mergeCell ref="B46:C46"/>
    <mergeCell ref="D46:M46"/>
    <mergeCell ref="N46:T46"/>
    <mergeCell ref="U46:W46"/>
    <mergeCell ref="Z46:AA46"/>
    <mergeCell ref="B47:Y47"/>
    <mergeCell ref="B55:H55"/>
    <mergeCell ref="J55:P55"/>
    <mergeCell ref="B58:H58"/>
    <mergeCell ref="J58:P58"/>
    <mergeCell ref="B61:AA61"/>
    <mergeCell ref="B63:C63"/>
    <mergeCell ref="D63:M63"/>
    <mergeCell ref="N63:T63"/>
    <mergeCell ref="U63:W63"/>
    <mergeCell ref="Z63:AA63"/>
    <mergeCell ref="B66:Y66"/>
    <mergeCell ref="B68:AA68"/>
    <mergeCell ref="C70:D70"/>
    <mergeCell ref="F70:J70"/>
    <mergeCell ref="K70:R70"/>
    <mergeCell ref="B72:H72"/>
    <mergeCell ref="J72:P72"/>
    <mergeCell ref="B64:C64"/>
    <mergeCell ref="D64:M64"/>
    <mergeCell ref="N64:T64"/>
    <mergeCell ref="U64:W64"/>
    <mergeCell ref="Z64:AA64"/>
    <mergeCell ref="B65:C65"/>
    <mergeCell ref="D65:M65"/>
    <mergeCell ref="N65:T65"/>
    <mergeCell ref="U65:W65"/>
    <mergeCell ref="Z65:AA65"/>
    <mergeCell ref="B73:H73"/>
    <mergeCell ref="J73:P73"/>
    <mergeCell ref="B76:H76"/>
    <mergeCell ref="J76:P76"/>
    <mergeCell ref="B80:AA80"/>
    <mergeCell ref="B82:C82"/>
    <mergeCell ref="D82:M82"/>
    <mergeCell ref="N82:T82"/>
    <mergeCell ref="U82:W82"/>
    <mergeCell ref="Z82:AA82"/>
    <mergeCell ref="B83:C83"/>
    <mergeCell ref="D83:M83"/>
    <mergeCell ref="N83:T83"/>
    <mergeCell ref="U83:W83"/>
    <mergeCell ref="Z83:AA83"/>
    <mergeCell ref="B84:C84"/>
    <mergeCell ref="D84:M84"/>
    <mergeCell ref="N84:T84"/>
    <mergeCell ref="U84:W84"/>
    <mergeCell ref="Z84:AA84"/>
    <mergeCell ref="B85:C85"/>
    <mergeCell ref="D85:M85"/>
    <mergeCell ref="N85:T85"/>
    <mergeCell ref="U85:W85"/>
    <mergeCell ref="Z85:AA85"/>
    <mergeCell ref="B86:C86"/>
    <mergeCell ref="D86:M86"/>
    <mergeCell ref="N86:T86"/>
    <mergeCell ref="U86:W86"/>
    <mergeCell ref="Z86:AA86"/>
    <mergeCell ref="B87:C87"/>
    <mergeCell ref="D87:M87"/>
    <mergeCell ref="N87:T87"/>
    <mergeCell ref="U87:W87"/>
    <mergeCell ref="Z87:AA87"/>
    <mergeCell ref="B88:C88"/>
    <mergeCell ref="D88:M88"/>
    <mergeCell ref="N88:T88"/>
    <mergeCell ref="U88:W88"/>
    <mergeCell ref="Z88:AA88"/>
    <mergeCell ref="B89:C89"/>
    <mergeCell ref="D89:M89"/>
    <mergeCell ref="N89:T89"/>
    <mergeCell ref="U89:W89"/>
    <mergeCell ref="Z89:AA89"/>
    <mergeCell ref="B90:C90"/>
    <mergeCell ref="D90:M90"/>
    <mergeCell ref="N90:T90"/>
    <mergeCell ref="U90:W90"/>
    <mergeCell ref="Z90:AA90"/>
    <mergeCell ref="B91:C91"/>
    <mergeCell ref="D91:M91"/>
    <mergeCell ref="N91:T91"/>
    <mergeCell ref="U91:W91"/>
    <mergeCell ref="Z91:AA91"/>
    <mergeCell ref="B92:C92"/>
    <mergeCell ref="D92:M92"/>
    <mergeCell ref="N92:T92"/>
    <mergeCell ref="U92:W92"/>
    <mergeCell ref="Z92:AA92"/>
    <mergeCell ref="B93:C93"/>
    <mergeCell ref="D93:M93"/>
    <mergeCell ref="N93:T93"/>
    <mergeCell ref="U93:W93"/>
    <mergeCell ref="Z93:AA93"/>
    <mergeCell ref="B94:C94"/>
    <mergeCell ref="D94:M94"/>
    <mergeCell ref="N94:T94"/>
    <mergeCell ref="U94:W94"/>
    <mergeCell ref="Z94:AA94"/>
    <mergeCell ref="B95:C95"/>
    <mergeCell ref="D95:M95"/>
    <mergeCell ref="N95:T95"/>
    <mergeCell ref="U95:W95"/>
    <mergeCell ref="Z95:AA95"/>
    <mergeCell ref="B96:C96"/>
    <mergeCell ref="D96:M96"/>
    <mergeCell ref="N96:T96"/>
    <mergeCell ref="U96:W96"/>
    <mergeCell ref="Z96:AA96"/>
    <mergeCell ref="B97:C97"/>
    <mergeCell ref="D97:M97"/>
    <mergeCell ref="N97:T97"/>
    <mergeCell ref="U97:W97"/>
    <mergeCell ref="Z97:AA97"/>
    <mergeCell ref="B98:C98"/>
    <mergeCell ref="D98:M98"/>
    <mergeCell ref="N98:T98"/>
    <mergeCell ref="U98:W98"/>
    <mergeCell ref="Z98:AA98"/>
    <mergeCell ref="B114:H114"/>
    <mergeCell ref="J114:P114"/>
    <mergeCell ref="B107:F107"/>
    <mergeCell ref="T107:AA107"/>
    <mergeCell ref="B110:H110"/>
    <mergeCell ref="J110:P110"/>
    <mergeCell ref="B111:H111"/>
    <mergeCell ref="J111:P111"/>
    <mergeCell ref="B99:Y99"/>
    <mergeCell ref="B102:AA102"/>
    <mergeCell ref="C104:D104"/>
    <mergeCell ref="F104:K104"/>
    <mergeCell ref="M104:S104"/>
    <mergeCell ref="B106:F106"/>
    <mergeCell ref="T106:AA106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72D6D-DAF5-4AF9-BA57-C90790EBDDC1}">
  <dimension ref="A1:AB50"/>
  <sheetViews>
    <sheetView showGridLines="0" workbookViewId="0">
      <pane ySplit="5" topLeftCell="A6" activePane="bottomLeft" state="frozen"/>
      <selection activeCell="F23" sqref="F23"/>
      <selection pane="bottomLeft" activeCell="U24" sqref="U24:V24"/>
    </sheetView>
  </sheetViews>
  <sheetFormatPr defaultColWidth="9.33203125" defaultRowHeight="14.5" x14ac:dyDescent="0.35"/>
  <cols>
    <col min="1" max="2" width="0.6640625" style="98" customWidth="1"/>
    <col min="3" max="3" width="1.33203125" style="98" customWidth="1"/>
    <col min="4" max="4" width="0.33203125" style="98" customWidth="1"/>
    <col min="5" max="5" width="7.77734375" style="98" customWidth="1"/>
    <col min="6" max="6" width="2.33203125" style="98" customWidth="1"/>
    <col min="7" max="7" width="1.109375" style="98" customWidth="1"/>
    <col min="8" max="8" width="3" style="98" customWidth="1"/>
    <col min="9" max="9" width="0" style="98" hidden="1" customWidth="1"/>
    <col min="10" max="10" width="6.33203125" style="98" customWidth="1"/>
    <col min="11" max="11" width="8.77734375" style="98" customWidth="1"/>
    <col min="12" max="12" width="2.77734375" style="98" customWidth="1"/>
    <col min="13" max="13" width="0.6640625" style="98" customWidth="1"/>
    <col min="14" max="14" width="0" style="98" hidden="1" customWidth="1"/>
    <col min="15" max="15" width="2.44140625" style="98" customWidth="1"/>
    <col min="16" max="16" width="14" style="98" customWidth="1"/>
    <col min="17" max="17" width="1.33203125" style="98" customWidth="1"/>
    <col min="18" max="18" width="18.33203125" style="98" customWidth="1"/>
    <col min="19" max="19" width="9.33203125" style="98" customWidth="1"/>
    <col min="20" max="20" width="0.6640625" style="98" customWidth="1"/>
    <col min="21" max="21" width="2.44140625" style="98" customWidth="1"/>
    <col min="22" max="22" width="22.77734375" style="98" customWidth="1"/>
    <col min="23" max="23" width="5" style="98" customWidth="1"/>
    <col min="24" max="24" width="22.77734375" style="98" customWidth="1"/>
    <col min="25" max="25" width="0" style="98" hidden="1" customWidth="1"/>
    <col min="26" max="26" width="1.44140625" style="98" customWidth="1"/>
    <col min="27" max="28" width="0.6640625" style="98" customWidth="1"/>
    <col min="29" max="16384" width="9.33203125" style="98"/>
  </cols>
  <sheetData>
    <row r="1" spans="1:28" ht="32.25" customHeight="1" x14ac:dyDescent="0.55000000000000004">
      <c r="H1" s="547" t="str">
        <f>+K10</f>
        <v>Areálové osvětlení</v>
      </c>
      <c r="I1" s="548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</row>
    <row r="2" spans="1:28" ht="32.25" customHeight="1" x14ac:dyDescent="0.35"/>
    <row r="3" spans="1:28" ht="1.4" customHeight="1" x14ac:dyDescent="0.3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</row>
    <row r="4" spans="1:28" ht="11.25" customHeight="1" x14ac:dyDescent="0.35">
      <c r="A4" s="511" t="s">
        <v>3506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</row>
    <row r="5" spans="1:28" ht="0" hidden="1" customHeight="1" x14ac:dyDescent="0.35"/>
    <row r="6" spans="1:28" ht="2.9" customHeight="1" x14ac:dyDescent="0.35"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8" ht="5.65" customHeight="1" x14ac:dyDescent="0.35">
      <c r="B7" s="118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6"/>
      <c r="AA7" s="109"/>
    </row>
    <row r="8" spans="1:28" ht="16.399999999999999" customHeight="1" x14ac:dyDescent="0.35">
      <c r="B8" s="115"/>
      <c r="C8" s="110"/>
      <c r="D8" s="110"/>
      <c r="E8" s="512" t="s">
        <v>3505</v>
      </c>
      <c r="F8" s="513"/>
      <c r="G8" s="513"/>
      <c r="H8" s="513"/>
      <c r="I8" s="513"/>
      <c r="J8" s="513"/>
      <c r="K8" s="514" t="s">
        <v>3817</v>
      </c>
      <c r="L8" s="513"/>
      <c r="M8" s="513"/>
      <c r="N8" s="513"/>
      <c r="O8" s="513"/>
      <c r="P8" s="513"/>
      <c r="Q8" s="513"/>
      <c r="R8" s="513"/>
      <c r="S8" s="513"/>
      <c r="T8" s="513"/>
      <c r="U8" s="513"/>
      <c r="V8" s="513"/>
      <c r="W8" s="513"/>
      <c r="X8" s="513"/>
      <c r="Y8" s="110"/>
      <c r="Z8" s="114"/>
      <c r="AA8" s="109"/>
    </row>
    <row r="9" spans="1:28" ht="16.399999999999999" customHeight="1" x14ac:dyDescent="0.35">
      <c r="B9" s="115"/>
      <c r="C9" s="110"/>
      <c r="D9" s="110"/>
      <c r="E9" s="512" t="s">
        <v>3503</v>
      </c>
      <c r="F9" s="513"/>
      <c r="G9" s="513"/>
      <c r="H9" s="513"/>
      <c r="I9" s="513"/>
      <c r="J9" s="513"/>
      <c r="K9" s="514" t="s">
        <v>3816</v>
      </c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110"/>
      <c r="Z9" s="114"/>
      <c r="AA9" s="109"/>
    </row>
    <row r="10" spans="1:28" ht="16.399999999999999" customHeight="1" x14ac:dyDescent="0.35">
      <c r="B10" s="115"/>
      <c r="C10" s="110"/>
      <c r="D10" s="110"/>
      <c r="E10" s="512" t="s">
        <v>1</v>
      </c>
      <c r="F10" s="513"/>
      <c r="G10" s="513"/>
      <c r="H10" s="513"/>
      <c r="I10" s="513"/>
      <c r="J10" s="513"/>
      <c r="K10" s="514" t="s">
        <v>3815</v>
      </c>
      <c r="L10" s="513"/>
      <c r="M10" s="513"/>
      <c r="N10" s="513"/>
      <c r="O10" s="513"/>
      <c r="P10" s="513"/>
      <c r="Q10" s="513"/>
      <c r="R10" s="513"/>
      <c r="S10" s="513"/>
      <c r="T10" s="513"/>
      <c r="U10" s="513"/>
      <c r="V10" s="513"/>
      <c r="W10" s="513"/>
      <c r="X10" s="513"/>
      <c r="Y10" s="110"/>
      <c r="Z10" s="114"/>
      <c r="AA10" s="109"/>
    </row>
    <row r="11" spans="1:28" ht="2.9" customHeight="1" x14ac:dyDescent="0.35">
      <c r="B11" s="113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1"/>
      <c r="AA11" s="109"/>
    </row>
    <row r="12" spans="1:28" ht="0" hidden="1" customHeight="1" x14ac:dyDescent="0.35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</row>
    <row r="13" spans="1:28" ht="2.9" customHeight="1" x14ac:dyDescent="0.35">
      <c r="B13" s="110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</row>
    <row r="14" spans="1:28" ht="14.25" customHeight="1" x14ac:dyDescent="0.35"/>
    <row r="15" spans="1:28" ht="2.9" customHeight="1" x14ac:dyDescent="0.35"/>
    <row r="16" spans="1:28" ht="0" hidden="1" customHeight="1" x14ac:dyDescent="0.35"/>
    <row r="17" spans="2:27" ht="17.149999999999999" customHeight="1" x14ac:dyDescent="0.35">
      <c r="B17" s="515" t="s">
        <v>3500</v>
      </c>
      <c r="C17" s="486"/>
      <c r="D17" s="486"/>
      <c r="E17" s="486"/>
      <c r="F17" s="486"/>
      <c r="G17" s="486"/>
      <c r="H17" s="486"/>
      <c r="I17" s="486"/>
      <c r="J17" s="486"/>
      <c r="K17" s="486"/>
      <c r="L17" s="486"/>
      <c r="M17" s="486"/>
      <c r="N17" s="486"/>
      <c r="O17" s="486"/>
      <c r="P17" s="486"/>
      <c r="Q17" s="486"/>
      <c r="R17" s="486"/>
      <c r="S17" s="486"/>
      <c r="T17" s="486"/>
      <c r="U17" s="486"/>
      <c r="V17" s="486"/>
      <c r="W17" s="486"/>
      <c r="X17" s="486"/>
      <c r="Y17" s="486"/>
      <c r="Z17" s="486"/>
      <c r="AA17" s="486"/>
    </row>
    <row r="18" spans="2:27" ht="2.9" customHeight="1" x14ac:dyDescent="0.35"/>
    <row r="19" spans="2:27" ht="11.5" customHeight="1" x14ac:dyDescent="0.35">
      <c r="B19" s="516" t="s">
        <v>3499</v>
      </c>
      <c r="C19" s="504"/>
      <c r="D19" s="504"/>
      <c r="E19" s="504"/>
      <c r="F19" s="517" t="s">
        <v>3498</v>
      </c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  <c r="T19" s="504"/>
      <c r="U19" s="516" t="s">
        <v>3497</v>
      </c>
      <c r="V19" s="504"/>
      <c r="W19" s="516"/>
      <c r="X19" s="504"/>
      <c r="Y19" s="504"/>
      <c r="Z19" s="504"/>
      <c r="AA19" s="504"/>
    </row>
    <row r="20" spans="2:27" ht="11.5" customHeight="1" x14ac:dyDescent="0.35">
      <c r="B20" s="487" t="s">
        <v>3496</v>
      </c>
      <c r="C20" s="486"/>
      <c r="D20" s="486"/>
      <c r="E20" s="486"/>
      <c r="F20" s="494" t="s">
        <v>3495</v>
      </c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6"/>
      <c r="R20" s="486"/>
      <c r="S20" s="486"/>
      <c r="T20" s="486"/>
      <c r="U20" s="485" t="s">
        <v>1</v>
      </c>
      <c r="V20" s="486"/>
      <c r="W20" s="485" t="s">
        <v>1</v>
      </c>
      <c r="X20" s="486"/>
      <c r="Y20" s="486"/>
      <c r="Z20" s="486"/>
      <c r="AA20" s="486"/>
    </row>
    <row r="21" spans="2:27" ht="11.25" customHeight="1" x14ac:dyDescent="0.35">
      <c r="B21" s="499" t="s">
        <v>3171</v>
      </c>
      <c r="C21" s="486"/>
      <c r="D21" s="486"/>
      <c r="E21" s="486"/>
      <c r="F21" s="500" t="s">
        <v>3494</v>
      </c>
      <c r="G21" s="486"/>
      <c r="H21" s="486"/>
      <c r="I21" s="486"/>
      <c r="J21" s="486"/>
      <c r="K21" s="486"/>
      <c r="L21" s="486"/>
      <c r="M21" s="486"/>
      <c r="N21" s="486"/>
      <c r="O21" s="486"/>
      <c r="P21" s="486"/>
      <c r="Q21" s="486"/>
      <c r="R21" s="486"/>
      <c r="S21" s="486"/>
      <c r="T21" s="486"/>
      <c r="U21" s="501">
        <f>AO!AA26</f>
        <v>0</v>
      </c>
      <c r="V21" s="502"/>
      <c r="W21" s="501"/>
      <c r="X21" s="502"/>
      <c r="Y21" s="502"/>
      <c r="Z21" s="502"/>
      <c r="AA21" s="502"/>
    </row>
    <row r="22" spans="2:27" ht="11.5" customHeight="1" x14ac:dyDescent="0.35">
      <c r="B22" s="499" t="s">
        <v>3169</v>
      </c>
      <c r="C22" s="486"/>
      <c r="D22" s="486"/>
      <c r="E22" s="486"/>
      <c r="F22" s="500" t="s">
        <v>3493</v>
      </c>
      <c r="G22" s="486"/>
      <c r="H22" s="486"/>
      <c r="I22" s="486"/>
      <c r="J22" s="486"/>
      <c r="K22" s="486"/>
      <c r="L22" s="486"/>
      <c r="M22" s="486"/>
      <c r="N22" s="486"/>
      <c r="O22" s="486"/>
      <c r="P22" s="486"/>
      <c r="Q22" s="486"/>
      <c r="R22" s="486"/>
      <c r="S22" s="486"/>
      <c r="T22" s="486"/>
      <c r="U22" s="508"/>
      <c r="V22" s="509"/>
      <c r="W22" s="501"/>
      <c r="X22" s="502"/>
      <c r="Y22" s="502"/>
      <c r="Z22" s="502"/>
      <c r="AA22" s="502"/>
    </row>
    <row r="23" spans="2:27" ht="11.5" customHeight="1" x14ac:dyDescent="0.35">
      <c r="B23" s="499" t="s">
        <v>3167</v>
      </c>
      <c r="C23" s="486"/>
      <c r="D23" s="486"/>
      <c r="E23" s="486"/>
      <c r="F23" s="500" t="s">
        <v>3814</v>
      </c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6"/>
      <c r="R23" s="486"/>
      <c r="S23" s="486"/>
      <c r="T23" s="486"/>
      <c r="U23" s="501">
        <f>AO!AA51</f>
        <v>0</v>
      </c>
      <c r="V23" s="502"/>
      <c r="W23" s="501"/>
      <c r="X23" s="502"/>
      <c r="Y23" s="502"/>
      <c r="Z23" s="502"/>
      <c r="AA23" s="502"/>
    </row>
    <row r="24" spans="2:27" ht="11.5" customHeight="1" x14ac:dyDescent="0.35">
      <c r="B24" s="499" t="s">
        <v>3247</v>
      </c>
      <c r="C24" s="486"/>
      <c r="D24" s="486"/>
      <c r="E24" s="486"/>
      <c r="F24" s="500" t="s">
        <v>3813</v>
      </c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508"/>
      <c r="V24" s="509"/>
      <c r="W24" s="501"/>
      <c r="X24" s="502"/>
      <c r="Y24" s="502"/>
      <c r="Z24" s="502"/>
      <c r="AA24" s="502"/>
    </row>
    <row r="25" spans="2:27" ht="11.25" customHeight="1" x14ac:dyDescent="0.35">
      <c r="B25" s="499" t="s">
        <v>3269</v>
      </c>
      <c r="C25" s="486"/>
      <c r="D25" s="486"/>
      <c r="E25" s="486"/>
      <c r="F25" s="500" t="s">
        <v>3812</v>
      </c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501">
        <f>AO!AA75</f>
        <v>0</v>
      </c>
      <c r="V25" s="502"/>
      <c r="W25" s="501"/>
      <c r="X25" s="502"/>
      <c r="Y25" s="502"/>
      <c r="Z25" s="502"/>
      <c r="AA25" s="502"/>
    </row>
    <row r="26" spans="2:27" ht="11.5" customHeight="1" x14ac:dyDescent="0.35">
      <c r="B26" s="499" t="s">
        <v>3291</v>
      </c>
      <c r="C26" s="486"/>
      <c r="D26" s="486"/>
      <c r="E26" s="486"/>
      <c r="F26" s="500" t="s">
        <v>3489</v>
      </c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501">
        <f>AO!AA111</f>
        <v>0</v>
      </c>
      <c r="V26" s="502"/>
      <c r="W26" s="501"/>
      <c r="X26" s="502"/>
      <c r="Y26" s="502"/>
      <c r="Z26" s="502"/>
      <c r="AA26" s="502"/>
    </row>
    <row r="27" spans="2:27" ht="11.5" customHeight="1" x14ac:dyDescent="0.35">
      <c r="B27" s="499" t="s">
        <v>3289</v>
      </c>
      <c r="C27" s="486"/>
      <c r="D27" s="486"/>
      <c r="E27" s="486"/>
      <c r="F27" s="500" t="s">
        <v>3488</v>
      </c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508"/>
      <c r="V27" s="509"/>
      <c r="W27" s="501"/>
      <c r="X27" s="502"/>
      <c r="Y27" s="502"/>
      <c r="Z27" s="502"/>
      <c r="AA27" s="502"/>
    </row>
    <row r="28" spans="2:27" ht="11.5" customHeight="1" x14ac:dyDescent="0.35">
      <c r="B28" s="487" t="s">
        <v>1</v>
      </c>
      <c r="C28" s="486"/>
      <c r="D28" s="486"/>
      <c r="E28" s="486"/>
      <c r="F28" s="494" t="s">
        <v>3487</v>
      </c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510">
        <f>SUM(U21:V27)</f>
        <v>0</v>
      </c>
      <c r="V28" s="502"/>
      <c r="W28" s="510"/>
      <c r="X28" s="502"/>
      <c r="Y28" s="502"/>
      <c r="Z28" s="502"/>
      <c r="AA28" s="502"/>
    </row>
    <row r="29" spans="2:27" ht="11.25" customHeight="1" x14ac:dyDescent="0.35">
      <c r="B29" s="499" t="s">
        <v>1</v>
      </c>
      <c r="C29" s="486"/>
      <c r="D29" s="486"/>
      <c r="E29" s="486"/>
      <c r="F29" s="500" t="s">
        <v>1</v>
      </c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501" t="s">
        <v>1</v>
      </c>
      <c r="V29" s="502"/>
      <c r="W29" s="501"/>
      <c r="X29" s="502"/>
      <c r="Y29" s="502"/>
      <c r="Z29" s="502"/>
      <c r="AA29" s="502"/>
    </row>
    <row r="30" spans="2:27" ht="11.5" customHeight="1" x14ac:dyDescent="0.35">
      <c r="B30" s="487" t="s">
        <v>3486</v>
      </c>
      <c r="C30" s="486"/>
      <c r="D30" s="486"/>
      <c r="E30" s="486"/>
      <c r="F30" s="494" t="s">
        <v>3485</v>
      </c>
      <c r="G30" s="486"/>
      <c r="H30" s="486"/>
      <c r="I30" s="486"/>
      <c r="J30" s="486"/>
      <c r="K30" s="486"/>
      <c r="L30" s="486"/>
      <c r="M30" s="486"/>
      <c r="N30" s="486"/>
      <c r="O30" s="486"/>
      <c r="P30" s="486"/>
      <c r="Q30" s="486"/>
      <c r="R30" s="486"/>
      <c r="S30" s="486"/>
      <c r="T30" s="486"/>
      <c r="U30" s="510" t="s">
        <v>1</v>
      </c>
      <c r="V30" s="502"/>
      <c r="W30" s="510"/>
      <c r="X30" s="502"/>
      <c r="Y30" s="502"/>
      <c r="Z30" s="502"/>
      <c r="AA30" s="502"/>
    </row>
    <row r="31" spans="2:27" ht="11.5" customHeight="1" x14ac:dyDescent="0.35">
      <c r="B31" s="499" t="s">
        <v>3287</v>
      </c>
      <c r="C31" s="486"/>
      <c r="D31" s="486"/>
      <c r="E31" s="486"/>
      <c r="F31" s="500" t="s">
        <v>3484</v>
      </c>
      <c r="G31" s="486"/>
      <c r="H31" s="486"/>
      <c r="I31" s="486"/>
      <c r="J31" s="486"/>
      <c r="K31" s="486"/>
      <c r="L31" s="486"/>
      <c r="M31" s="486"/>
      <c r="N31" s="486"/>
      <c r="O31" s="486"/>
      <c r="P31" s="486"/>
      <c r="Q31" s="486"/>
      <c r="R31" s="486"/>
      <c r="S31" s="486"/>
      <c r="T31" s="486"/>
      <c r="U31" s="508"/>
      <c r="V31" s="509"/>
      <c r="W31" s="501"/>
      <c r="X31" s="502"/>
      <c r="Y31" s="502"/>
      <c r="Z31" s="502"/>
      <c r="AA31" s="502"/>
    </row>
    <row r="32" spans="2:27" ht="11.5" customHeight="1" x14ac:dyDescent="0.35">
      <c r="B32" s="487" t="s">
        <v>1</v>
      </c>
      <c r="C32" s="486"/>
      <c r="D32" s="486"/>
      <c r="E32" s="486"/>
      <c r="F32" s="494" t="s">
        <v>3483</v>
      </c>
      <c r="G32" s="486"/>
      <c r="H32" s="486"/>
      <c r="I32" s="486"/>
      <c r="J32" s="486"/>
      <c r="K32" s="486"/>
      <c r="L32" s="486"/>
      <c r="M32" s="486"/>
      <c r="N32" s="486"/>
      <c r="O32" s="486"/>
      <c r="P32" s="486"/>
      <c r="Q32" s="486"/>
      <c r="R32" s="486"/>
      <c r="S32" s="486"/>
      <c r="T32" s="486"/>
      <c r="U32" s="510">
        <f>SUM(U31)</f>
        <v>0</v>
      </c>
      <c r="V32" s="502"/>
      <c r="W32" s="510"/>
      <c r="X32" s="502"/>
      <c r="Y32" s="502"/>
      <c r="Z32" s="502"/>
      <c r="AA32" s="502"/>
    </row>
    <row r="33" spans="2:27" ht="11.5" customHeight="1" x14ac:dyDescent="0.35">
      <c r="B33" s="499" t="s">
        <v>1</v>
      </c>
      <c r="C33" s="486"/>
      <c r="D33" s="486"/>
      <c r="E33" s="486"/>
      <c r="F33" s="500" t="s">
        <v>1</v>
      </c>
      <c r="G33" s="486"/>
      <c r="H33" s="486"/>
      <c r="I33" s="486"/>
      <c r="J33" s="486"/>
      <c r="K33" s="486"/>
      <c r="L33" s="486"/>
      <c r="M33" s="486"/>
      <c r="N33" s="486"/>
      <c r="O33" s="486"/>
      <c r="P33" s="486"/>
      <c r="Q33" s="486"/>
      <c r="R33" s="486"/>
      <c r="S33" s="486"/>
      <c r="T33" s="486"/>
      <c r="U33" s="501" t="s">
        <v>1</v>
      </c>
      <c r="V33" s="502"/>
      <c r="W33" s="501"/>
      <c r="X33" s="502"/>
      <c r="Y33" s="502"/>
      <c r="Z33" s="502"/>
      <c r="AA33" s="502"/>
    </row>
    <row r="34" spans="2:27" ht="11.25" customHeight="1" x14ac:dyDescent="0.35">
      <c r="B34" s="542" t="s">
        <v>3482</v>
      </c>
      <c r="C34" s="543"/>
      <c r="D34" s="543"/>
      <c r="E34" s="543"/>
      <c r="F34" s="544" t="s">
        <v>3481</v>
      </c>
      <c r="G34" s="543"/>
      <c r="H34" s="543"/>
      <c r="I34" s="543"/>
      <c r="J34" s="543"/>
      <c r="K34" s="543"/>
      <c r="L34" s="543"/>
      <c r="M34" s="543"/>
      <c r="N34" s="543"/>
      <c r="O34" s="543"/>
      <c r="P34" s="543"/>
      <c r="Q34" s="543"/>
      <c r="R34" s="543"/>
      <c r="S34" s="543"/>
      <c r="T34" s="543"/>
      <c r="U34" s="154"/>
      <c r="V34" s="155">
        <f>U28+U32</f>
        <v>0</v>
      </c>
      <c r="W34" s="545"/>
      <c r="X34" s="546"/>
      <c r="Y34" s="546"/>
      <c r="Z34" s="546"/>
      <c r="AA34" s="546"/>
    </row>
    <row r="35" spans="2:27" ht="14.25" customHeight="1" x14ac:dyDescent="0.35"/>
    <row r="36" spans="2:27" x14ac:dyDescent="0.35">
      <c r="B36" s="495" t="s">
        <v>1</v>
      </c>
      <c r="C36" s="496"/>
      <c r="D36" s="496"/>
      <c r="E36" s="496"/>
      <c r="F36" s="496"/>
      <c r="G36" s="496"/>
      <c r="H36" s="496"/>
      <c r="J36" s="497" t="s">
        <v>3480</v>
      </c>
      <c r="K36" s="496"/>
      <c r="L36" s="496"/>
      <c r="M36" s="496"/>
      <c r="N36" s="497"/>
      <c r="O36" s="496"/>
      <c r="P36" s="496"/>
      <c r="Q36" s="496"/>
      <c r="R36" s="106"/>
    </row>
    <row r="37" spans="2:27" x14ac:dyDescent="0.35">
      <c r="B37" s="497" t="s">
        <v>3811</v>
      </c>
      <c r="C37" s="496"/>
      <c r="D37" s="496"/>
      <c r="E37" s="496"/>
      <c r="F37" s="496"/>
      <c r="G37" s="496"/>
      <c r="H37" s="496"/>
      <c r="I37" s="105"/>
      <c r="J37" s="498">
        <f>V34</f>
        <v>0</v>
      </c>
      <c r="K37" s="496"/>
      <c r="L37" s="496"/>
      <c r="M37" s="496"/>
      <c r="N37" s="498"/>
      <c r="O37" s="496"/>
      <c r="P37" s="496"/>
      <c r="Q37" s="496"/>
      <c r="R37" s="153"/>
    </row>
    <row r="38" spans="2:27" ht="0" hidden="1" customHeight="1" x14ac:dyDescent="0.35"/>
    <row r="39" spans="2:27" ht="3" customHeight="1" x14ac:dyDescent="0.35"/>
    <row r="40" spans="2:27" x14ac:dyDescent="0.35">
      <c r="B40" s="490" t="s">
        <v>3478</v>
      </c>
      <c r="C40" s="486"/>
      <c r="D40" s="486"/>
      <c r="E40" s="486"/>
      <c r="F40" s="486"/>
      <c r="G40" s="486"/>
      <c r="H40" s="486"/>
      <c r="J40" s="491">
        <f>J37</f>
        <v>0</v>
      </c>
      <c r="K40" s="486"/>
      <c r="L40" s="486"/>
      <c r="M40" s="486"/>
      <c r="O40" s="491"/>
      <c r="P40" s="486"/>
      <c r="Q40" s="486"/>
      <c r="R40" s="102"/>
    </row>
    <row r="41" spans="2:27" ht="2.9" customHeight="1" x14ac:dyDescent="0.35"/>
    <row r="42" spans="2:27" ht="11.25" customHeight="1" x14ac:dyDescent="0.35">
      <c r="B42" s="492" t="s">
        <v>3477</v>
      </c>
      <c r="C42" s="486"/>
      <c r="D42" s="486"/>
      <c r="E42" s="486"/>
      <c r="F42" s="486"/>
      <c r="G42" s="486"/>
      <c r="H42" s="486"/>
      <c r="I42" s="486"/>
      <c r="J42" s="486"/>
      <c r="K42" s="486"/>
      <c r="L42" s="486"/>
      <c r="M42" s="486"/>
      <c r="N42" s="486"/>
      <c r="O42" s="486"/>
      <c r="P42" s="486"/>
      <c r="Q42" s="486"/>
      <c r="R42" s="486"/>
      <c r="S42" s="486"/>
      <c r="T42" s="486"/>
      <c r="U42" s="486"/>
      <c r="V42" s="486"/>
      <c r="W42" s="486"/>
      <c r="X42" s="486"/>
      <c r="Y42" s="486"/>
      <c r="Z42" s="486"/>
      <c r="AA42" s="486"/>
    </row>
    <row r="43" spans="2:27" ht="5.65" customHeight="1" x14ac:dyDescent="0.35"/>
    <row r="44" spans="2:27" ht="2.9" customHeight="1" x14ac:dyDescent="0.35"/>
    <row r="45" spans="2:27" ht="12.65" customHeight="1" x14ac:dyDescent="0.35">
      <c r="B45" s="493"/>
      <c r="C45" s="486"/>
      <c r="D45" s="486"/>
      <c r="E45" s="486"/>
      <c r="F45" s="486"/>
      <c r="G45" s="486"/>
      <c r="H45" s="486"/>
      <c r="I45" s="486"/>
      <c r="J45" s="486"/>
      <c r="K45" s="486"/>
      <c r="L45" s="486"/>
      <c r="M45" s="486"/>
      <c r="N45" s="486"/>
      <c r="O45" s="486"/>
      <c r="P45" s="486"/>
    </row>
    <row r="46" spans="2:27" ht="11.5" customHeight="1" x14ac:dyDescent="0.35"/>
    <row r="47" spans="2:27" ht="11.5" customHeight="1" x14ac:dyDescent="0.35">
      <c r="B47" s="485"/>
      <c r="C47" s="486"/>
      <c r="D47" s="486"/>
      <c r="E47" s="486"/>
      <c r="F47" s="486"/>
      <c r="G47" s="494"/>
      <c r="H47" s="486"/>
      <c r="I47" s="486"/>
      <c r="J47" s="486"/>
      <c r="K47" s="486"/>
    </row>
    <row r="48" spans="2:27" ht="11.5" customHeight="1" x14ac:dyDescent="0.35">
      <c r="B48" s="485"/>
      <c r="C48" s="486"/>
      <c r="D48" s="486"/>
      <c r="E48" s="486"/>
      <c r="F48" s="486"/>
      <c r="G48" s="487"/>
      <c r="H48" s="487"/>
      <c r="I48" s="487"/>
      <c r="J48" s="487"/>
      <c r="K48" s="487"/>
      <c r="L48" s="487"/>
      <c r="M48" s="487"/>
      <c r="N48" s="487"/>
      <c r="O48" s="487"/>
    </row>
    <row r="49" spans="2:11" ht="11.25" customHeight="1" x14ac:dyDescent="0.35">
      <c r="B49" s="485"/>
      <c r="C49" s="486"/>
      <c r="D49" s="486"/>
      <c r="E49" s="486"/>
      <c r="F49" s="486"/>
      <c r="G49" s="541"/>
      <c r="H49" s="486"/>
      <c r="I49" s="486"/>
      <c r="J49" s="486"/>
      <c r="K49" s="486"/>
    </row>
    <row r="50" spans="2:11" ht="0" hidden="1" customHeight="1" x14ac:dyDescent="0.35"/>
  </sheetData>
  <sheetProtection algorithmName="SHA-512" hashValue="bl9I6YvLnwKtaQr2YG/Gkm2D7OKNjzdTbk3SwCZnRuUEapI2pkMeoDxt/gRQ02jz+rcntKX2IaZiRBbl2/lf+w==" saltValue="QjEGT3/jBC1julLoTZNalA==" spinCount="100000" sheet="1" objects="1" scenarios="1"/>
  <mergeCells count="89">
    <mergeCell ref="H1:W1"/>
    <mergeCell ref="A4:AB4"/>
    <mergeCell ref="E8:J8"/>
    <mergeCell ref="K8:X8"/>
    <mergeCell ref="E9:J9"/>
    <mergeCell ref="K9:X9"/>
    <mergeCell ref="E10:J10"/>
    <mergeCell ref="K10:X10"/>
    <mergeCell ref="B17:AA17"/>
    <mergeCell ref="B19:E19"/>
    <mergeCell ref="F19:T19"/>
    <mergeCell ref="U19:V19"/>
    <mergeCell ref="W19:AA19"/>
    <mergeCell ref="B20:E20"/>
    <mergeCell ref="F20:T20"/>
    <mergeCell ref="U20:V20"/>
    <mergeCell ref="W20:AA20"/>
    <mergeCell ref="B21:E21"/>
    <mergeCell ref="F21:T21"/>
    <mergeCell ref="U21:V21"/>
    <mergeCell ref="W21:AA21"/>
    <mergeCell ref="B22:E22"/>
    <mergeCell ref="F22:T22"/>
    <mergeCell ref="U22:V22"/>
    <mergeCell ref="W22:AA22"/>
    <mergeCell ref="B23:E23"/>
    <mergeCell ref="F23:T23"/>
    <mergeCell ref="U23:V23"/>
    <mergeCell ref="W23:AA23"/>
    <mergeCell ref="B24:E24"/>
    <mergeCell ref="F24:T24"/>
    <mergeCell ref="U24:V24"/>
    <mergeCell ref="W24:AA24"/>
    <mergeCell ref="B25:E25"/>
    <mergeCell ref="F25:T25"/>
    <mergeCell ref="U25:V25"/>
    <mergeCell ref="W25:AA25"/>
    <mergeCell ref="B26:E26"/>
    <mergeCell ref="F26:T26"/>
    <mergeCell ref="U26:V26"/>
    <mergeCell ref="W26:AA26"/>
    <mergeCell ref="B27:E27"/>
    <mergeCell ref="F27:T27"/>
    <mergeCell ref="U27:V27"/>
    <mergeCell ref="W27:AA27"/>
    <mergeCell ref="B28:E28"/>
    <mergeCell ref="F28:T28"/>
    <mergeCell ref="U28:V28"/>
    <mergeCell ref="W28:AA28"/>
    <mergeCell ref="B29:E29"/>
    <mergeCell ref="F29:T29"/>
    <mergeCell ref="U29:V29"/>
    <mergeCell ref="W29:AA29"/>
    <mergeCell ref="B30:E30"/>
    <mergeCell ref="F30:T30"/>
    <mergeCell ref="U30:V30"/>
    <mergeCell ref="W30:AA30"/>
    <mergeCell ref="B31:E31"/>
    <mergeCell ref="F31:T31"/>
    <mergeCell ref="U31:V31"/>
    <mergeCell ref="W31:AA31"/>
    <mergeCell ref="B32:E32"/>
    <mergeCell ref="F32:T32"/>
    <mergeCell ref="U32:V32"/>
    <mergeCell ref="W32:AA32"/>
    <mergeCell ref="B33:E33"/>
    <mergeCell ref="F33:T33"/>
    <mergeCell ref="U33:V33"/>
    <mergeCell ref="W33:AA33"/>
    <mergeCell ref="B34:E34"/>
    <mergeCell ref="F34:T34"/>
    <mergeCell ref="W34:AA34"/>
    <mergeCell ref="B36:H36"/>
    <mergeCell ref="J36:M36"/>
    <mergeCell ref="N36:Q36"/>
    <mergeCell ref="B37:H37"/>
    <mergeCell ref="J37:M37"/>
    <mergeCell ref="N37:Q37"/>
    <mergeCell ref="B40:H40"/>
    <mergeCell ref="J40:M40"/>
    <mergeCell ref="O40:Q40"/>
    <mergeCell ref="B49:F49"/>
    <mergeCell ref="G49:K49"/>
    <mergeCell ref="B42:AA42"/>
    <mergeCell ref="B45:P45"/>
    <mergeCell ref="B47:F47"/>
    <mergeCell ref="G47:K47"/>
    <mergeCell ref="B48:F48"/>
    <mergeCell ref="G48:O48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4A918-20DC-4BC5-91E5-E69B20752AA1}">
  <dimension ref="A1:AB125"/>
  <sheetViews>
    <sheetView showGridLines="0" workbookViewId="0">
      <pane ySplit="4" topLeftCell="A5" activePane="bottomLeft" state="frozen"/>
      <selection activeCell="F23" sqref="F23"/>
      <selection pane="bottomLeft" activeCell="U18" sqref="U18:W18"/>
    </sheetView>
  </sheetViews>
  <sheetFormatPr defaultColWidth="9.33203125" defaultRowHeight="14.5" x14ac:dyDescent="0.35"/>
  <cols>
    <col min="1" max="1" width="0.6640625" style="98" customWidth="1"/>
    <col min="2" max="2" width="1.77734375" style="98" customWidth="1"/>
    <col min="3" max="3" width="5.44140625" style="98" customWidth="1"/>
    <col min="4" max="4" width="1.44140625" style="98" customWidth="1"/>
    <col min="5" max="5" width="0" style="98" hidden="1" customWidth="1"/>
    <col min="6" max="6" width="4.44140625" style="98" customWidth="1"/>
    <col min="7" max="7" width="0.33203125" style="98" customWidth="1"/>
    <col min="8" max="8" width="6.77734375" style="98" customWidth="1"/>
    <col min="9" max="9" width="0" style="98" hidden="1" customWidth="1"/>
    <col min="10" max="10" width="1.77734375" style="98" customWidth="1"/>
    <col min="11" max="11" width="1" style="98" customWidth="1"/>
    <col min="12" max="12" width="0" style="98" hidden="1" customWidth="1"/>
    <col min="13" max="13" width="1.77734375" style="98" customWidth="1"/>
    <col min="14" max="14" width="6" style="98" customWidth="1"/>
    <col min="15" max="15" width="6.44140625" style="98" customWidth="1"/>
    <col min="16" max="16" width="1.109375" style="98" customWidth="1"/>
    <col min="17" max="17" width="1.77734375" style="98" customWidth="1"/>
    <col min="18" max="18" width="6.44140625" style="98" customWidth="1"/>
    <col min="19" max="19" width="1" style="98" customWidth="1"/>
    <col min="20" max="20" width="30.77734375" style="98" customWidth="1"/>
    <col min="21" max="21" width="20.77734375" style="98" customWidth="1"/>
    <col min="22" max="22" width="3" style="98" customWidth="1"/>
    <col min="23" max="23" width="3.109375" style="98" customWidth="1"/>
    <col min="24" max="24" width="18.77734375" style="98" customWidth="1"/>
    <col min="25" max="25" width="7.33203125" style="98" customWidth="1"/>
    <col min="26" max="26" width="0" style="98" hidden="1" customWidth="1"/>
    <col min="27" max="27" width="22.77734375" style="98" customWidth="1"/>
    <col min="28" max="28" width="0.6640625" style="98" customWidth="1"/>
    <col min="29" max="16384" width="9.33203125" style="98"/>
  </cols>
  <sheetData>
    <row r="1" spans="1:28" ht="2.9" customHeight="1" x14ac:dyDescent="0.35"/>
    <row r="2" spans="1:28" ht="1.4" customHeight="1" x14ac:dyDescent="0.3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</row>
    <row r="3" spans="1:28" ht="11.25" customHeight="1" x14ac:dyDescent="0.35">
      <c r="A3" s="511" t="s">
        <v>3506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  <c r="AA3" s="486"/>
      <c r="AB3" s="486"/>
    </row>
    <row r="4" spans="1:28" ht="0" hidden="1" customHeight="1" x14ac:dyDescent="0.35"/>
    <row r="5" spans="1:28" ht="2.9" customHeight="1" x14ac:dyDescent="0.35"/>
    <row r="6" spans="1:28" ht="17.149999999999999" customHeight="1" x14ac:dyDescent="0.35">
      <c r="B6" s="515" t="s">
        <v>3771</v>
      </c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</row>
    <row r="7" spans="1:28" ht="2.9" customHeight="1" x14ac:dyDescent="0.35"/>
    <row r="8" spans="1:28" x14ac:dyDescent="0.35">
      <c r="B8" s="528" t="s">
        <v>3643</v>
      </c>
      <c r="C8" s="525"/>
      <c r="D8" s="529" t="s">
        <v>3642</v>
      </c>
      <c r="E8" s="525"/>
      <c r="F8" s="525"/>
      <c r="G8" s="525"/>
      <c r="H8" s="525"/>
      <c r="I8" s="525"/>
      <c r="J8" s="525"/>
      <c r="K8" s="525"/>
      <c r="L8" s="525"/>
      <c r="M8" s="525"/>
      <c r="N8" s="529" t="s">
        <v>3498</v>
      </c>
      <c r="O8" s="525"/>
      <c r="P8" s="525"/>
      <c r="Q8" s="525"/>
      <c r="R8" s="525"/>
      <c r="S8" s="525"/>
      <c r="T8" s="525"/>
      <c r="U8" s="528" t="s">
        <v>3641</v>
      </c>
      <c r="V8" s="525"/>
      <c r="W8" s="525"/>
      <c r="X8" s="128" t="s">
        <v>308</v>
      </c>
      <c r="Y8" s="129" t="s">
        <v>3640</v>
      </c>
      <c r="Z8" s="528" t="s">
        <v>3639</v>
      </c>
      <c r="AA8" s="525"/>
    </row>
    <row r="9" spans="1:28" x14ac:dyDescent="0.35">
      <c r="B9" s="499">
        <v>1</v>
      </c>
      <c r="C9" s="486"/>
      <c r="D9" s="500" t="s">
        <v>3896</v>
      </c>
      <c r="E9" s="486"/>
      <c r="F9" s="486"/>
      <c r="G9" s="486"/>
      <c r="H9" s="486"/>
      <c r="I9" s="486"/>
      <c r="J9" s="486"/>
      <c r="K9" s="486"/>
      <c r="L9" s="486"/>
      <c r="M9" s="486"/>
      <c r="N9" s="500" t="s">
        <v>3895</v>
      </c>
      <c r="O9" s="486"/>
      <c r="P9" s="486"/>
      <c r="Q9" s="486"/>
      <c r="R9" s="486"/>
      <c r="S9" s="486"/>
      <c r="T9" s="486"/>
      <c r="U9" s="534"/>
      <c r="V9" s="535"/>
      <c r="W9" s="535"/>
      <c r="X9" s="107">
        <v>300</v>
      </c>
      <c r="Y9" s="108" t="s">
        <v>325</v>
      </c>
      <c r="Z9" s="521">
        <f t="shared" ref="Z9:Z25" si="0">U9*X9</f>
        <v>0</v>
      </c>
      <c r="AA9" s="486"/>
    </row>
    <row r="10" spans="1:28" ht="23.25" customHeight="1" x14ac:dyDescent="0.35">
      <c r="B10" s="499">
        <v>2</v>
      </c>
      <c r="C10" s="486"/>
      <c r="D10" s="500" t="s">
        <v>3756</v>
      </c>
      <c r="E10" s="486"/>
      <c r="F10" s="486"/>
      <c r="G10" s="486"/>
      <c r="H10" s="486"/>
      <c r="I10" s="486"/>
      <c r="J10" s="486"/>
      <c r="K10" s="486"/>
      <c r="L10" s="486"/>
      <c r="M10" s="486"/>
      <c r="N10" s="500" t="s">
        <v>3755</v>
      </c>
      <c r="O10" s="486"/>
      <c r="P10" s="486"/>
      <c r="Q10" s="486"/>
      <c r="R10" s="486"/>
      <c r="S10" s="486"/>
      <c r="T10" s="486"/>
      <c r="U10" s="534"/>
      <c r="V10" s="535"/>
      <c r="W10" s="535"/>
      <c r="X10" s="107">
        <v>39</v>
      </c>
      <c r="Y10" s="108" t="s">
        <v>1539</v>
      </c>
      <c r="Z10" s="521">
        <f t="shared" si="0"/>
        <v>0</v>
      </c>
      <c r="AA10" s="486"/>
    </row>
    <row r="11" spans="1:28" ht="26.25" customHeight="1" x14ac:dyDescent="0.35">
      <c r="B11" s="499">
        <v>3</v>
      </c>
      <c r="C11" s="486"/>
      <c r="D11" s="500" t="s">
        <v>3753</v>
      </c>
      <c r="E11" s="486"/>
      <c r="F11" s="486"/>
      <c r="G11" s="486"/>
      <c r="H11" s="486"/>
      <c r="I11" s="486"/>
      <c r="J11" s="486"/>
      <c r="K11" s="486"/>
      <c r="L11" s="486"/>
      <c r="M11" s="486"/>
      <c r="N11" s="500" t="s">
        <v>3754</v>
      </c>
      <c r="O11" s="486"/>
      <c r="P11" s="486"/>
      <c r="Q11" s="486"/>
      <c r="R11" s="486"/>
      <c r="S11" s="486"/>
      <c r="T11" s="486"/>
      <c r="U11" s="534"/>
      <c r="V11" s="535"/>
      <c r="W11" s="535"/>
      <c r="X11" s="107">
        <v>13</v>
      </c>
      <c r="Y11" s="108" t="s">
        <v>1539</v>
      </c>
      <c r="Z11" s="521">
        <f t="shared" si="0"/>
        <v>0</v>
      </c>
      <c r="AA11" s="486"/>
    </row>
    <row r="12" spans="1:28" ht="23.25" customHeight="1" x14ac:dyDescent="0.35">
      <c r="B12" s="499">
        <v>4</v>
      </c>
      <c r="C12" s="486"/>
      <c r="D12" s="500" t="s">
        <v>3894</v>
      </c>
      <c r="E12" s="486"/>
      <c r="F12" s="486"/>
      <c r="G12" s="486"/>
      <c r="H12" s="486"/>
      <c r="I12" s="486"/>
      <c r="J12" s="486"/>
      <c r="K12" s="486"/>
      <c r="L12" s="486"/>
      <c r="M12" s="486"/>
      <c r="N12" s="500" t="s">
        <v>3752</v>
      </c>
      <c r="O12" s="486"/>
      <c r="P12" s="486"/>
      <c r="Q12" s="486"/>
      <c r="R12" s="486"/>
      <c r="S12" s="486"/>
      <c r="T12" s="486"/>
      <c r="U12" s="534"/>
      <c r="V12" s="535"/>
      <c r="W12" s="535"/>
      <c r="X12" s="107">
        <v>104</v>
      </c>
      <c r="Y12" s="108" t="s">
        <v>1539</v>
      </c>
      <c r="Z12" s="521">
        <f t="shared" si="0"/>
        <v>0</v>
      </c>
      <c r="AA12" s="486"/>
    </row>
    <row r="13" spans="1:28" x14ac:dyDescent="0.35">
      <c r="B13" s="499">
        <v>5</v>
      </c>
      <c r="C13" s="486"/>
      <c r="D13" s="500" t="s">
        <v>3893</v>
      </c>
      <c r="E13" s="486"/>
      <c r="F13" s="486"/>
      <c r="G13" s="486"/>
      <c r="H13" s="486"/>
      <c r="I13" s="486"/>
      <c r="J13" s="486"/>
      <c r="K13" s="486"/>
      <c r="L13" s="486"/>
      <c r="M13" s="486"/>
      <c r="N13" s="500" t="s">
        <v>3892</v>
      </c>
      <c r="O13" s="486"/>
      <c r="P13" s="486"/>
      <c r="Q13" s="486"/>
      <c r="R13" s="486"/>
      <c r="S13" s="486"/>
      <c r="T13" s="486"/>
      <c r="U13" s="534"/>
      <c r="V13" s="535"/>
      <c r="W13" s="535"/>
      <c r="X13" s="107">
        <v>5</v>
      </c>
      <c r="Y13" s="108" t="s">
        <v>1539</v>
      </c>
      <c r="Z13" s="521">
        <f t="shared" si="0"/>
        <v>0</v>
      </c>
      <c r="AA13" s="486"/>
    </row>
    <row r="14" spans="1:28" x14ac:dyDescent="0.35">
      <c r="B14" s="499">
        <v>6</v>
      </c>
      <c r="C14" s="486"/>
      <c r="D14" s="500" t="s">
        <v>3891</v>
      </c>
      <c r="E14" s="486"/>
      <c r="F14" s="486"/>
      <c r="G14" s="486"/>
      <c r="H14" s="486"/>
      <c r="I14" s="486"/>
      <c r="J14" s="486"/>
      <c r="K14" s="486"/>
      <c r="L14" s="486"/>
      <c r="M14" s="486"/>
      <c r="N14" s="500" t="s">
        <v>3890</v>
      </c>
      <c r="O14" s="486"/>
      <c r="P14" s="486"/>
      <c r="Q14" s="486"/>
      <c r="R14" s="486"/>
      <c r="S14" s="486"/>
      <c r="T14" s="486"/>
      <c r="U14" s="534"/>
      <c r="V14" s="535"/>
      <c r="W14" s="535"/>
      <c r="X14" s="107">
        <v>13</v>
      </c>
      <c r="Y14" s="108" t="s">
        <v>1539</v>
      </c>
      <c r="Z14" s="521">
        <f t="shared" si="0"/>
        <v>0</v>
      </c>
      <c r="AA14" s="486"/>
    </row>
    <row r="15" spans="1:28" x14ac:dyDescent="0.35">
      <c r="B15" s="499">
        <v>7</v>
      </c>
      <c r="C15" s="486"/>
      <c r="D15" s="500" t="s">
        <v>3888</v>
      </c>
      <c r="E15" s="486"/>
      <c r="F15" s="486"/>
      <c r="G15" s="486"/>
      <c r="H15" s="486"/>
      <c r="I15" s="486"/>
      <c r="J15" s="486"/>
      <c r="K15" s="486"/>
      <c r="L15" s="486"/>
      <c r="M15" s="486"/>
      <c r="N15" s="500" t="s">
        <v>3889</v>
      </c>
      <c r="O15" s="486"/>
      <c r="P15" s="486"/>
      <c r="Q15" s="486"/>
      <c r="R15" s="486"/>
      <c r="S15" s="486"/>
      <c r="T15" s="486"/>
      <c r="U15" s="534"/>
      <c r="V15" s="535"/>
      <c r="W15" s="535"/>
      <c r="X15" s="107">
        <v>4</v>
      </c>
      <c r="Y15" s="108" t="s">
        <v>1539</v>
      </c>
      <c r="Z15" s="521">
        <f t="shared" si="0"/>
        <v>0</v>
      </c>
      <c r="AA15" s="486"/>
    </row>
    <row r="16" spans="1:28" x14ac:dyDescent="0.35">
      <c r="B16" s="499">
        <v>8</v>
      </c>
      <c r="C16" s="486"/>
      <c r="D16" s="500" t="s">
        <v>3888</v>
      </c>
      <c r="E16" s="486"/>
      <c r="F16" s="486"/>
      <c r="G16" s="486"/>
      <c r="H16" s="486"/>
      <c r="I16" s="486"/>
      <c r="J16" s="486"/>
      <c r="K16" s="486"/>
      <c r="L16" s="486"/>
      <c r="M16" s="486"/>
      <c r="N16" s="500" t="s">
        <v>3728</v>
      </c>
      <c r="O16" s="486"/>
      <c r="P16" s="486"/>
      <c r="Q16" s="486"/>
      <c r="R16" s="486"/>
      <c r="S16" s="486"/>
      <c r="T16" s="486"/>
      <c r="U16" s="534"/>
      <c r="V16" s="535"/>
      <c r="W16" s="535"/>
      <c r="X16" s="107">
        <v>13</v>
      </c>
      <c r="Y16" s="108" t="s">
        <v>1539</v>
      </c>
      <c r="Z16" s="521">
        <f t="shared" si="0"/>
        <v>0</v>
      </c>
      <c r="AA16" s="486"/>
    </row>
    <row r="17" spans="2:27" x14ac:dyDescent="0.35">
      <c r="B17" s="499">
        <v>9</v>
      </c>
      <c r="C17" s="486"/>
      <c r="D17" s="500" t="s">
        <v>3886</v>
      </c>
      <c r="E17" s="486"/>
      <c r="F17" s="486"/>
      <c r="G17" s="486"/>
      <c r="H17" s="486"/>
      <c r="I17" s="486"/>
      <c r="J17" s="486"/>
      <c r="K17" s="486"/>
      <c r="L17" s="486"/>
      <c r="M17" s="486"/>
      <c r="N17" s="500" t="s">
        <v>3887</v>
      </c>
      <c r="O17" s="486"/>
      <c r="P17" s="486"/>
      <c r="Q17" s="486"/>
      <c r="R17" s="486"/>
      <c r="S17" s="486"/>
      <c r="T17" s="486"/>
      <c r="U17" s="534"/>
      <c r="V17" s="535"/>
      <c r="W17" s="535"/>
      <c r="X17" s="107">
        <v>4</v>
      </c>
      <c r="Y17" s="108" t="s">
        <v>1539</v>
      </c>
      <c r="Z17" s="521">
        <f t="shared" si="0"/>
        <v>0</v>
      </c>
      <c r="AA17" s="486"/>
    </row>
    <row r="18" spans="2:27" x14ac:dyDescent="0.35">
      <c r="B18" s="499">
        <v>10</v>
      </c>
      <c r="C18" s="486"/>
      <c r="D18" s="500" t="s">
        <v>3886</v>
      </c>
      <c r="E18" s="486"/>
      <c r="F18" s="486"/>
      <c r="G18" s="486"/>
      <c r="H18" s="486"/>
      <c r="I18" s="486"/>
      <c r="J18" s="486"/>
      <c r="K18" s="486"/>
      <c r="L18" s="486"/>
      <c r="M18" s="486"/>
      <c r="N18" s="500" t="s">
        <v>3885</v>
      </c>
      <c r="O18" s="486"/>
      <c r="P18" s="486"/>
      <c r="Q18" s="486"/>
      <c r="R18" s="486"/>
      <c r="S18" s="486"/>
      <c r="T18" s="486"/>
      <c r="U18" s="534"/>
      <c r="V18" s="535"/>
      <c r="W18" s="535"/>
      <c r="X18" s="107">
        <v>13</v>
      </c>
      <c r="Y18" s="108" t="s">
        <v>1539</v>
      </c>
      <c r="Z18" s="521">
        <f t="shared" si="0"/>
        <v>0</v>
      </c>
      <c r="AA18" s="486"/>
    </row>
    <row r="19" spans="2:27" x14ac:dyDescent="0.35">
      <c r="B19" s="499">
        <v>11</v>
      </c>
      <c r="C19" s="486"/>
      <c r="D19" s="500" t="s">
        <v>3884</v>
      </c>
      <c r="E19" s="486"/>
      <c r="F19" s="486"/>
      <c r="G19" s="486"/>
      <c r="H19" s="486"/>
      <c r="I19" s="486"/>
      <c r="J19" s="486"/>
      <c r="K19" s="486"/>
      <c r="L19" s="486"/>
      <c r="M19" s="486"/>
      <c r="N19" s="500" t="s">
        <v>3883</v>
      </c>
      <c r="O19" s="486"/>
      <c r="P19" s="486"/>
      <c r="Q19" s="486"/>
      <c r="R19" s="486"/>
      <c r="S19" s="486"/>
      <c r="T19" s="486"/>
      <c r="U19" s="534"/>
      <c r="V19" s="535"/>
      <c r="W19" s="535"/>
      <c r="X19" s="107">
        <v>13</v>
      </c>
      <c r="Y19" s="108" t="s">
        <v>1539</v>
      </c>
      <c r="Z19" s="521">
        <f t="shared" si="0"/>
        <v>0</v>
      </c>
      <c r="AA19" s="486"/>
    </row>
    <row r="20" spans="2:27" x14ac:dyDescent="0.35">
      <c r="B20" s="499">
        <v>12</v>
      </c>
      <c r="C20" s="486"/>
      <c r="D20" s="500" t="s">
        <v>3689</v>
      </c>
      <c r="E20" s="486"/>
      <c r="F20" s="486"/>
      <c r="G20" s="486"/>
      <c r="H20" s="486"/>
      <c r="I20" s="486"/>
      <c r="J20" s="486"/>
      <c r="K20" s="486"/>
      <c r="L20" s="486"/>
      <c r="M20" s="486"/>
      <c r="N20" s="500" t="s">
        <v>3882</v>
      </c>
      <c r="O20" s="486"/>
      <c r="P20" s="486"/>
      <c r="Q20" s="486"/>
      <c r="R20" s="486"/>
      <c r="S20" s="486"/>
      <c r="T20" s="486"/>
      <c r="U20" s="534"/>
      <c r="V20" s="535"/>
      <c r="W20" s="535"/>
      <c r="X20" s="107">
        <v>330</v>
      </c>
      <c r="Y20" s="108" t="s">
        <v>325</v>
      </c>
      <c r="Z20" s="521">
        <f t="shared" si="0"/>
        <v>0</v>
      </c>
      <c r="AA20" s="486"/>
    </row>
    <row r="21" spans="2:27" x14ac:dyDescent="0.35">
      <c r="B21" s="499">
        <v>13</v>
      </c>
      <c r="C21" s="486"/>
      <c r="D21" s="500" t="s">
        <v>3881</v>
      </c>
      <c r="E21" s="486"/>
      <c r="F21" s="486"/>
      <c r="G21" s="486"/>
      <c r="H21" s="486"/>
      <c r="I21" s="486"/>
      <c r="J21" s="486"/>
      <c r="K21" s="486"/>
      <c r="L21" s="486"/>
      <c r="M21" s="486"/>
      <c r="N21" s="500" t="s">
        <v>3880</v>
      </c>
      <c r="O21" s="486"/>
      <c r="P21" s="486"/>
      <c r="Q21" s="486"/>
      <c r="R21" s="486"/>
      <c r="S21" s="486"/>
      <c r="T21" s="486"/>
      <c r="U21" s="534"/>
      <c r="V21" s="535"/>
      <c r="W21" s="535"/>
      <c r="X21" s="107">
        <v>13</v>
      </c>
      <c r="Y21" s="108" t="s">
        <v>325</v>
      </c>
      <c r="Z21" s="521">
        <f t="shared" si="0"/>
        <v>0</v>
      </c>
      <c r="AA21" s="486"/>
    </row>
    <row r="22" spans="2:27" x14ac:dyDescent="0.35">
      <c r="B22" s="499">
        <v>14</v>
      </c>
      <c r="C22" s="486"/>
      <c r="D22" s="500" t="s">
        <v>3879</v>
      </c>
      <c r="E22" s="486"/>
      <c r="F22" s="486"/>
      <c r="G22" s="486"/>
      <c r="H22" s="486"/>
      <c r="I22" s="486"/>
      <c r="J22" s="486"/>
      <c r="K22" s="486"/>
      <c r="L22" s="486"/>
      <c r="M22" s="486"/>
      <c r="N22" s="500" t="s">
        <v>3878</v>
      </c>
      <c r="O22" s="486"/>
      <c r="P22" s="486"/>
      <c r="Q22" s="486"/>
      <c r="R22" s="486"/>
      <c r="S22" s="486"/>
      <c r="T22" s="486"/>
      <c r="U22" s="534"/>
      <c r="V22" s="535"/>
      <c r="W22" s="535"/>
      <c r="X22" s="107">
        <v>90</v>
      </c>
      <c r="Y22" s="108" t="s">
        <v>325</v>
      </c>
      <c r="Z22" s="521">
        <f t="shared" si="0"/>
        <v>0</v>
      </c>
      <c r="AA22" s="486"/>
    </row>
    <row r="23" spans="2:27" x14ac:dyDescent="0.35">
      <c r="B23" s="499">
        <v>15</v>
      </c>
      <c r="C23" s="486"/>
      <c r="D23" s="500" t="s">
        <v>3877</v>
      </c>
      <c r="E23" s="486"/>
      <c r="F23" s="486"/>
      <c r="G23" s="486"/>
      <c r="H23" s="486"/>
      <c r="I23" s="486"/>
      <c r="J23" s="486"/>
      <c r="K23" s="486"/>
      <c r="L23" s="486"/>
      <c r="M23" s="486"/>
      <c r="N23" s="500" t="s">
        <v>3876</v>
      </c>
      <c r="O23" s="486"/>
      <c r="P23" s="486"/>
      <c r="Q23" s="486"/>
      <c r="R23" s="486"/>
      <c r="S23" s="486"/>
      <c r="T23" s="486"/>
      <c r="U23" s="534"/>
      <c r="V23" s="535"/>
      <c r="W23" s="535"/>
      <c r="X23" s="107">
        <v>408</v>
      </c>
      <c r="Y23" s="108" t="s">
        <v>325</v>
      </c>
      <c r="Z23" s="521">
        <f t="shared" si="0"/>
        <v>0</v>
      </c>
      <c r="AA23" s="486"/>
    </row>
    <row r="24" spans="2:27" x14ac:dyDescent="0.35">
      <c r="B24" s="499">
        <v>16</v>
      </c>
      <c r="C24" s="486"/>
      <c r="D24" s="500" t="s">
        <v>3875</v>
      </c>
      <c r="E24" s="486"/>
      <c r="F24" s="486"/>
      <c r="G24" s="486"/>
      <c r="H24" s="486"/>
      <c r="I24" s="486"/>
      <c r="J24" s="486"/>
      <c r="K24" s="486"/>
      <c r="L24" s="486"/>
      <c r="M24" s="486"/>
      <c r="N24" s="500" t="s">
        <v>3874</v>
      </c>
      <c r="O24" s="486"/>
      <c r="P24" s="486"/>
      <c r="Q24" s="486"/>
      <c r="R24" s="486"/>
      <c r="S24" s="486"/>
      <c r="T24" s="486"/>
      <c r="U24" s="534"/>
      <c r="V24" s="535"/>
      <c r="W24" s="535"/>
      <c r="X24" s="107">
        <v>26</v>
      </c>
      <c r="Y24" s="108" t="s">
        <v>1539</v>
      </c>
      <c r="Z24" s="521">
        <f t="shared" si="0"/>
        <v>0</v>
      </c>
      <c r="AA24" s="486"/>
    </row>
    <row r="25" spans="2:27" x14ac:dyDescent="0.35">
      <c r="B25" s="499">
        <v>17</v>
      </c>
      <c r="C25" s="486"/>
      <c r="D25" s="500" t="s">
        <v>3801</v>
      </c>
      <c r="E25" s="486"/>
      <c r="F25" s="486"/>
      <c r="G25" s="486"/>
      <c r="H25" s="486"/>
      <c r="I25" s="486"/>
      <c r="J25" s="486"/>
      <c r="K25" s="486"/>
      <c r="L25" s="486"/>
      <c r="M25" s="486"/>
      <c r="N25" s="500" t="s">
        <v>3873</v>
      </c>
      <c r="O25" s="486"/>
      <c r="P25" s="486"/>
      <c r="Q25" s="486"/>
      <c r="R25" s="486"/>
      <c r="S25" s="486"/>
      <c r="T25" s="486"/>
      <c r="U25" s="534"/>
      <c r="V25" s="535"/>
      <c r="W25" s="535"/>
      <c r="X25" s="107">
        <v>310</v>
      </c>
      <c r="Y25" s="108" t="s">
        <v>325</v>
      </c>
      <c r="Z25" s="521">
        <f t="shared" si="0"/>
        <v>0</v>
      </c>
      <c r="AA25" s="486"/>
    </row>
    <row r="26" spans="2:27" ht="16.5" customHeight="1" x14ac:dyDescent="0.35">
      <c r="B26" s="524" t="s">
        <v>3647</v>
      </c>
      <c r="C26" s="524"/>
      <c r="D26" s="524"/>
      <c r="E26" s="524"/>
      <c r="F26" s="524"/>
      <c r="G26" s="524"/>
      <c r="H26" s="524"/>
      <c r="I26" s="524"/>
      <c r="J26" s="524"/>
      <c r="K26" s="524"/>
      <c r="L26" s="524"/>
      <c r="M26" s="524"/>
      <c r="N26" s="524"/>
      <c r="O26" s="524"/>
      <c r="P26" s="524"/>
      <c r="Q26" s="524"/>
      <c r="R26" s="524"/>
      <c r="S26" s="524"/>
      <c r="T26" s="524"/>
      <c r="U26" s="524"/>
      <c r="V26" s="524"/>
      <c r="W26" s="524"/>
      <c r="X26" s="524"/>
      <c r="Y26" s="524"/>
      <c r="Z26" s="124"/>
      <c r="AA26" s="132">
        <f>SUM(Z9:AA25)</f>
        <v>0</v>
      </c>
    </row>
    <row r="27" spans="2:27" ht="0" hidden="1" customHeight="1" x14ac:dyDescent="0.35"/>
    <row r="28" spans="2:27" ht="2.9" customHeight="1" x14ac:dyDescent="0.35"/>
    <row r="29" spans="2:27" ht="11.25" customHeight="1" x14ac:dyDescent="0.35">
      <c r="B29" s="494" t="s">
        <v>3646</v>
      </c>
      <c r="C29" s="486"/>
      <c r="D29" s="486"/>
      <c r="E29" s="486"/>
      <c r="F29" s="486"/>
      <c r="G29" s="486"/>
      <c r="H29" s="486"/>
      <c r="I29" s="486"/>
      <c r="J29" s="486"/>
      <c r="K29" s="486"/>
      <c r="L29" s="486"/>
      <c r="M29" s="486"/>
      <c r="N29" s="486"/>
      <c r="O29" s="486"/>
      <c r="P29" s="486"/>
      <c r="Q29" s="486"/>
      <c r="R29" s="486"/>
      <c r="S29" s="486"/>
      <c r="T29" s="486"/>
      <c r="U29" s="486"/>
      <c r="V29" s="486"/>
      <c r="W29" s="486"/>
      <c r="X29" s="486"/>
      <c r="Y29" s="486"/>
      <c r="Z29" s="486"/>
      <c r="AA29" s="486"/>
    </row>
    <row r="30" spans="2:27" ht="1.5" customHeight="1" x14ac:dyDescent="0.35"/>
    <row r="31" spans="2:27" ht="11.25" customHeight="1" x14ac:dyDescent="0.35">
      <c r="C31" s="499" t="s">
        <v>3509</v>
      </c>
      <c r="D31" s="486"/>
      <c r="F31" s="532">
        <f>AA26</f>
        <v>0</v>
      </c>
      <c r="G31" s="532"/>
      <c r="H31" s="532"/>
      <c r="I31" s="532"/>
      <c r="J31" s="532"/>
      <c r="K31" s="532"/>
      <c r="L31" s="532"/>
      <c r="M31" s="532"/>
      <c r="N31" s="532"/>
      <c r="O31" s="532"/>
      <c r="P31" s="532"/>
      <c r="Q31" s="532"/>
      <c r="R31" s="532"/>
    </row>
    <row r="32" spans="2:27" ht="10" customHeight="1" x14ac:dyDescent="0.35"/>
    <row r="33" spans="2:27" ht="11.5" customHeight="1" x14ac:dyDescent="0.35">
      <c r="B33" s="495" t="s">
        <v>1</v>
      </c>
      <c r="C33" s="496"/>
      <c r="D33" s="496"/>
      <c r="E33" s="496"/>
      <c r="F33" s="496"/>
      <c r="G33" s="496"/>
      <c r="H33" s="496"/>
      <c r="J33" s="497" t="s">
        <v>3497</v>
      </c>
      <c r="K33" s="496"/>
      <c r="L33" s="496"/>
      <c r="M33" s="496"/>
      <c r="N33" s="496"/>
      <c r="O33" s="496"/>
      <c r="P33" s="496"/>
    </row>
    <row r="34" spans="2:27" ht="11.25" customHeight="1" x14ac:dyDescent="0.35">
      <c r="B34" s="497" t="s">
        <v>3818</v>
      </c>
      <c r="C34" s="496"/>
      <c r="D34" s="496"/>
      <c r="E34" s="496"/>
      <c r="F34" s="496"/>
      <c r="G34" s="496"/>
      <c r="H34" s="496"/>
      <c r="I34" s="105"/>
      <c r="J34" s="498">
        <f>AA26</f>
        <v>0</v>
      </c>
      <c r="K34" s="496"/>
      <c r="L34" s="496"/>
      <c r="M34" s="496"/>
      <c r="N34" s="496"/>
      <c r="O34" s="496"/>
      <c r="P34" s="496"/>
    </row>
    <row r="35" spans="2:27" ht="0" hidden="1" customHeight="1" x14ac:dyDescent="0.35"/>
    <row r="36" spans="2:27" ht="3" customHeight="1" x14ac:dyDescent="0.35"/>
    <row r="37" spans="2:27" ht="11.25" customHeight="1" x14ac:dyDescent="0.35">
      <c r="B37" s="490" t="s">
        <v>3478</v>
      </c>
      <c r="C37" s="486"/>
      <c r="D37" s="486"/>
      <c r="E37" s="486"/>
      <c r="F37" s="486"/>
      <c r="G37" s="486"/>
      <c r="H37" s="486"/>
      <c r="J37" s="491">
        <f>AA26</f>
        <v>0</v>
      </c>
      <c r="K37" s="486"/>
      <c r="L37" s="486"/>
      <c r="M37" s="486"/>
      <c r="N37" s="486"/>
      <c r="O37" s="486"/>
      <c r="P37" s="486"/>
    </row>
    <row r="38" spans="2:27" ht="5.65" customHeight="1" x14ac:dyDescent="0.35"/>
    <row r="39" spans="2:27" ht="2.9" customHeight="1" x14ac:dyDescent="0.35"/>
    <row r="40" spans="2:27" ht="17.149999999999999" customHeight="1" x14ac:dyDescent="0.35">
      <c r="B40" s="515" t="s">
        <v>3872</v>
      </c>
      <c r="C40" s="486"/>
      <c r="D40" s="486"/>
      <c r="E40" s="486"/>
      <c r="F40" s="486"/>
      <c r="G40" s="486"/>
      <c r="H40" s="486"/>
      <c r="I40" s="486"/>
      <c r="J40" s="486"/>
      <c r="K40" s="486"/>
      <c r="L40" s="486"/>
      <c r="M40" s="486"/>
      <c r="N40" s="486"/>
      <c r="O40" s="486"/>
      <c r="P40" s="486"/>
      <c r="Q40" s="486"/>
      <c r="R40" s="486"/>
      <c r="S40" s="486"/>
      <c r="T40" s="486"/>
      <c r="U40" s="486"/>
      <c r="V40" s="486"/>
      <c r="W40" s="486"/>
      <c r="X40" s="486"/>
      <c r="Y40" s="486"/>
      <c r="Z40" s="486"/>
      <c r="AA40" s="486"/>
    </row>
    <row r="41" spans="2:27" ht="2.9" customHeight="1" x14ac:dyDescent="0.35"/>
    <row r="42" spans="2:27" x14ac:dyDescent="0.35">
      <c r="B42" s="528" t="s">
        <v>3643</v>
      </c>
      <c r="C42" s="525"/>
      <c r="D42" s="529" t="s">
        <v>3642</v>
      </c>
      <c r="E42" s="525"/>
      <c r="F42" s="525"/>
      <c r="G42" s="525"/>
      <c r="H42" s="525"/>
      <c r="I42" s="525"/>
      <c r="J42" s="525"/>
      <c r="K42" s="525"/>
      <c r="L42" s="525"/>
      <c r="M42" s="525"/>
      <c r="N42" s="529" t="s">
        <v>3498</v>
      </c>
      <c r="O42" s="525"/>
      <c r="P42" s="525"/>
      <c r="Q42" s="525"/>
      <c r="R42" s="525"/>
      <c r="S42" s="525"/>
      <c r="T42" s="525"/>
      <c r="U42" s="528" t="s">
        <v>3641</v>
      </c>
      <c r="V42" s="525"/>
      <c r="W42" s="525"/>
      <c r="X42" s="128" t="s">
        <v>308</v>
      </c>
      <c r="Y42" s="129" t="s">
        <v>3640</v>
      </c>
      <c r="Z42" s="528" t="s">
        <v>3639</v>
      </c>
      <c r="AA42" s="525"/>
    </row>
    <row r="43" spans="2:27" x14ac:dyDescent="0.35">
      <c r="B43" s="499">
        <v>1</v>
      </c>
      <c r="C43" s="486"/>
      <c r="D43" s="500" t="s">
        <v>3871</v>
      </c>
      <c r="E43" s="486"/>
      <c r="F43" s="486"/>
      <c r="G43" s="486"/>
      <c r="H43" s="486"/>
      <c r="I43" s="486"/>
      <c r="J43" s="486"/>
      <c r="K43" s="486"/>
      <c r="L43" s="486"/>
      <c r="M43" s="486"/>
      <c r="N43" s="500" t="s">
        <v>3870</v>
      </c>
      <c r="O43" s="486"/>
      <c r="P43" s="486"/>
      <c r="Q43" s="486"/>
      <c r="R43" s="486"/>
      <c r="S43" s="486"/>
      <c r="T43" s="486"/>
      <c r="U43" s="534"/>
      <c r="V43" s="535"/>
      <c r="W43" s="535"/>
      <c r="X43" s="107">
        <v>310</v>
      </c>
      <c r="Y43" s="108" t="s">
        <v>325</v>
      </c>
      <c r="Z43" s="521">
        <f t="shared" ref="Z43:Z50" si="1">U43*X43</f>
        <v>0</v>
      </c>
      <c r="AA43" s="486"/>
    </row>
    <row r="44" spans="2:27" x14ac:dyDescent="0.35">
      <c r="B44" s="499">
        <v>2</v>
      </c>
      <c r="C44" s="486"/>
      <c r="D44" s="500" t="s">
        <v>3869</v>
      </c>
      <c r="E44" s="486"/>
      <c r="F44" s="486"/>
      <c r="G44" s="486"/>
      <c r="H44" s="486"/>
      <c r="I44" s="486"/>
      <c r="J44" s="486"/>
      <c r="K44" s="486"/>
      <c r="L44" s="486"/>
      <c r="M44" s="486"/>
      <c r="N44" s="500" t="s">
        <v>3868</v>
      </c>
      <c r="O44" s="486"/>
      <c r="P44" s="486"/>
      <c r="Q44" s="486"/>
      <c r="R44" s="486"/>
      <c r="S44" s="486"/>
      <c r="T44" s="486"/>
      <c r="U44" s="534"/>
      <c r="V44" s="535"/>
      <c r="W44" s="535"/>
      <c r="X44" s="107">
        <v>20</v>
      </c>
      <c r="Y44" s="108" t="s">
        <v>1539</v>
      </c>
      <c r="Z44" s="521">
        <f t="shared" si="1"/>
        <v>0</v>
      </c>
      <c r="AA44" s="486"/>
    </row>
    <row r="45" spans="2:27" x14ac:dyDescent="0.35">
      <c r="B45" s="499">
        <v>3</v>
      </c>
      <c r="C45" s="486"/>
      <c r="D45" s="500" t="s">
        <v>3867</v>
      </c>
      <c r="E45" s="486"/>
      <c r="F45" s="486"/>
      <c r="G45" s="486"/>
      <c r="H45" s="486"/>
      <c r="I45" s="486"/>
      <c r="J45" s="486"/>
      <c r="K45" s="486"/>
      <c r="L45" s="486"/>
      <c r="M45" s="486"/>
      <c r="N45" s="500" t="s">
        <v>3866</v>
      </c>
      <c r="O45" s="486"/>
      <c r="P45" s="486"/>
      <c r="Q45" s="486"/>
      <c r="R45" s="486"/>
      <c r="S45" s="486"/>
      <c r="T45" s="486"/>
      <c r="U45" s="534"/>
      <c r="V45" s="535"/>
      <c r="W45" s="535"/>
      <c r="X45" s="107">
        <v>0.31</v>
      </c>
      <c r="Y45" s="108" t="s">
        <v>3865</v>
      </c>
      <c r="Z45" s="521">
        <f t="shared" si="1"/>
        <v>0</v>
      </c>
      <c r="AA45" s="486"/>
    </row>
    <row r="46" spans="2:27" x14ac:dyDescent="0.35">
      <c r="B46" s="499">
        <v>4</v>
      </c>
      <c r="C46" s="486"/>
      <c r="D46" s="500" t="s">
        <v>3863</v>
      </c>
      <c r="E46" s="486"/>
      <c r="F46" s="486"/>
      <c r="G46" s="486"/>
      <c r="H46" s="486"/>
      <c r="I46" s="486"/>
      <c r="J46" s="486"/>
      <c r="K46" s="486"/>
      <c r="L46" s="486"/>
      <c r="M46" s="486"/>
      <c r="N46" s="500" t="s">
        <v>3864</v>
      </c>
      <c r="O46" s="486"/>
      <c r="P46" s="486"/>
      <c r="Q46" s="486"/>
      <c r="R46" s="486"/>
      <c r="S46" s="486"/>
      <c r="T46" s="486"/>
      <c r="U46" s="534"/>
      <c r="V46" s="535"/>
      <c r="W46" s="535"/>
      <c r="X46" s="107">
        <v>6</v>
      </c>
      <c r="Y46" s="108" t="s">
        <v>342</v>
      </c>
      <c r="Z46" s="521">
        <f t="shared" si="1"/>
        <v>0</v>
      </c>
      <c r="AA46" s="486"/>
    </row>
    <row r="47" spans="2:27" x14ac:dyDescent="0.35">
      <c r="B47" s="499">
        <v>5</v>
      </c>
      <c r="C47" s="486"/>
      <c r="D47" s="500" t="s">
        <v>3863</v>
      </c>
      <c r="E47" s="486"/>
      <c r="F47" s="486"/>
      <c r="G47" s="486"/>
      <c r="H47" s="486"/>
      <c r="I47" s="486"/>
      <c r="J47" s="486"/>
      <c r="K47" s="486"/>
      <c r="L47" s="486"/>
      <c r="M47" s="486"/>
      <c r="N47" s="500" t="s">
        <v>3862</v>
      </c>
      <c r="O47" s="486"/>
      <c r="P47" s="486"/>
      <c r="Q47" s="486"/>
      <c r="R47" s="486"/>
      <c r="S47" s="486"/>
      <c r="T47" s="486"/>
      <c r="U47" s="534"/>
      <c r="V47" s="535"/>
      <c r="W47" s="535"/>
      <c r="X47" s="107">
        <v>6</v>
      </c>
      <c r="Y47" s="108" t="s">
        <v>342</v>
      </c>
      <c r="Z47" s="521">
        <f t="shared" si="1"/>
        <v>0</v>
      </c>
      <c r="AA47" s="486"/>
    </row>
    <row r="48" spans="2:27" x14ac:dyDescent="0.35">
      <c r="B48" s="499">
        <v>6</v>
      </c>
      <c r="C48" s="486"/>
      <c r="D48" s="500" t="s">
        <v>3861</v>
      </c>
      <c r="E48" s="486"/>
      <c r="F48" s="486"/>
      <c r="G48" s="486"/>
      <c r="H48" s="486"/>
      <c r="I48" s="486"/>
      <c r="J48" s="486"/>
      <c r="K48" s="486"/>
      <c r="L48" s="486"/>
      <c r="M48" s="486"/>
      <c r="N48" s="500" t="s">
        <v>3860</v>
      </c>
      <c r="O48" s="486"/>
      <c r="P48" s="486"/>
      <c r="Q48" s="486"/>
      <c r="R48" s="486"/>
      <c r="S48" s="486"/>
      <c r="T48" s="486"/>
      <c r="U48" s="534"/>
      <c r="V48" s="535"/>
      <c r="W48" s="535"/>
      <c r="X48" s="107">
        <v>3.5</v>
      </c>
      <c r="Y48" s="108" t="s">
        <v>342</v>
      </c>
      <c r="Z48" s="521">
        <f t="shared" si="1"/>
        <v>0</v>
      </c>
      <c r="AA48" s="486"/>
    </row>
    <row r="49" spans="2:27" ht="24" customHeight="1" x14ac:dyDescent="0.35">
      <c r="B49" s="499">
        <v>7</v>
      </c>
      <c r="C49" s="486"/>
      <c r="D49" s="500" t="s">
        <v>3859</v>
      </c>
      <c r="E49" s="486"/>
      <c r="F49" s="486"/>
      <c r="G49" s="486"/>
      <c r="H49" s="486"/>
      <c r="I49" s="486"/>
      <c r="J49" s="486"/>
      <c r="K49" s="486"/>
      <c r="L49" s="486"/>
      <c r="M49" s="486"/>
      <c r="N49" s="500" t="s">
        <v>3858</v>
      </c>
      <c r="O49" s="486"/>
      <c r="P49" s="486"/>
      <c r="Q49" s="486"/>
      <c r="R49" s="486"/>
      <c r="S49" s="486"/>
      <c r="T49" s="486"/>
      <c r="U49" s="534"/>
      <c r="V49" s="535"/>
      <c r="W49" s="535"/>
      <c r="X49" s="107">
        <v>310</v>
      </c>
      <c r="Y49" s="108" t="s">
        <v>325</v>
      </c>
      <c r="Z49" s="521">
        <f t="shared" si="1"/>
        <v>0</v>
      </c>
      <c r="AA49" s="486"/>
    </row>
    <row r="50" spans="2:27" ht="24.75" customHeight="1" x14ac:dyDescent="0.35">
      <c r="B50" s="499">
        <v>8</v>
      </c>
      <c r="C50" s="486"/>
      <c r="D50" s="500" t="s">
        <v>3857</v>
      </c>
      <c r="E50" s="486"/>
      <c r="F50" s="486"/>
      <c r="G50" s="486"/>
      <c r="H50" s="486"/>
      <c r="I50" s="486"/>
      <c r="J50" s="486"/>
      <c r="K50" s="486"/>
      <c r="L50" s="486"/>
      <c r="M50" s="486"/>
      <c r="N50" s="500" t="s">
        <v>3856</v>
      </c>
      <c r="O50" s="486"/>
      <c r="P50" s="486"/>
      <c r="Q50" s="486"/>
      <c r="R50" s="486"/>
      <c r="S50" s="486"/>
      <c r="T50" s="486"/>
      <c r="U50" s="534"/>
      <c r="V50" s="535"/>
      <c r="W50" s="535"/>
      <c r="X50" s="107">
        <v>310</v>
      </c>
      <c r="Y50" s="108" t="s">
        <v>325</v>
      </c>
      <c r="Z50" s="521">
        <f t="shared" si="1"/>
        <v>0</v>
      </c>
      <c r="AA50" s="486"/>
    </row>
    <row r="51" spans="2:27" ht="18.75" customHeight="1" x14ac:dyDescent="0.35">
      <c r="B51" s="524" t="s">
        <v>3647</v>
      </c>
      <c r="C51" s="524"/>
      <c r="D51" s="524"/>
      <c r="E51" s="524"/>
      <c r="F51" s="524"/>
      <c r="G51" s="524"/>
      <c r="H51" s="524"/>
      <c r="I51" s="524"/>
      <c r="J51" s="524"/>
      <c r="K51" s="524"/>
      <c r="L51" s="524"/>
      <c r="M51" s="524"/>
      <c r="N51" s="524"/>
      <c r="O51" s="524"/>
      <c r="P51" s="524"/>
      <c r="Q51" s="524"/>
      <c r="R51" s="524"/>
      <c r="S51" s="524"/>
      <c r="T51" s="524"/>
      <c r="U51" s="524"/>
      <c r="V51" s="524"/>
      <c r="W51" s="524"/>
      <c r="X51" s="524"/>
      <c r="Y51" s="524"/>
      <c r="Z51" s="124"/>
      <c r="AA51" s="132">
        <f>SUM(Z43:AA50)</f>
        <v>0</v>
      </c>
    </row>
    <row r="52" spans="2:27" ht="0" hidden="1" customHeight="1" x14ac:dyDescent="0.35"/>
    <row r="53" spans="2:27" ht="2.9" customHeight="1" x14ac:dyDescent="0.35"/>
    <row r="54" spans="2:27" ht="11.25" customHeight="1" x14ac:dyDescent="0.35">
      <c r="B54" s="494" t="s">
        <v>3646</v>
      </c>
      <c r="C54" s="486"/>
      <c r="D54" s="486"/>
      <c r="E54" s="486"/>
      <c r="F54" s="486"/>
      <c r="G54" s="486"/>
      <c r="H54" s="486"/>
      <c r="I54" s="486"/>
      <c r="J54" s="486"/>
      <c r="K54" s="486"/>
      <c r="L54" s="486"/>
      <c r="M54" s="486"/>
      <c r="N54" s="486"/>
      <c r="O54" s="486"/>
      <c r="P54" s="486"/>
      <c r="Q54" s="486"/>
      <c r="R54" s="486"/>
      <c r="S54" s="486"/>
      <c r="T54" s="486"/>
      <c r="U54" s="486"/>
      <c r="V54" s="486"/>
      <c r="W54" s="486"/>
      <c r="X54" s="486"/>
      <c r="Y54" s="486"/>
      <c r="Z54" s="486"/>
      <c r="AA54" s="486"/>
    </row>
    <row r="55" spans="2:27" ht="1.5" customHeight="1" x14ac:dyDescent="0.35"/>
    <row r="56" spans="2:27" ht="11.25" customHeight="1" x14ac:dyDescent="0.35">
      <c r="C56" s="499" t="s">
        <v>3509</v>
      </c>
      <c r="D56" s="486"/>
      <c r="F56" s="501">
        <f>AA51</f>
        <v>0</v>
      </c>
      <c r="G56" s="486"/>
      <c r="H56" s="486"/>
      <c r="I56" s="486"/>
      <c r="J56" s="486"/>
      <c r="K56" s="500"/>
      <c r="L56" s="486"/>
      <c r="M56" s="486"/>
      <c r="N56" s="486"/>
      <c r="O56" s="486"/>
      <c r="P56" s="486"/>
      <c r="Q56" s="486"/>
      <c r="R56" s="486"/>
    </row>
    <row r="57" spans="2:27" ht="10" customHeight="1" x14ac:dyDescent="0.35"/>
    <row r="58" spans="2:27" ht="11.5" customHeight="1" x14ac:dyDescent="0.35">
      <c r="B58" s="495" t="s">
        <v>1</v>
      </c>
      <c r="C58" s="496"/>
      <c r="D58" s="496"/>
      <c r="E58" s="496"/>
      <c r="F58" s="496"/>
      <c r="G58" s="496"/>
      <c r="H58" s="496"/>
      <c r="J58" s="497" t="s">
        <v>3497</v>
      </c>
      <c r="K58" s="496"/>
      <c r="L58" s="496"/>
      <c r="M58" s="496"/>
      <c r="N58" s="496"/>
      <c r="O58" s="496"/>
      <c r="P58" s="496"/>
    </row>
    <row r="59" spans="2:27" ht="11.25" customHeight="1" x14ac:dyDescent="0.35">
      <c r="B59" s="497" t="s">
        <v>3818</v>
      </c>
      <c r="C59" s="496"/>
      <c r="D59" s="496"/>
      <c r="E59" s="496"/>
      <c r="F59" s="496"/>
      <c r="G59" s="496"/>
      <c r="H59" s="496"/>
      <c r="I59" s="105"/>
      <c r="J59" s="498">
        <f>AA51</f>
        <v>0</v>
      </c>
      <c r="K59" s="496"/>
      <c r="L59" s="496"/>
      <c r="M59" s="496"/>
      <c r="N59" s="496"/>
      <c r="O59" s="496"/>
      <c r="P59" s="496"/>
    </row>
    <row r="60" spans="2:27" ht="0" hidden="1" customHeight="1" x14ac:dyDescent="0.35"/>
    <row r="61" spans="2:27" ht="3" customHeight="1" x14ac:dyDescent="0.35"/>
    <row r="62" spans="2:27" ht="11.25" customHeight="1" x14ac:dyDescent="0.35">
      <c r="B62" s="490" t="s">
        <v>3478</v>
      </c>
      <c r="C62" s="486"/>
      <c r="D62" s="486"/>
      <c r="E62" s="486"/>
      <c r="F62" s="486"/>
      <c r="G62" s="486"/>
      <c r="H62" s="486"/>
      <c r="J62" s="491">
        <f>AA51</f>
        <v>0</v>
      </c>
      <c r="K62" s="486"/>
      <c r="L62" s="486"/>
      <c r="M62" s="486"/>
      <c r="N62" s="486"/>
      <c r="O62" s="486"/>
      <c r="P62" s="486"/>
    </row>
    <row r="63" spans="2:27" ht="5.65" customHeight="1" x14ac:dyDescent="0.35"/>
    <row r="64" spans="2:27" ht="2.9" customHeight="1" x14ac:dyDescent="0.35"/>
    <row r="65" spans="2:27" ht="0" hidden="1" customHeight="1" x14ac:dyDescent="0.35"/>
    <row r="66" spans="2:27" ht="17.149999999999999" customHeight="1" x14ac:dyDescent="0.35">
      <c r="B66" s="515" t="s">
        <v>3855</v>
      </c>
      <c r="C66" s="486"/>
      <c r="D66" s="486"/>
      <c r="E66" s="486"/>
      <c r="F66" s="486"/>
      <c r="G66" s="486"/>
      <c r="H66" s="486"/>
      <c r="I66" s="486"/>
      <c r="J66" s="486"/>
      <c r="K66" s="486"/>
      <c r="L66" s="486"/>
      <c r="M66" s="486"/>
      <c r="N66" s="486"/>
      <c r="O66" s="486"/>
      <c r="P66" s="486"/>
      <c r="Q66" s="486"/>
      <c r="R66" s="486"/>
      <c r="S66" s="486"/>
      <c r="T66" s="486"/>
      <c r="U66" s="486"/>
      <c r="V66" s="486"/>
      <c r="W66" s="486"/>
      <c r="X66" s="486"/>
      <c r="Y66" s="486"/>
      <c r="Z66" s="486"/>
      <c r="AA66" s="486"/>
    </row>
    <row r="67" spans="2:27" ht="2.9" customHeight="1" x14ac:dyDescent="0.35"/>
    <row r="68" spans="2:27" x14ac:dyDescent="0.35">
      <c r="B68" s="528" t="s">
        <v>3643</v>
      </c>
      <c r="C68" s="525"/>
      <c r="D68" s="529" t="s">
        <v>3642</v>
      </c>
      <c r="E68" s="525"/>
      <c r="F68" s="525"/>
      <c r="G68" s="525"/>
      <c r="H68" s="525"/>
      <c r="I68" s="525"/>
      <c r="J68" s="525"/>
      <c r="K68" s="525"/>
      <c r="L68" s="525"/>
      <c r="M68" s="525"/>
      <c r="N68" s="529" t="s">
        <v>3498</v>
      </c>
      <c r="O68" s="525"/>
      <c r="P68" s="525"/>
      <c r="Q68" s="525"/>
      <c r="R68" s="525"/>
      <c r="S68" s="525"/>
      <c r="T68" s="525"/>
      <c r="U68" s="528" t="s">
        <v>3641</v>
      </c>
      <c r="V68" s="525"/>
      <c r="W68" s="525"/>
      <c r="X68" s="128" t="s">
        <v>308</v>
      </c>
      <c r="Y68" s="129" t="s">
        <v>3640</v>
      </c>
      <c r="Z68" s="528" t="s">
        <v>3639</v>
      </c>
      <c r="AA68" s="525"/>
    </row>
    <row r="69" spans="2:27" x14ac:dyDescent="0.35">
      <c r="B69" s="499">
        <v>1</v>
      </c>
      <c r="C69" s="486"/>
      <c r="D69" s="500" t="s">
        <v>3666</v>
      </c>
      <c r="E69" s="486"/>
      <c r="F69" s="486"/>
      <c r="G69" s="486"/>
      <c r="H69" s="486"/>
      <c r="I69" s="486"/>
      <c r="J69" s="486"/>
      <c r="K69" s="486"/>
      <c r="L69" s="486"/>
      <c r="M69" s="486"/>
      <c r="N69" s="500" t="s">
        <v>3854</v>
      </c>
      <c r="O69" s="486"/>
      <c r="P69" s="486"/>
      <c r="Q69" s="486"/>
      <c r="R69" s="486"/>
      <c r="S69" s="486"/>
      <c r="T69" s="486"/>
      <c r="U69" s="534"/>
      <c r="V69" s="535"/>
      <c r="W69" s="535"/>
      <c r="X69" s="107" t="s">
        <v>3651</v>
      </c>
      <c r="Y69" s="108" t="s">
        <v>365</v>
      </c>
      <c r="Z69" s="521">
        <f t="shared" ref="Z69:Z74" si="2">U69*X69</f>
        <v>0</v>
      </c>
      <c r="AA69" s="486"/>
    </row>
    <row r="70" spans="2:27" x14ac:dyDescent="0.35">
      <c r="B70" s="499">
        <v>2</v>
      </c>
      <c r="C70" s="486"/>
      <c r="D70" s="500" t="s">
        <v>3666</v>
      </c>
      <c r="E70" s="486"/>
      <c r="F70" s="486"/>
      <c r="G70" s="486"/>
      <c r="H70" s="486"/>
      <c r="I70" s="486"/>
      <c r="J70" s="486"/>
      <c r="K70" s="486"/>
      <c r="L70" s="486"/>
      <c r="M70" s="486"/>
      <c r="N70" s="500" t="s">
        <v>3853</v>
      </c>
      <c r="O70" s="486"/>
      <c r="P70" s="486"/>
      <c r="Q70" s="486"/>
      <c r="R70" s="486"/>
      <c r="S70" s="486"/>
      <c r="T70" s="486"/>
      <c r="U70" s="534"/>
      <c r="V70" s="535"/>
      <c r="W70" s="535"/>
      <c r="X70" s="107" t="s">
        <v>3651</v>
      </c>
      <c r="Y70" s="108" t="s">
        <v>365</v>
      </c>
      <c r="Z70" s="521">
        <f t="shared" si="2"/>
        <v>0</v>
      </c>
      <c r="AA70" s="486"/>
    </row>
    <row r="71" spans="2:27" x14ac:dyDescent="0.35">
      <c r="B71" s="499">
        <v>3</v>
      </c>
      <c r="C71" s="486"/>
      <c r="D71" s="500" t="s">
        <v>3666</v>
      </c>
      <c r="E71" s="486"/>
      <c r="F71" s="486"/>
      <c r="G71" s="486"/>
      <c r="H71" s="486"/>
      <c r="I71" s="486"/>
      <c r="J71" s="486"/>
      <c r="K71" s="486"/>
      <c r="L71" s="486"/>
      <c r="M71" s="486"/>
      <c r="N71" s="500" t="s">
        <v>3852</v>
      </c>
      <c r="O71" s="486"/>
      <c r="P71" s="486"/>
      <c r="Q71" s="486"/>
      <c r="R71" s="486"/>
      <c r="S71" s="486"/>
      <c r="T71" s="486"/>
      <c r="U71" s="534"/>
      <c r="V71" s="535"/>
      <c r="W71" s="535"/>
      <c r="X71" s="107" t="s">
        <v>3651</v>
      </c>
      <c r="Y71" s="108" t="s">
        <v>365</v>
      </c>
      <c r="Z71" s="521">
        <f t="shared" si="2"/>
        <v>0</v>
      </c>
      <c r="AA71" s="486"/>
    </row>
    <row r="72" spans="2:27" x14ac:dyDescent="0.35">
      <c r="B72" s="499">
        <v>4</v>
      </c>
      <c r="C72" s="486"/>
      <c r="D72" s="500" t="s">
        <v>3666</v>
      </c>
      <c r="E72" s="486"/>
      <c r="F72" s="486"/>
      <c r="G72" s="486"/>
      <c r="H72" s="486"/>
      <c r="I72" s="486"/>
      <c r="J72" s="486"/>
      <c r="K72" s="486"/>
      <c r="L72" s="486"/>
      <c r="M72" s="486"/>
      <c r="N72" s="500" t="s">
        <v>3851</v>
      </c>
      <c r="O72" s="486"/>
      <c r="P72" s="486"/>
      <c r="Q72" s="486"/>
      <c r="R72" s="486"/>
      <c r="S72" s="486"/>
      <c r="T72" s="486"/>
      <c r="U72" s="534"/>
      <c r="V72" s="535"/>
      <c r="W72" s="535"/>
      <c r="X72" s="107" t="s">
        <v>3651</v>
      </c>
      <c r="Y72" s="108" t="s">
        <v>365</v>
      </c>
      <c r="Z72" s="521">
        <f t="shared" si="2"/>
        <v>0</v>
      </c>
      <c r="AA72" s="486"/>
    </row>
    <row r="73" spans="2:27" x14ac:dyDescent="0.35">
      <c r="B73" s="499">
        <v>5</v>
      </c>
      <c r="C73" s="486"/>
      <c r="D73" s="500" t="s">
        <v>3850</v>
      </c>
      <c r="E73" s="486"/>
      <c r="F73" s="486"/>
      <c r="G73" s="486"/>
      <c r="H73" s="486"/>
      <c r="I73" s="486"/>
      <c r="J73" s="486"/>
      <c r="K73" s="486"/>
      <c r="L73" s="486"/>
      <c r="M73" s="486"/>
      <c r="N73" s="500" t="s">
        <v>3849</v>
      </c>
      <c r="O73" s="486"/>
      <c r="P73" s="486"/>
      <c r="Q73" s="486"/>
      <c r="R73" s="486"/>
      <c r="S73" s="486"/>
      <c r="T73" s="486"/>
      <c r="U73" s="534"/>
      <c r="V73" s="535"/>
      <c r="W73" s="535"/>
      <c r="X73" s="107" t="s">
        <v>3651</v>
      </c>
      <c r="Y73" s="108" t="s">
        <v>365</v>
      </c>
      <c r="Z73" s="521">
        <f t="shared" si="2"/>
        <v>0</v>
      </c>
      <c r="AA73" s="486"/>
    </row>
    <row r="74" spans="2:27" x14ac:dyDescent="0.35">
      <c r="B74" s="499">
        <v>6</v>
      </c>
      <c r="C74" s="486"/>
      <c r="D74" s="500" t="s">
        <v>3848</v>
      </c>
      <c r="E74" s="486"/>
      <c r="F74" s="486"/>
      <c r="G74" s="486"/>
      <c r="H74" s="486"/>
      <c r="I74" s="486"/>
      <c r="J74" s="486"/>
      <c r="K74" s="486"/>
      <c r="L74" s="486"/>
      <c r="M74" s="486"/>
      <c r="N74" s="500" t="s">
        <v>3847</v>
      </c>
      <c r="O74" s="486"/>
      <c r="P74" s="486"/>
      <c r="Q74" s="486"/>
      <c r="R74" s="486"/>
      <c r="S74" s="486"/>
      <c r="T74" s="486"/>
      <c r="U74" s="534"/>
      <c r="V74" s="535"/>
      <c r="W74" s="535"/>
      <c r="X74" s="107" t="s">
        <v>3651</v>
      </c>
      <c r="Y74" s="108" t="s">
        <v>365</v>
      </c>
      <c r="Z74" s="521">
        <f t="shared" si="2"/>
        <v>0</v>
      </c>
      <c r="AA74" s="486"/>
    </row>
    <row r="75" spans="2:27" ht="17.25" customHeight="1" x14ac:dyDescent="0.35">
      <c r="B75" s="524" t="s">
        <v>3647</v>
      </c>
      <c r="C75" s="524"/>
      <c r="D75" s="524"/>
      <c r="E75" s="524"/>
      <c r="F75" s="524"/>
      <c r="G75" s="524"/>
      <c r="H75" s="524"/>
      <c r="I75" s="524"/>
      <c r="J75" s="524"/>
      <c r="K75" s="524"/>
      <c r="L75" s="524"/>
      <c r="M75" s="524"/>
      <c r="N75" s="524"/>
      <c r="O75" s="524"/>
      <c r="P75" s="524"/>
      <c r="Q75" s="524"/>
      <c r="R75" s="524"/>
      <c r="S75" s="524"/>
      <c r="T75" s="524"/>
      <c r="U75" s="524"/>
      <c r="V75" s="524"/>
      <c r="W75" s="524"/>
      <c r="X75" s="524"/>
      <c r="Y75" s="524"/>
      <c r="Z75" s="124"/>
      <c r="AA75" s="132">
        <f>SUM(Z69:AA74)</f>
        <v>0</v>
      </c>
    </row>
    <row r="76" spans="2:27" ht="2.9" customHeight="1" x14ac:dyDescent="0.35"/>
    <row r="77" spans="2:27" ht="11.25" customHeight="1" x14ac:dyDescent="0.35">
      <c r="B77" s="494" t="s">
        <v>3646</v>
      </c>
      <c r="C77" s="486"/>
      <c r="D77" s="486"/>
      <c r="E77" s="486"/>
      <c r="F77" s="486"/>
      <c r="G77" s="486"/>
      <c r="H77" s="486"/>
      <c r="I77" s="486"/>
      <c r="J77" s="486"/>
      <c r="K77" s="486"/>
      <c r="L77" s="486"/>
      <c r="M77" s="486"/>
      <c r="N77" s="486"/>
      <c r="O77" s="486"/>
      <c r="P77" s="486"/>
      <c r="Q77" s="486"/>
      <c r="R77" s="486"/>
      <c r="S77" s="486"/>
      <c r="T77" s="486"/>
      <c r="U77" s="486"/>
      <c r="V77" s="486"/>
      <c r="W77" s="486"/>
      <c r="X77" s="486"/>
      <c r="Y77" s="486"/>
      <c r="Z77" s="486"/>
      <c r="AA77" s="486"/>
    </row>
    <row r="78" spans="2:27" ht="1.5" customHeight="1" x14ac:dyDescent="0.35"/>
    <row r="79" spans="2:27" ht="11.25" customHeight="1" x14ac:dyDescent="0.35">
      <c r="C79" s="499" t="s">
        <v>3509</v>
      </c>
      <c r="D79" s="486"/>
      <c r="F79" s="501">
        <f>AA75</f>
        <v>0</v>
      </c>
      <c r="G79" s="486"/>
      <c r="H79" s="486"/>
      <c r="I79" s="486"/>
      <c r="J79" s="486"/>
      <c r="K79" s="500"/>
      <c r="L79" s="486"/>
      <c r="M79" s="486"/>
      <c r="N79" s="486"/>
      <c r="O79" s="486"/>
      <c r="P79" s="486"/>
      <c r="Q79" s="486"/>
      <c r="R79" s="486"/>
    </row>
    <row r="80" spans="2:27" ht="10" customHeight="1" x14ac:dyDescent="0.35"/>
    <row r="81" spans="2:27" ht="11.5" customHeight="1" x14ac:dyDescent="0.35">
      <c r="B81" s="495" t="s">
        <v>1</v>
      </c>
      <c r="C81" s="496"/>
      <c r="D81" s="496"/>
      <c r="E81" s="496"/>
      <c r="F81" s="496"/>
      <c r="G81" s="496"/>
      <c r="H81" s="496"/>
      <c r="J81" s="497" t="s">
        <v>3497</v>
      </c>
      <c r="K81" s="496"/>
      <c r="L81" s="496"/>
      <c r="M81" s="496"/>
      <c r="N81" s="496"/>
      <c r="O81" s="496"/>
      <c r="P81" s="496"/>
    </row>
    <row r="82" spans="2:27" ht="11.25" customHeight="1" x14ac:dyDescent="0.35">
      <c r="B82" s="497" t="s">
        <v>3818</v>
      </c>
      <c r="C82" s="496"/>
      <c r="D82" s="496"/>
      <c r="E82" s="496"/>
      <c r="F82" s="496"/>
      <c r="G82" s="496"/>
      <c r="H82" s="496"/>
      <c r="I82" s="105"/>
      <c r="J82" s="498">
        <f>AA75</f>
        <v>0</v>
      </c>
      <c r="K82" s="496"/>
      <c r="L82" s="496"/>
      <c r="M82" s="496"/>
      <c r="N82" s="496"/>
      <c r="O82" s="496"/>
      <c r="P82" s="496"/>
    </row>
    <row r="83" spans="2:27" ht="0" hidden="1" customHeight="1" x14ac:dyDescent="0.35"/>
    <row r="84" spans="2:27" ht="3" customHeight="1" x14ac:dyDescent="0.35"/>
    <row r="85" spans="2:27" ht="11.25" customHeight="1" x14ac:dyDescent="0.35">
      <c r="B85" s="490" t="s">
        <v>3478</v>
      </c>
      <c r="C85" s="486"/>
      <c r="D85" s="486"/>
      <c r="E85" s="486"/>
      <c r="F85" s="486"/>
      <c r="G85" s="486"/>
      <c r="H85" s="486"/>
      <c r="J85" s="491">
        <f>AA75</f>
        <v>0</v>
      </c>
      <c r="K85" s="486"/>
      <c r="L85" s="486"/>
      <c r="M85" s="486"/>
      <c r="N85" s="486"/>
      <c r="O85" s="486"/>
      <c r="P85" s="486"/>
    </row>
    <row r="86" spans="2:27" ht="11.5" customHeight="1" x14ac:dyDescent="0.35"/>
    <row r="87" spans="2:27" ht="2.9" customHeight="1" x14ac:dyDescent="0.35"/>
    <row r="88" spans="2:27" ht="0" hidden="1" customHeight="1" x14ac:dyDescent="0.35"/>
    <row r="89" spans="2:27" ht="17.149999999999999" customHeight="1" x14ac:dyDescent="0.35">
      <c r="B89" s="515" t="s">
        <v>3644</v>
      </c>
      <c r="C89" s="486"/>
      <c r="D89" s="486"/>
      <c r="E89" s="486"/>
      <c r="F89" s="486"/>
      <c r="G89" s="486"/>
      <c r="H89" s="486"/>
      <c r="I89" s="486"/>
      <c r="J89" s="486"/>
      <c r="K89" s="486"/>
      <c r="L89" s="486"/>
      <c r="M89" s="486"/>
      <c r="N89" s="486"/>
      <c r="O89" s="486"/>
      <c r="P89" s="486"/>
      <c r="Q89" s="486"/>
      <c r="R89" s="486"/>
      <c r="S89" s="486"/>
      <c r="T89" s="486"/>
      <c r="U89" s="486"/>
      <c r="V89" s="486"/>
      <c r="W89" s="486"/>
      <c r="X89" s="486"/>
      <c r="Y89" s="486"/>
      <c r="Z89" s="486"/>
      <c r="AA89" s="486"/>
    </row>
    <row r="90" spans="2:27" ht="2.9" customHeight="1" x14ac:dyDescent="0.35"/>
    <row r="91" spans="2:27" x14ac:dyDescent="0.35">
      <c r="B91" s="524" t="s">
        <v>3643</v>
      </c>
      <c r="C91" s="525"/>
      <c r="D91" s="526" t="s">
        <v>3642</v>
      </c>
      <c r="E91" s="525"/>
      <c r="F91" s="525"/>
      <c r="G91" s="525"/>
      <c r="H91" s="525"/>
      <c r="I91" s="525"/>
      <c r="J91" s="525"/>
      <c r="K91" s="525"/>
      <c r="L91" s="525"/>
      <c r="M91" s="525"/>
      <c r="N91" s="526" t="s">
        <v>3498</v>
      </c>
      <c r="O91" s="525"/>
      <c r="P91" s="525"/>
      <c r="Q91" s="525"/>
      <c r="R91" s="525"/>
      <c r="S91" s="525"/>
      <c r="T91" s="525"/>
      <c r="U91" s="524" t="s">
        <v>3641</v>
      </c>
      <c r="V91" s="525"/>
      <c r="W91" s="525"/>
      <c r="X91" s="125" t="s">
        <v>308</v>
      </c>
      <c r="Y91" s="126" t="s">
        <v>3640</v>
      </c>
      <c r="Z91" s="524" t="s">
        <v>3639</v>
      </c>
      <c r="AA91" s="525"/>
    </row>
    <row r="92" spans="2:27" x14ac:dyDescent="0.35">
      <c r="B92" s="499">
        <v>1</v>
      </c>
      <c r="C92" s="486"/>
      <c r="D92" s="500" t="s">
        <v>3846</v>
      </c>
      <c r="E92" s="486"/>
      <c r="F92" s="486"/>
      <c r="G92" s="486"/>
      <c r="H92" s="486"/>
      <c r="I92" s="486"/>
      <c r="J92" s="486"/>
      <c r="K92" s="486"/>
      <c r="L92" s="486"/>
      <c r="M92" s="486"/>
      <c r="N92" s="500" t="s">
        <v>3845</v>
      </c>
      <c r="O92" s="486"/>
      <c r="P92" s="486"/>
      <c r="Q92" s="486"/>
      <c r="R92" s="486"/>
      <c r="S92" s="486"/>
      <c r="T92" s="486"/>
      <c r="U92" s="534"/>
      <c r="V92" s="535"/>
      <c r="W92" s="535"/>
      <c r="X92" s="123">
        <v>300</v>
      </c>
      <c r="Y92" s="108" t="s">
        <v>325</v>
      </c>
      <c r="Z92" s="521">
        <f t="shared" ref="Z92:Z110" si="3">U92*X92</f>
        <v>0</v>
      </c>
      <c r="AA92" s="486"/>
    </row>
    <row r="93" spans="2:27" x14ac:dyDescent="0.35">
      <c r="B93" s="499">
        <v>2</v>
      </c>
      <c r="C93" s="486"/>
      <c r="D93" s="500" t="s">
        <v>3844</v>
      </c>
      <c r="E93" s="486"/>
      <c r="F93" s="486"/>
      <c r="G93" s="486"/>
      <c r="H93" s="486"/>
      <c r="I93" s="486"/>
      <c r="J93" s="486"/>
      <c r="K93" s="486"/>
      <c r="L93" s="486"/>
      <c r="M93" s="486"/>
      <c r="N93" s="500" t="s">
        <v>3843</v>
      </c>
      <c r="O93" s="486"/>
      <c r="P93" s="486"/>
      <c r="Q93" s="486"/>
      <c r="R93" s="486"/>
      <c r="S93" s="486"/>
      <c r="T93" s="486"/>
      <c r="U93" s="534"/>
      <c r="V93" s="535"/>
      <c r="W93" s="535"/>
      <c r="X93" s="123">
        <v>13</v>
      </c>
      <c r="Y93" s="108" t="s">
        <v>1539</v>
      </c>
      <c r="Z93" s="521">
        <f t="shared" si="3"/>
        <v>0</v>
      </c>
      <c r="AA93" s="486"/>
    </row>
    <row r="94" spans="2:27" x14ac:dyDescent="0.35">
      <c r="B94" s="499">
        <v>3</v>
      </c>
      <c r="C94" s="486"/>
      <c r="D94" s="500" t="s">
        <v>3839</v>
      </c>
      <c r="E94" s="486"/>
      <c r="F94" s="486"/>
      <c r="G94" s="486"/>
      <c r="H94" s="486"/>
      <c r="I94" s="486"/>
      <c r="J94" s="486"/>
      <c r="K94" s="486"/>
      <c r="L94" s="486"/>
      <c r="M94" s="486"/>
      <c r="N94" s="500" t="s">
        <v>3842</v>
      </c>
      <c r="O94" s="486"/>
      <c r="P94" s="486"/>
      <c r="Q94" s="486"/>
      <c r="R94" s="486"/>
      <c r="S94" s="486"/>
      <c r="T94" s="486"/>
      <c r="U94" s="534"/>
      <c r="V94" s="535"/>
      <c r="W94" s="535"/>
      <c r="X94" s="123">
        <v>3.5</v>
      </c>
      <c r="Y94" s="108" t="s">
        <v>342</v>
      </c>
      <c r="Z94" s="521">
        <f t="shared" si="3"/>
        <v>0</v>
      </c>
      <c r="AA94" s="486"/>
    </row>
    <row r="95" spans="2:27" x14ac:dyDescent="0.35">
      <c r="B95" s="499">
        <v>4</v>
      </c>
      <c r="C95" s="486"/>
      <c r="D95" s="500" t="s">
        <v>3839</v>
      </c>
      <c r="E95" s="486"/>
      <c r="F95" s="486"/>
      <c r="G95" s="486"/>
      <c r="H95" s="486"/>
      <c r="I95" s="486"/>
      <c r="J95" s="486"/>
      <c r="K95" s="486"/>
      <c r="L95" s="486"/>
      <c r="M95" s="486"/>
      <c r="N95" s="500" t="s">
        <v>3841</v>
      </c>
      <c r="O95" s="486"/>
      <c r="P95" s="486"/>
      <c r="Q95" s="486"/>
      <c r="R95" s="486"/>
      <c r="S95" s="486"/>
      <c r="T95" s="486"/>
      <c r="U95" s="534"/>
      <c r="V95" s="535"/>
      <c r="W95" s="535"/>
      <c r="X95" s="123">
        <v>13</v>
      </c>
      <c r="Y95" s="108" t="s">
        <v>1539</v>
      </c>
      <c r="Z95" s="521">
        <f t="shared" si="3"/>
        <v>0</v>
      </c>
      <c r="AA95" s="486"/>
    </row>
    <row r="96" spans="2:27" x14ac:dyDescent="0.35">
      <c r="B96" s="499">
        <v>5</v>
      </c>
      <c r="C96" s="486"/>
      <c r="D96" s="500" t="s">
        <v>3839</v>
      </c>
      <c r="E96" s="486"/>
      <c r="F96" s="486"/>
      <c r="G96" s="486"/>
      <c r="H96" s="486"/>
      <c r="I96" s="486"/>
      <c r="J96" s="486"/>
      <c r="K96" s="486"/>
      <c r="L96" s="486"/>
      <c r="M96" s="486"/>
      <c r="N96" s="500" t="s">
        <v>3840</v>
      </c>
      <c r="O96" s="486"/>
      <c r="P96" s="486"/>
      <c r="Q96" s="486"/>
      <c r="R96" s="486"/>
      <c r="S96" s="486"/>
      <c r="T96" s="486"/>
      <c r="U96" s="534"/>
      <c r="V96" s="535"/>
      <c r="W96" s="535"/>
      <c r="X96" s="123">
        <v>8</v>
      </c>
      <c r="Y96" s="108" t="s">
        <v>1539</v>
      </c>
      <c r="Z96" s="521">
        <f t="shared" si="3"/>
        <v>0</v>
      </c>
      <c r="AA96" s="486"/>
    </row>
    <row r="97" spans="2:27" ht="15" customHeight="1" x14ac:dyDescent="0.35">
      <c r="B97" s="499">
        <v>6</v>
      </c>
      <c r="C97" s="486"/>
      <c r="D97" s="500" t="s">
        <v>3839</v>
      </c>
      <c r="E97" s="486"/>
      <c r="F97" s="486"/>
      <c r="G97" s="486"/>
      <c r="H97" s="486"/>
      <c r="I97" s="486"/>
      <c r="J97" s="486"/>
      <c r="K97" s="486"/>
      <c r="L97" s="486"/>
      <c r="M97" s="486"/>
      <c r="N97" s="500" t="s">
        <v>3838</v>
      </c>
      <c r="O97" s="486"/>
      <c r="P97" s="486"/>
      <c r="Q97" s="486"/>
      <c r="R97" s="486"/>
      <c r="S97" s="486"/>
      <c r="T97" s="486"/>
      <c r="U97" s="534"/>
      <c r="V97" s="535"/>
      <c r="W97" s="535"/>
      <c r="X97" s="123">
        <v>5</v>
      </c>
      <c r="Y97" s="108" t="s">
        <v>1539</v>
      </c>
      <c r="Z97" s="521">
        <f t="shared" si="3"/>
        <v>0</v>
      </c>
      <c r="AA97" s="486"/>
    </row>
    <row r="98" spans="2:27" x14ac:dyDescent="0.35">
      <c r="B98" s="499">
        <v>7</v>
      </c>
      <c r="C98" s="486"/>
      <c r="D98" s="500" t="s">
        <v>3785</v>
      </c>
      <c r="E98" s="486"/>
      <c r="F98" s="486"/>
      <c r="G98" s="486"/>
      <c r="H98" s="486"/>
      <c r="I98" s="486"/>
      <c r="J98" s="486"/>
      <c r="K98" s="486"/>
      <c r="L98" s="486"/>
      <c r="M98" s="486"/>
      <c r="N98" s="500" t="s">
        <v>3837</v>
      </c>
      <c r="O98" s="486"/>
      <c r="P98" s="486"/>
      <c r="Q98" s="486"/>
      <c r="R98" s="486"/>
      <c r="S98" s="486"/>
      <c r="T98" s="486"/>
      <c r="U98" s="534"/>
      <c r="V98" s="535"/>
      <c r="W98" s="535"/>
      <c r="X98" s="123">
        <v>8</v>
      </c>
      <c r="Y98" s="108" t="s">
        <v>1539</v>
      </c>
      <c r="Z98" s="521">
        <f t="shared" si="3"/>
        <v>0</v>
      </c>
      <c r="AA98" s="486"/>
    </row>
    <row r="99" spans="2:27" x14ac:dyDescent="0.35">
      <c r="B99" s="499">
        <v>7</v>
      </c>
      <c r="C99" s="486"/>
      <c r="D99" s="500" t="s">
        <v>3785</v>
      </c>
      <c r="E99" s="486"/>
      <c r="F99" s="486"/>
      <c r="G99" s="486"/>
      <c r="H99" s="486"/>
      <c r="I99" s="486"/>
      <c r="J99" s="486"/>
      <c r="K99" s="486"/>
      <c r="L99" s="486"/>
      <c r="M99" s="486"/>
      <c r="N99" s="500" t="s">
        <v>3836</v>
      </c>
      <c r="O99" s="486"/>
      <c r="P99" s="486"/>
      <c r="Q99" s="486"/>
      <c r="R99" s="486"/>
      <c r="S99" s="486"/>
      <c r="T99" s="486"/>
      <c r="U99" s="534"/>
      <c r="V99" s="535"/>
      <c r="W99" s="535"/>
      <c r="X99" s="123">
        <v>5</v>
      </c>
      <c r="Y99" s="108" t="s">
        <v>1539</v>
      </c>
      <c r="Z99" s="521">
        <f t="shared" si="3"/>
        <v>0</v>
      </c>
      <c r="AA99" s="486"/>
    </row>
    <row r="100" spans="2:27" x14ac:dyDescent="0.35">
      <c r="B100" s="499">
        <v>8</v>
      </c>
      <c r="C100" s="486"/>
      <c r="D100" s="500" t="s">
        <v>3835</v>
      </c>
      <c r="E100" s="486"/>
      <c r="F100" s="486"/>
      <c r="G100" s="486"/>
      <c r="H100" s="486"/>
      <c r="I100" s="486"/>
      <c r="J100" s="486"/>
      <c r="K100" s="486"/>
      <c r="L100" s="486"/>
      <c r="M100" s="486"/>
      <c r="N100" s="500" t="s">
        <v>3834</v>
      </c>
      <c r="O100" s="486"/>
      <c r="P100" s="486"/>
      <c r="Q100" s="486"/>
      <c r="R100" s="486"/>
      <c r="S100" s="486"/>
      <c r="T100" s="486"/>
      <c r="U100" s="534"/>
      <c r="V100" s="535"/>
      <c r="W100" s="535"/>
      <c r="X100" s="123">
        <v>13</v>
      </c>
      <c r="Y100" s="108" t="s">
        <v>1539</v>
      </c>
      <c r="Z100" s="521">
        <f t="shared" si="3"/>
        <v>0</v>
      </c>
      <c r="AA100" s="486"/>
    </row>
    <row r="101" spans="2:27" x14ac:dyDescent="0.35">
      <c r="B101" s="499">
        <v>9</v>
      </c>
      <c r="C101" s="486"/>
      <c r="D101" s="500" t="s">
        <v>3833</v>
      </c>
      <c r="E101" s="486"/>
      <c r="F101" s="486"/>
      <c r="G101" s="486"/>
      <c r="H101" s="486"/>
      <c r="I101" s="486"/>
      <c r="J101" s="486"/>
      <c r="K101" s="486"/>
      <c r="L101" s="486"/>
      <c r="M101" s="486"/>
      <c r="N101" s="500" t="s">
        <v>3587</v>
      </c>
      <c r="O101" s="486"/>
      <c r="P101" s="486"/>
      <c r="Q101" s="486"/>
      <c r="R101" s="486"/>
      <c r="S101" s="486"/>
      <c r="T101" s="486"/>
      <c r="U101" s="534"/>
      <c r="V101" s="535"/>
      <c r="W101" s="535"/>
      <c r="X101" s="123">
        <v>330</v>
      </c>
      <c r="Y101" s="108" t="s">
        <v>325</v>
      </c>
      <c r="Z101" s="521">
        <f t="shared" si="3"/>
        <v>0</v>
      </c>
      <c r="AA101" s="486"/>
    </row>
    <row r="102" spans="2:27" x14ac:dyDescent="0.35">
      <c r="B102" s="499">
        <v>10</v>
      </c>
      <c r="C102" s="486"/>
      <c r="D102" s="500" t="s">
        <v>3831</v>
      </c>
      <c r="E102" s="486"/>
      <c r="F102" s="486"/>
      <c r="G102" s="486"/>
      <c r="H102" s="486"/>
      <c r="I102" s="486"/>
      <c r="J102" s="486"/>
      <c r="K102" s="486"/>
      <c r="L102" s="486"/>
      <c r="M102" s="486"/>
      <c r="N102" s="500" t="s">
        <v>3832</v>
      </c>
      <c r="O102" s="486"/>
      <c r="P102" s="486"/>
      <c r="Q102" s="486"/>
      <c r="R102" s="486"/>
      <c r="S102" s="486"/>
      <c r="T102" s="486"/>
      <c r="U102" s="534"/>
      <c r="V102" s="535"/>
      <c r="W102" s="535"/>
      <c r="X102" s="123">
        <v>16</v>
      </c>
      <c r="Y102" s="108" t="s">
        <v>1539</v>
      </c>
      <c r="Z102" s="521">
        <f t="shared" si="3"/>
        <v>0</v>
      </c>
      <c r="AA102" s="486"/>
    </row>
    <row r="103" spans="2:27" x14ac:dyDescent="0.35">
      <c r="B103" s="499">
        <v>11</v>
      </c>
      <c r="C103" s="486"/>
      <c r="D103" s="500" t="s">
        <v>3831</v>
      </c>
      <c r="E103" s="486"/>
      <c r="F103" s="486"/>
      <c r="G103" s="486"/>
      <c r="H103" s="486"/>
      <c r="I103" s="486"/>
      <c r="J103" s="486"/>
      <c r="K103" s="486"/>
      <c r="L103" s="486"/>
      <c r="M103" s="486"/>
      <c r="N103" s="500" t="s">
        <v>3830</v>
      </c>
      <c r="O103" s="486"/>
      <c r="P103" s="486"/>
      <c r="Q103" s="486"/>
      <c r="R103" s="486"/>
      <c r="S103" s="486"/>
      <c r="T103" s="486"/>
      <c r="U103" s="534"/>
      <c r="V103" s="535"/>
      <c r="W103" s="535"/>
      <c r="X103" s="123">
        <v>13</v>
      </c>
      <c r="Y103" s="108" t="s">
        <v>1539</v>
      </c>
      <c r="Z103" s="521">
        <f t="shared" si="3"/>
        <v>0</v>
      </c>
      <c r="AA103" s="486"/>
    </row>
    <row r="104" spans="2:27" x14ac:dyDescent="0.35">
      <c r="B104" s="499">
        <v>12</v>
      </c>
      <c r="C104" s="486"/>
      <c r="D104" s="500" t="s">
        <v>3829</v>
      </c>
      <c r="E104" s="486"/>
      <c r="F104" s="486"/>
      <c r="G104" s="486"/>
      <c r="H104" s="486"/>
      <c r="I104" s="486"/>
      <c r="J104" s="486"/>
      <c r="K104" s="486"/>
      <c r="L104" s="486"/>
      <c r="M104" s="486"/>
      <c r="N104" s="500" t="s">
        <v>3828</v>
      </c>
      <c r="O104" s="486"/>
      <c r="P104" s="486"/>
      <c r="Q104" s="486"/>
      <c r="R104" s="486"/>
      <c r="S104" s="486"/>
      <c r="T104" s="486"/>
      <c r="U104" s="534"/>
      <c r="V104" s="535"/>
      <c r="W104" s="535"/>
      <c r="X104" s="123">
        <v>5</v>
      </c>
      <c r="Y104" s="108" t="s">
        <v>1539</v>
      </c>
      <c r="Z104" s="521">
        <f t="shared" si="3"/>
        <v>0</v>
      </c>
      <c r="AA104" s="486"/>
    </row>
    <row r="105" spans="2:27" x14ac:dyDescent="0.35">
      <c r="B105" s="499">
        <v>13</v>
      </c>
      <c r="C105" s="486"/>
      <c r="D105" s="500" t="s">
        <v>3826</v>
      </c>
      <c r="E105" s="486"/>
      <c r="F105" s="486"/>
      <c r="G105" s="486"/>
      <c r="H105" s="486"/>
      <c r="I105" s="486"/>
      <c r="J105" s="486"/>
      <c r="K105" s="486"/>
      <c r="L105" s="486"/>
      <c r="M105" s="486"/>
      <c r="N105" s="500" t="s">
        <v>3827</v>
      </c>
      <c r="O105" s="486"/>
      <c r="P105" s="486"/>
      <c r="Q105" s="486"/>
      <c r="R105" s="486"/>
      <c r="S105" s="486"/>
      <c r="T105" s="486"/>
      <c r="U105" s="534"/>
      <c r="V105" s="535"/>
      <c r="W105" s="535"/>
      <c r="X105" s="123">
        <v>408</v>
      </c>
      <c r="Y105" s="108" t="s">
        <v>325</v>
      </c>
      <c r="Z105" s="521">
        <f t="shared" si="3"/>
        <v>0</v>
      </c>
      <c r="AA105" s="486"/>
    </row>
    <row r="106" spans="2:27" x14ac:dyDescent="0.35">
      <c r="B106" s="499">
        <v>14</v>
      </c>
      <c r="C106" s="486"/>
      <c r="D106" s="500" t="s">
        <v>3826</v>
      </c>
      <c r="E106" s="486"/>
      <c r="F106" s="486"/>
      <c r="G106" s="486"/>
      <c r="H106" s="486"/>
      <c r="I106" s="486"/>
      <c r="J106" s="486"/>
      <c r="K106" s="486"/>
      <c r="L106" s="486"/>
      <c r="M106" s="486"/>
      <c r="N106" s="500" t="s">
        <v>3825</v>
      </c>
      <c r="O106" s="486"/>
      <c r="P106" s="486"/>
      <c r="Q106" s="486"/>
      <c r="R106" s="486"/>
      <c r="S106" s="486"/>
      <c r="T106" s="486"/>
      <c r="U106" s="534"/>
      <c r="V106" s="535"/>
      <c r="W106" s="535"/>
      <c r="X106" s="123">
        <v>310</v>
      </c>
      <c r="Y106" s="108" t="s">
        <v>325</v>
      </c>
      <c r="Z106" s="521">
        <f t="shared" si="3"/>
        <v>0</v>
      </c>
      <c r="AA106" s="486"/>
    </row>
    <row r="107" spans="2:27" x14ac:dyDescent="0.35">
      <c r="B107" s="499">
        <v>15</v>
      </c>
      <c r="C107" s="486"/>
      <c r="D107" s="500" t="s">
        <v>3824</v>
      </c>
      <c r="E107" s="486"/>
      <c r="F107" s="486"/>
      <c r="G107" s="486"/>
      <c r="H107" s="486"/>
      <c r="I107" s="486"/>
      <c r="J107" s="486"/>
      <c r="K107" s="486"/>
      <c r="L107" s="486"/>
      <c r="M107" s="486"/>
      <c r="N107" s="500" t="s">
        <v>3823</v>
      </c>
      <c r="O107" s="486"/>
      <c r="P107" s="486"/>
      <c r="Q107" s="486"/>
      <c r="R107" s="486"/>
      <c r="S107" s="486"/>
      <c r="T107" s="486"/>
      <c r="U107" s="534"/>
      <c r="V107" s="535"/>
      <c r="W107" s="535"/>
      <c r="X107" s="123">
        <v>13</v>
      </c>
      <c r="Y107" s="108" t="s">
        <v>1539</v>
      </c>
      <c r="Z107" s="521">
        <f t="shared" si="3"/>
        <v>0</v>
      </c>
      <c r="AA107" s="486"/>
    </row>
    <row r="108" spans="2:27" x14ac:dyDescent="0.35">
      <c r="B108" s="499">
        <v>16</v>
      </c>
      <c r="C108" s="486"/>
      <c r="D108" s="500" t="s">
        <v>3822</v>
      </c>
      <c r="E108" s="486"/>
      <c r="F108" s="486"/>
      <c r="G108" s="486"/>
      <c r="H108" s="486"/>
      <c r="I108" s="486"/>
      <c r="J108" s="486"/>
      <c r="K108" s="486"/>
      <c r="L108" s="486"/>
      <c r="M108" s="486"/>
      <c r="N108" s="500" t="s">
        <v>3821</v>
      </c>
      <c r="O108" s="486"/>
      <c r="P108" s="486"/>
      <c r="Q108" s="486"/>
      <c r="R108" s="486"/>
      <c r="S108" s="486"/>
      <c r="T108" s="486"/>
      <c r="U108" s="534"/>
      <c r="V108" s="535"/>
      <c r="W108" s="535"/>
      <c r="X108" s="123">
        <v>13</v>
      </c>
      <c r="Y108" s="108" t="s">
        <v>1539</v>
      </c>
      <c r="Z108" s="521">
        <f t="shared" si="3"/>
        <v>0</v>
      </c>
      <c r="AA108" s="486"/>
    </row>
    <row r="109" spans="2:27" x14ac:dyDescent="0.35">
      <c r="B109" s="499">
        <v>17</v>
      </c>
      <c r="C109" s="486"/>
      <c r="D109" s="500" t="s">
        <v>3820</v>
      </c>
      <c r="E109" s="486"/>
      <c r="F109" s="486"/>
      <c r="G109" s="486"/>
      <c r="H109" s="486"/>
      <c r="I109" s="486"/>
      <c r="J109" s="486"/>
      <c r="K109" s="486"/>
      <c r="L109" s="486"/>
      <c r="M109" s="486"/>
      <c r="N109" s="500" t="s">
        <v>3563</v>
      </c>
      <c r="O109" s="486"/>
      <c r="P109" s="486"/>
      <c r="Q109" s="486"/>
      <c r="R109" s="486"/>
      <c r="S109" s="486"/>
      <c r="T109" s="486"/>
      <c r="U109" s="534"/>
      <c r="V109" s="535"/>
      <c r="W109" s="535"/>
      <c r="X109" s="123">
        <v>13</v>
      </c>
      <c r="Y109" s="108" t="s">
        <v>325</v>
      </c>
      <c r="Z109" s="521">
        <f t="shared" si="3"/>
        <v>0</v>
      </c>
      <c r="AA109" s="486"/>
    </row>
    <row r="110" spans="2:27" x14ac:dyDescent="0.35">
      <c r="B110" s="499">
        <v>18</v>
      </c>
      <c r="C110" s="486"/>
      <c r="D110" s="500" t="s">
        <v>3783</v>
      </c>
      <c r="E110" s="486"/>
      <c r="F110" s="486"/>
      <c r="G110" s="486"/>
      <c r="H110" s="486"/>
      <c r="I110" s="486"/>
      <c r="J110" s="486"/>
      <c r="K110" s="486"/>
      <c r="L110" s="486"/>
      <c r="M110" s="486"/>
      <c r="N110" s="500" t="s">
        <v>3559</v>
      </c>
      <c r="O110" s="486"/>
      <c r="P110" s="486"/>
      <c r="Q110" s="486"/>
      <c r="R110" s="486"/>
      <c r="S110" s="486"/>
      <c r="T110" s="486"/>
      <c r="U110" s="534"/>
      <c r="V110" s="535"/>
      <c r="W110" s="535"/>
      <c r="X110" s="123">
        <v>90</v>
      </c>
      <c r="Y110" s="108" t="s">
        <v>325</v>
      </c>
      <c r="Z110" s="521">
        <f t="shared" si="3"/>
        <v>0</v>
      </c>
      <c r="AA110" s="486"/>
    </row>
    <row r="111" spans="2:27" ht="18" customHeight="1" x14ac:dyDescent="0.35">
      <c r="B111" s="524" t="s">
        <v>3819</v>
      </c>
      <c r="C111" s="524"/>
      <c r="D111" s="524"/>
      <c r="E111" s="524"/>
      <c r="F111" s="524"/>
      <c r="G111" s="524"/>
      <c r="H111" s="524"/>
      <c r="I111" s="524"/>
      <c r="J111" s="524"/>
      <c r="K111" s="524"/>
      <c r="L111" s="524"/>
      <c r="M111" s="524"/>
      <c r="N111" s="524"/>
      <c r="O111" s="524"/>
      <c r="P111" s="524"/>
      <c r="Q111" s="524"/>
      <c r="R111" s="524"/>
      <c r="S111" s="524"/>
      <c r="T111" s="524"/>
      <c r="U111" s="524"/>
      <c r="V111" s="524"/>
      <c r="W111" s="524"/>
      <c r="X111" s="524"/>
      <c r="Y111" s="524"/>
      <c r="Z111" s="124"/>
      <c r="AA111" s="132">
        <f>SUM(Z92:AA110)</f>
        <v>0</v>
      </c>
    </row>
    <row r="112" spans="2:27" ht="2.9" customHeight="1" x14ac:dyDescent="0.35"/>
    <row r="113" spans="2:27" ht="11.25" customHeight="1" x14ac:dyDescent="0.35">
      <c r="B113" s="494" t="s">
        <v>3510</v>
      </c>
      <c r="C113" s="486"/>
      <c r="D113" s="486"/>
      <c r="E113" s="486"/>
      <c r="F113" s="486"/>
      <c r="G113" s="486"/>
      <c r="H113" s="486"/>
      <c r="I113" s="486"/>
      <c r="J113" s="486"/>
      <c r="K113" s="486"/>
      <c r="L113" s="486"/>
      <c r="M113" s="486"/>
      <c r="N113" s="486"/>
      <c r="O113" s="486"/>
      <c r="P113" s="486"/>
      <c r="Q113" s="486"/>
      <c r="R113" s="486"/>
      <c r="S113" s="486"/>
      <c r="T113" s="486"/>
      <c r="U113" s="486"/>
      <c r="V113" s="486"/>
      <c r="W113" s="486"/>
      <c r="X113" s="486"/>
      <c r="Y113" s="486"/>
      <c r="Z113" s="486"/>
      <c r="AA113" s="486"/>
    </row>
    <row r="114" spans="2:27" ht="1.5" customHeight="1" x14ac:dyDescent="0.35"/>
    <row r="115" spans="2:27" ht="11.25" customHeight="1" x14ac:dyDescent="0.35">
      <c r="C115" s="499" t="s">
        <v>3509</v>
      </c>
      <c r="D115" s="486"/>
      <c r="F115" s="501">
        <f>AA111</f>
        <v>0</v>
      </c>
      <c r="G115" s="486"/>
      <c r="H115" s="486"/>
      <c r="I115" s="486"/>
      <c r="J115" s="486"/>
      <c r="K115" s="486"/>
      <c r="M115" s="500"/>
      <c r="N115" s="486"/>
      <c r="O115" s="486"/>
      <c r="P115" s="486"/>
      <c r="Q115" s="486"/>
      <c r="R115" s="486"/>
      <c r="S115" s="486"/>
    </row>
    <row r="116" spans="2:27" ht="12.75" customHeight="1" x14ac:dyDescent="0.35"/>
    <row r="117" spans="2:27" ht="11.5" customHeight="1" x14ac:dyDescent="0.35">
      <c r="B117" s="500" t="s">
        <v>1</v>
      </c>
      <c r="C117" s="486"/>
      <c r="D117" s="486"/>
      <c r="E117" s="486"/>
      <c r="F117" s="486"/>
      <c r="T117" s="100" t="s">
        <v>3818</v>
      </c>
    </row>
    <row r="118" spans="2:27" ht="11.25" customHeight="1" x14ac:dyDescent="0.35">
      <c r="B118" s="500" t="s">
        <v>3508</v>
      </c>
      <c r="C118" s="486"/>
      <c r="D118" s="486"/>
      <c r="E118" s="486"/>
      <c r="F118" s="486"/>
      <c r="T118" s="143">
        <f>(Z92+Z101+Z105+Z106+Z109+Z110)*0.05</f>
        <v>0</v>
      </c>
    </row>
    <row r="119" spans="2:27" ht="0" hidden="1" customHeight="1" x14ac:dyDescent="0.35"/>
    <row r="120" spans="2:27" ht="14.15" customHeight="1" x14ac:dyDescent="0.35"/>
    <row r="121" spans="2:27" ht="11.5" customHeight="1" x14ac:dyDescent="0.35">
      <c r="B121" s="495" t="s">
        <v>1</v>
      </c>
      <c r="C121" s="496"/>
      <c r="D121" s="496"/>
      <c r="E121" s="496"/>
      <c r="F121" s="496"/>
      <c r="G121" s="496"/>
      <c r="H121" s="496"/>
      <c r="J121" s="497" t="s">
        <v>3497</v>
      </c>
      <c r="K121" s="496"/>
      <c r="L121" s="496"/>
      <c r="M121" s="496"/>
      <c r="N121" s="496"/>
      <c r="O121" s="496"/>
      <c r="P121" s="496"/>
    </row>
    <row r="122" spans="2:27" ht="11.25" customHeight="1" x14ac:dyDescent="0.35">
      <c r="B122" s="497" t="s">
        <v>3818</v>
      </c>
      <c r="C122" s="496"/>
      <c r="D122" s="496"/>
      <c r="E122" s="496"/>
      <c r="F122" s="496"/>
      <c r="G122" s="496"/>
      <c r="H122" s="496"/>
      <c r="I122" s="105"/>
      <c r="J122" s="498">
        <f>AA111+T118</f>
        <v>0</v>
      </c>
      <c r="K122" s="496"/>
      <c r="L122" s="496"/>
      <c r="M122" s="496"/>
      <c r="N122" s="496"/>
      <c r="O122" s="496"/>
      <c r="P122" s="496"/>
    </row>
    <row r="123" spans="2:27" ht="0" hidden="1" customHeight="1" x14ac:dyDescent="0.35"/>
    <row r="124" spans="2:27" ht="3" customHeight="1" x14ac:dyDescent="0.35"/>
    <row r="125" spans="2:27" ht="11.25" customHeight="1" x14ac:dyDescent="0.35">
      <c r="B125" s="490" t="s">
        <v>3478</v>
      </c>
      <c r="C125" s="486"/>
      <c r="D125" s="486"/>
      <c r="E125" s="486"/>
      <c r="F125" s="486"/>
      <c r="G125" s="486"/>
      <c r="H125" s="486"/>
      <c r="J125" s="491">
        <f>J122</f>
        <v>0</v>
      </c>
      <c r="K125" s="486"/>
      <c r="L125" s="486"/>
      <c r="M125" s="486"/>
      <c r="N125" s="486"/>
      <c r="O125" s="486"/>
      <c r="P125" s="486"/>
    </row>
  </sheetData>
  <sheetProtection algorithmName="SHA-512" hashValue="Ll4J2Ohrt9j4zFUrZSuNB6NKhnJ/vP5H3bQhgI0CdwsMVSO+Z2KzptPViVtrUsqz1uRGdeCcIahsU0J0lxASaA==" saltValue="ofSvBIbcuBuBa082Y2vjrQ==" spinCount="100000" sheet="1" objects="1" scenarios="1"/>
  <mergeCells count="320">
    <mergeCell ref="A3:AB3"/>
    <mergeCell ref="B6:AA6"/>
    <mergeCell ref="B8:C8"/>
    <mergeCell ref="D8:M8"/>
    <mergeCell ref="N8:T8"/>
    <mergeCell ref="U8:W8"/>
    <mergeCell ref="Z8:AA8"/>
    <mergeCell ref="B9:C9"/>
    <mergeCell ref="D9:M9"/>
    <mergeCell ref="N9:T9"/>
    <mergeCell ref="U9:W9"/>
    <mergeCell ref="Z9:AA9"/>
    <mergeCell ref="B10:C10"/>
    <mergeCell ref="D10:M10"/>
    <mergeCell ref="N10:T10"/>
    <mergeCell ref="U10:W10"/>
    <mergeCell ref="Z10:AA10"/>
    <mergeCell ref="B11:C11"/>
    <mergeCell ref="D11:M11"/>
    <mergeCell ref="N11:T11"/>
    <mergeCell ref="U11:W11"/>
    <mergeCell ref="Z11:AA11"/>
    <mergeCell ref="B12:C12"/>
    <mergeCell ref="D12:M12"/>
    <mergeCell ref="N12:T12"/>
    <mergeCell ref="U12:W12"/>
    <mergeCell ref="Z12:AA12"/>
    <mergeCell ref="B13:C13"/>
    <mergeCell ref="D13:M13"/>
    <mergeCell ref="N13:T13"/>
    <mergeCell ref="U13:W13"/>
    <mergeCell ref="Z13:AA13"/>
    <mergeCell ref="B14:C14"/>
    <mergeCell ref="D14:M14"/>
    <mergeCell ref="N14:T14"/>
    <mergeCell ref="U14:W14"/>
    <mergeCell ref="Z14:AA14"/>
    <mergeCell ref="B15:C15"/>
    <mergeCell ref="D15:M15"/>
    <mergeCell ref="N15:T15"/>
    <mergeCell ref="U15:W15"/>
    <mergeCell ref="Z15:AA15"/>
    <mergeCell ref="B16:C16"/>
    <mergeCell ref="D16:M16"/>
    <mergeCell ref="N16:T16"/>
    <mergeCell ref="U16:W16"/>
    <mergeCell ref="Z16:AA16"/>
    <mergeCell ref="B17:C17"/>
    <mergeCell ref="D17:M17"/>
    <mergeCell ref="N17:T17"/>
    <mergeCell ref="U17:W17"/>
    <mergeCell ref="Z17:AA17"/>
    <mergeCell ref="B18:C18"/>
    <mergeCell ref="D18:M18"/>
    <mergeCell ref="N18:T18"/>
    <mergeCell ref="U18:W18"/>
    <mergeCell ref="Z18:AA18"/>
    <mergeCell ref="B19:C19"/>
    <mergeCell ref="D19:M19"/>
    <mergeCell ref="N19:T19"/>
    <mergeCell ref="U19:W19"/>
    <mergeCell ref="Z19:AA19"/>
    <mergeCell ref="B20:C20"/>
    <mergeCell ref="D20:M20"/>
    <mergeCell ref="N20:T20"/>
    <mergeCell ref="U20:W20"/>
    <mergeCell ref="Z20:AA20"/>
    <mergeCell ref="B21:C21"/>
    <mergeCell ref="D21:M21"/>
    <mergeCell ref="N21:T21"/>
    <mergeCell ref="U21:W21"/>
    <mergeCell ref="Z21:AA21"/>
    <mergeCell ref="B22:C22"/>
    <mergeCell ref="D22:M22"/>
    <mergeCell ref="N22:T22"/>
    <mergeCell ref="U22:W22"/>
    <mergeCell ref="Z22:AA22"/>
    <mergeCell ref="B40:AA40"/>
    <mergeCell ref="B42:C42"/>
    <mergeCell ref="D42:M42"/>
    <mergeCell ref="N42:T42"/>
    <mergeCell ref="U42:W42"/>
    <mergeCell ref="Z42:AA42"/>
    <mergeCell ref="B23:C23"/>
    <mergeCell ref="D23:M23"/>
    <mergeCell ref="N23:T23"/>
    <mergeCell ref="U23:W23"/>
    <mergeCell ref="Z23:AA23"/>
    <mergeCell ref="B24:C24"/>
    <mergeCell ref="D24:M24"/>
    <mergeCell ref="N24:T24"/>
    <mergeCell ref="U24:W24"/>
    <mergeCell ref="Z24:AA24"/>
    <mergeCell ref="B25:C25"/>
    <mergeCell ref="D25:M25"/>
    <mergeCell ref="N25:T25"/>
    <mergeCell ref="U25:W25"/>
    <mergeCell ref="Z25:AA25"/>
    <mergeCell ref="B26:Y26"/>
    <mergeCell ref="B29:AA29"/>
    <mergeCell ref="C31:D31"/>
    <mergeCell ref="F31:R31"/>
    <mergeCell ref="B33:H33"/>
    <mergeCell ref="J33:P33"/>
    <mergeCell ref="B34:H34"/>
    <mergeCell ref="J34:P34"/>
    <mergeCell ref="B47:C47"/>
    <mergeCell ref="D47:M47"/>
    <mergeCell ref="N47:T47"/>
    <mergeCell ref="U47:W47"/>
    <mergeCell ref="Z47:AA47"/>
    <mergeCell ref="B48:C48"/>
    <mergeCell ref="D48:M48"/>
    <mergeCell ref="B37:H37"/>
    <mergeCell ref="J37:P37"/>
    <mergeCell ref="B43:C43"/>
    <mergeCell ref="D43:M43"/>
    <mergeCell ref="N43:T43"/>
    <mergeCell ref="U43:W43"/>
    <mergeCell ref="Z43:AA43"/>
    <mergeCell ref="B44:C44"/>
    <mergeCell ref="D44:M44"/>
    <mergeCell ref="N44:T44"/>
    <mergeCell ref="U44:W44"/>
    <mergeCell ref="Z44:AA44"/>
    <mergeCell ref="B45:C45"/>
    <mergeCell ref="D45:M45"/>
    <mergeCell ref="N45:T45"/>
    <mergeCell ref="U45:W45"/>
    <mergeCell ref="Z45:AA45"/>
    <mergeCell ref="B46:C46"/>
    <mergeCell ref="D46:M46"/>
    <mergeCell ref="N46:T46"/>
    <mergeCell ref="U46:W46"/>
    <mergeCell ref="Z46:AA46"/>
    <mergeCell ref="B59:H59"/>
    <mergeCell ref="J59:P59"/>
    <mergeCell ref="B62:H62"/>
    <mergeCell ref="J62:P62"/>
    <mergeCell ref="B49:C49"/>
    <mergeCell ref="D49:M49"/>
    <mergeCell ref="N49:T49"/>
    <mergeCell ref="U49:W49"/>
    <mergeCell ref="Z49:AA49"/>
    <mergeCell ref="B50:C50"/>
    <mergeCell ref="D50:M50"/>
    <mergeCell ref="B51:Y51"/>
    <mergeCell ref="B54:AA54"/>
    <mergeCell ref="C56:D56"/>
    <mergeCell ref="F56:J56"/>
    <mergeCell ref="K56:R56"/>
    <mergeCell ref="B58:H58"/>
    <mergeCell ref="J58:P58"/>
    <mergeCell ref="N48:T48"/>
    <mergeCell ref="U48:W48"/>
    <mergeCell ref="Z48:AA48"/>
    <mergeCell ref="N50:T50"/>
    <mergeCell ref="U50:W50"/>
    <mergeCell ref="Z50:AA50"/>
    <mergeCell ref="B71:C71"/>
    <mergeCell ref="D71:M71"/>
    <mergeCell ref="N71:T71"/>
    <mergeCell ref="U71:W71"/>
    <mergeCell ref="Z71:AA71"/>
    <mergeCell ref="B72:C72"/>
    <mergeCell ref="D72:M72"/>
    <mergeCell ref="B66:AA66"/>
    <mergeCell ref="B68:C68"/>
    <mergeCell ref="D68:M68"/>
    <mergeCell ref="N68:T68"/>
    <mergeCell ref="U68:W68"/>
    <mergeCell ref="Z68:AA68"/>
    <mergeCell ref="B69:C69"/>
    <mergeCell ref="D69:M69"/>
    <mergeCell ref="N69:T69"/>
    <mergeCell ref="U69:W69"/>
    <mergeCell ref="Z69:AA69"/>
    <mergeCell ref="B70:C70"/>
    <mergeCell ref="D70:M70"/>
    <mergeCell ref="N70:T70"/>
    <mergeCell ref="U70:W70"/>
    <mergeCell ref="Z70:AA70"/>
    <mergeCell ref="N72:T72"/>
    <mergeCell ref="U72:W72"/>
    <mergeCell ref="Z72:AA72"/>
    <mergeCell ref="N74:T74"/>
    <mergeCell ref="U74:W74"/>
    <mergeCell ref="Z74:AA74"/>
    <mergeCell ref="B82:H82"/>
    <mergeCell ref="J82:P82"/>
    <mergeCell ref="B85:H85"/>
    <mergeCell ref="J85:P85"/>
    <mergeCell ref="B73:C73"/>
    <mergeCell ref="D73:M73"/>
    <mergeCell ref="N73:T73"/>
    <mergeCell ref="U73:W73"/>
    <mergeCell ref="Z73:AA73"/>
    <mergeCell ref="B74:C74"/>
    <mergeCell ref="D74:M74"/>
    <mergeCell ref="B89:AA89"/>
    <mergeCell ref="B91:C91"/>
    <mergeCell ref="D91:M91"/>
    <mergeCell ref="N91:T91"/>
    <mergeCell ref="U91:W91"/>
    <mergeCell ref="Z91:AA91"/>
    <mergeCell ref="B75:Y75"/>
    <mergeCell ref="B77:AA77"/>
    <mergeCell ref="C79:D79"/>
    <mergeCell ref="F79:J79"/>
    <mergeCell ref="K79:R79"/>
    <mergeCell ref="B81:H81"/>
    <mergeCell ref="J81:P81"/>
    <mergeCell ref="B92:C92"/>
    <mergeCell ref="D92:M92"/>
    <mergeCell ref="N92:T92"/>
    <mergeCell ref="U92:W92"/>
    <mergeCell ref="Z92:AA92"/>
    <mergeCell ref="B93:C93"/>
    <mergeCell ref="D93:M93"/>
    <mergeCell ref="N93:T93"/>
    <mergeCell ref="U93:W93"/>
    <mergeCell ref="Z93:AA93"/>
    <mergeCell ref="B94:C94"/>
    <mergeCell ref="D94:M94"/>
    <mergeCell ref="N94:T94"/>
    <mergeCell ref="U94:W94"/>
    <mergeCell ref="Z94:AA94"/>
    <mergeCell ref="B95:C95"/>
    <mergeCell ref="D95:M95"/>
    <mergeCell ref="N95:T95"/>
    <mergeCell ref="U95:W95"/>
    <mergeCell ref="Z95:AA95"/>
    <mergeCell ref="B96:C96"/>
    <mergeCell ref="D96:M96"/>
    <mergeCell ref="N96:T96"/>
    <mergeCell ref="U96:W96"/>
    <mergeCell ref="Z96:AA96"/>
    <mergeCell ref="B97:C97"/>
    <mergeCell ref="D97:M97"/>
    <mergeCell ref="N97:T97"/>
    <mergeCell ref="U97:W97"/>
    <mergeCell ref="Z97:AA97"/>
    <mergeCell ref="B98:C98"/>
    <mergeCell ref="D98:M98"/>
    <mergeCell ref="N98:T98"/>
    <mergeCell ref="U98:W98"/>
    <mergeCell ref="Z98:AA98"/>
    <mergeCell ref="B99:C99"/>
    <mergeCell ref="D99:M99"/>
    <mergeCell ref="N99:T99"/>
    <mergeCell ref="U99:W99"/>
    <mergeCell ref="Z99:AA99"/>
    <mergeCell ref="B100:C100"/>
    <mergeCell ref="D100:M100"/>
    <mergeCell ref="N100:T100"/>
    <mergeCell ref="U100:W100"/>
    <mergeCell ref="Z100:AA100"/>
    <mergeCell ref="B101:C101"/>
    <mergeCell ref="D101:M101"/>
    <mergeCell ref="N101:T101"/>
    <mergeCell ref="U101:W101"/>
    <mergeCell ref="Z101:AA101"/>
    <mergeCell ref="B102:C102"/>
    <mergeCell ref="D102:M102"/>
    <mergeCell ref="N102:T102"/>
    <mergeCell ref="U102:W102"/>
    <mergeCell ref="Z102:AA102"/>
    <mergeCell ref="B103:C103"/>
    <mergeCell ref="D103:M103"/>
    <mergeCell ref="N103:T103"/>
    <mergeCell ref="U103:W103"/>
    <mergeCell ref="Z103:AA103"/>
    <mergeCell ref="B104:C104"/>
    <mergeCell ref="D104:M104"/>
    <mergeCell ref="N104:T104"/>
    <mergeCell ref="U104:W104"/>
    <mergeCell ref="Z104:AA104"/>
    <mergeCell ref="B105:C105"/>
    <mergeCell ref="D105:M105"/>
    <mergeCell ref="N105:T105"/>
    <mergeCell ref="U105:W105"/>
    <mergeCell ref="Z105:AA105"/>
    <mergeCell ref="D110:M110"/>
    <mergeCell ref="N110:T110"/>
    <mergeCell ref="U110:W110"/>
    <mergeCell ref="Z110:AA110"/>
    <mergeCell ref="B106:C106"/>
    <mergeCell ref="D106:M106"/>
    <mergeCell ref="N106:T106"/>
    <mergeCell ref="U106:W106"/>
    <mergeCell ref="Z106:AA106"/>
    <mergeCell ref="B107:C107"/>
    <mergeCell ref="D107:M107"/>
    <mergeCell ref="N107:T107"/>
    <mergeCell ref="U107:W107"/>
    <mergeCell ref="Z107:AA107"/>
    <mergeCell ref="B121:H121"/>
    <mergeCell ref="J121:P121"/>
    <mergeCell ref="B122:H122"/>
    <mergeCell ref="J122:P122"/>
    <mergeCell ref="B125:H125"/>
    <mergeCell ref="J125:P125"/>
    <mergeCell ref="B108:C108"/>
    <mergeCell ref="D108:M108"/>
    <mergeCell ref="N108:T108"/>
    <mergeCell ref="B111:Y111"/>
    <mergeCell ref="B113:AA113"/>
    <mergeCell ref="C115:D115"/>
    <mergeCell ref="F115:K115"/>
    <mergeCell ref="M115:S115"/>
    <mergeCell ref="B117:F117"/>
    <mergeCell ref="B118:F118"/>
    <mergeCell ref="U108:W108"/>
    <mergeCell ref="Z108:AA108"/>
    <mergeCell ref="B109:C109"/>
    <mergeCell ref="D109:M109"/>
    <mergeCell ref="N109:T109"/>
    <mergeCell ref="U109:W109"/>
    <mergeCell ref="Z109:AA109"/>
    <mergeCell ref="B110:C110"/>
  </mergeCells>
  <pageMargins left="0" right="0" top="0" bottom="0" header="0" footer="0"/>
  <pageSetup paperSize="0"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9FC0E-D713-4D7E-BB2A-C6813AD49DE2}">
  <dimension ref="A1:Q285"/>
  <sheetViews>
    <sheetView view="pageBreakPreview" zoomScaleNormal="100" workbookViewId="0">
      <pane ySplit="2" topLeftCell="A3" activePane="bottomLeft" state="frozen"/>
      <selection activeCell="F23" sqref="F23"/>
      <selection pane="bottomLeft" activeCell="K17" sqref="K17"/>
    </sheetView>
  </sheetViews>
  <sheetFormatPr defaultColWidth="9.33203125" defaultRowHeight="12.5" x14ac:dyDescent="0.25"/>
  <cols>
    <col min="1" max="1" width="7.33203125" style="39" customWidth="1"/>
    <col min="2" max="2" width="5.33203125" style="37" customWidth="1"/>
    <col min="3" max="3" width="3.33203125" style="37" customWidth="1"/>
    <col min="4" max="4" width="3.109375" style="37" customWidth="1"/>
    <col min="5" max="5" width="24.77734375" style="37" customWidth="1"/>
    <col min="6" max="6" width="11.6640625" style="37" customWidth="1"/>
    <col min="7" max="7" width="7" style="37" customWidth="1"/>
    <col min="8" max="8" width="5.33203125" style="37" customWidth="1"/>
    <col min="9" max="9" width="4.77734375" style="37" customWidth="1"/>
    <col min="10" max="10" width="5.77734375" style="37" customWidth="1"/>
    <col min="11" max="11" width="22.77734375" style="133" customWidth="1"/>
    <col min="12" max="12" width="25.77734375" style="133" customWidth="1"/>
    <col min="13" max="13" width="22.77734375" style="133" customWidth="1"/>
    <col min="14" max="15" width="25.77734375" style="133" customWidth="1"/>
    <col min="16" max="16384" width="9.33203125" style="37"/>
  </cols>
  <sheetData>
    <row r="1" spans="1:15" ht="20" x14ac:dyDescent="0.4">
      <c r="A1" s="62" t="s">
        <v>3243</v>
      </c>
      <c r="B1" s="59"/>
      <c r="C1" s="59"/>
      <c r="D1" s="59"/>
      <c r="E1" s="59"/>
      <c r="F1" s="59"/>
      <c r="G1" s="59"/>
      <c r="H1" s="59"/>
      <c r="I1" s="59"/>
      <c r="J1" s="59"/>
      <c r="K1" s="58" t="s">
        <v>3242</v>
      </c>
      <c r="L1" s="58" t="s">
        <v>3242</v>
      </c>
      <c r="M1" s="58" t="s">
        <v>3241</v>
      </c>
      <c r="N1" s="58" t="s">
        <v>3241</v>
      </c>
      <c r="O1" s="58" t="s">
        <v>3240</v>
      </c>
    </row>
    <row r="2" spans="1:15" ht="13" x14ac:dyDescent="0.3">
      <c r="A2" s="61"/>
      <c r="B2" s="59"/>
      <c r="C2" s="59"/>
      <c r="D2" s="59"/>
      <c r="E2" s="59"/>
      <c r="F2" s="60"/>
      <c r="G2" s="59"/>
      <c r="H2" s="59"/>
      <c r="I2" s="59"/>
      <c r="J2" s="59"/>
      <c r="K2" s="58" t="s">
        <v>3239</v>
      </c>
      <c r="L2" s="58" t="s">
        <v>3238</v>
      </c>
      <c r="M2" s="58" t="s">
        <v>3239</v>
      </c>
      <c r="N2" s="58" t="s">
        <v>3238</v>
      </c>
      <c r="O2" s="58" t="s">
        <v>3238</v>
      </c>
    </row>
    <row r="4" spans="1:15" x14ac:dyDescent="0.25">
      <c r="L4" s="133">
        <f t="shared" ref="L4:L26" si="0">+K4*I4</f>
        <v>0</v>
      </c>
      <c r="N4" s="133">
        <f t="shared" ref="N4:N26" si="1">+M4*I4</f>
        <v>0</v>
      </c>
      <c r="O4" s="133">
        <f t="shared" ref="O4:O26" si="2">+N4+L4</f>
        <v>0</v>
      </c>
    </row>
    <row r="5" spans="1:15" ht="13" x14ac:dyDescent="0.3">
      <c r="A5" s="42" t="s">
        <v>4016</v>
      </c>
      <c r="F5" s="52"/>
      <c r="L5" s="133">
        <f t="shared" si="0"/>
        <v>0</v>
      </c>
      <c r="N5" s="133">
        <f t="shared" si="1"/>
        <v>0</v>
      </c>
      <c r="O5" s="133">
        <f t="shared" si="2"/>
        <v>0</v>
      </c>
    </row>
    <row r="6" spans="1:15" x14ac:dyDescent="0.25">
      <c r="A6" s="56" t="s">
        <v>4015</v>
      </c>
      <c r="B6" s="484" t="s">
        <v>4014</v>
      </c>
      <c r="C6" s="484"/>
      <c r="D6" s="484"/>
      <c r="E6" s="484"/>
      <c r="F6" s="484"/>
      <c r="G6" s="484"/>
      <c r="H6" s="484"/>
      <c r="I6" s="43"/>
      <c r="J6" s="43"/>
      <c r="L6" s="133">
        <f t="shared" si="0"/>
        <v>0</v>
      </c>
      <c r="N6" s="133">
        <f t="shared" si="1"/>
        <v>0</v>
      </c>
      <c r="O6" s="133">
        <f t="shared" si="2"/>
        <v>0</v>
      </c>
    </row>
    <row r="7" spans="1:15" x14ac:dyDescent="0.25">
      <c r="A7" s="56"/>
      <c r="B7" s="484" t="s">
        <v>3234</v>
      </c>
      <c r="C7" s="484"/>
      <c r="D7" s="484"/>
      <c r="E7" s="484"/>
      <c r="F7" s="484"/>
      <c r="G7" s="484"/>
      <c r="H7" s="43"/>
      <c r="I7" s="43"/>
      <c r="J7" s="43"/>
      <c r="L7" s="133">
        <f t="shared" si="0"/>
        <v>0</v>
      </c>
      <c r="N7" s="133">
        <f t="shared" si="1"/>
        <v>0</v>
      </c>
      <c r="O7" s="133">
        <f t="shared" si="2"/>
        <v>0</v>
      </c>
    </row>
    <row r="8" spans="1:15" x14ac:dyDescent="0.25">
      <c r="A8" s="56"/>
      <c r="B8" s="43"/>
      <c r="C8" s="43"/>
      <c r="D8" s="54" t="s">
        <v>3233</v>
      </c>
      <c r="E8" s="54"/>
      <c r="F8" s="57" t="s">
        <v>4013</v>
      </c>
      <c r="G8" s="54" t="s">
        <v>3231</v>
      </c>
      <c r="H8" s="43"/>
      <c r="I8" s="43"/>
      <c r="J8" s="43"/>
      <c r="L8" s="133">
        <f t="shared" si="0"/>
        <v>0</v>
      </c>
      <c r="N8" s="133">
        <f t="shared" si="1"/>
        <v>0</v>
      </c>
      <c r="O8" s="133">
        <f t="shared" si="2"/>
        <v>0</v>
      </c>
    </row>
    <row r="9" spans="1:15" x14ac:dyDescent="0.25">
      <c r="A9" s="56"/>
      <c r="B9" s="43"/>
      <c r="C9" s="43"/>
      <c r="D9" s="54" t="s">
        <v>3230</v>
      </c>
      <c r="E9" s="43"/>
      <c r="F9" s="57">
        <v>600</v>
      </c>
      <c r="G9" s="54" t="s">
        <v>2646</v>
      </c>
      <c r="H9" s="43"/>
      <c r="I9" s="43"/>
      <c r="J9" s="43"/>
      <c r="L9" s="133">
        <f t="shared" si="0"/>
        <v>0</v>
      </c>
      <c r="N9" s="133">
        <f t="shared" si="1"/>
        <v>0</v>
      </c>
      <c r="O9" s="133">
        <f t="shared" si="2"/>
        <v>0</v>
      </c>
    </row>
    <row r="10" spans="1:15" x14ac:dyDescent="0.25">
      <c r="A10" s="56"/>
      <c r="B10" s="43"/>
      <c r="C10" s="43"/>
      <c r="D10" s="54" t="s">
        <v>3229</v>
      </c>
      <c r="E10" s="43"/>
      <c r="F10" s="57">
        <v>89</v>
      </c>
      <c r="G10" s="54" t="s">
        <v>1156</v>
      </c>
      <c r="H10" s="43"/>
      <c r="I10" s="43"/>
      <c r="J10" s="43"/>
      <c r="L10" s="133">
        <f t="shared" si="0"/>
        <v>0</v>
      </c>
      <c r="N10" s="133">
        <f t="shared" si="1"/>
        <v>0</v>
      </c>
      <c r="O10" s="133">
        <f t="shared" si="2"/>
        <v>0</v>
      </c>
    </row>
    <row r="11" spans="1:15" x14ac:dyDescent="0.25">
      <c r="A11" s="56"/>
      <c r="B11" s="43"/>
      <c r="C11" s="43"/>
      <c r="D11" s="54" t="s">
        <v>3228</v>
      </c>
      <c r="E11" s="43"/>
      <c r="F11" s="57">
        <v>34</v>
      </c>
      <c r="G11" s="54" t="s">
        <v>3227</v>
      </c>
      <c r="H11" s="43"/>
      <c r="I11" s="43"/>
      <c r="J11" s="43"/>
      <c r="L11" s="133">
        <f t="shared" si="0"/>
        <v>0</v>
      </c>
      <c r="N11" s="133">
        <f t="shared" si="1"/>
        <v>0</v>
      </c>
      <c r="O11" s="133">
        <f t="shared" si="2"/>
        <v>0</v>
      </c>
    </row>
    <row r="12" spans="1:15" x14ac:dyDescent="0.25">
      <c r="A12" s="56"/>
      <c r="B12" s="43"/>
      <c r="C12" s="484" t="s">
        <v>3226</v>
      </c>
      <c r="D12" s="484"/>
      <c r="E12" s="43"/>
      <c r="F12" s="43"/>
      <c r="G12" s="43"/>
      <c r="H12" s="43"/>
      <c r="I12" s="43"/>
      <c r="J12" s="43"/>
      <c r="L12" s="133">
        <f t="shared" si="0"/>
        <v>0</v>
      </c>
      <c r="N12" s="133">
        <f t="shared" si="1"/>
        <v>0</v>
      </c>
      <c r="O12" s="133">
        <f t="shared" si="2"/>
        <v>0</v>
      </c>
    </row>
    <row r="13" spans="1:15" ht="13.5" x14ac:dyDescent="0.25">
      <c r="A13" s="56"/>
      <c r="B13" s="43"/>
      <c r="C13" s="43"/>
      <c r="D13" s="54" t="s">
        <v>3218</v>
      </c>
      <c r="E13" s="43"/>
      <c r="F13" s="55">
        <v>5000</v>
      </c>
      <c r="G13" s="54" t="s">
        <v>3206</v>
      </c>
      <c r="H13" s="43"/>
      <c r="I13" s="43"/>
      <c r="J13" s="43"/>
      <c r="L13" s="133">
        <f t="shared" si="0"/>
        <v>0</v>
      </c>
      <c r="N13" s="133">
        <f t="shared" si="1"/>
        <v>0</v>
      </c>
      <c r="O13" s="133">
        <f t="shared" si="2"/>
        <v>0</v>
      </c>
    </row>
    <row r="14" spans="1:15" x14ac:dyDescent="0.25">
      <c r="A14" s="56"/>
      <c r="B14" s="43"/>
      <c r="C14" s="43"/>
      <c r="D14" s="54" t="s">
        <v>3222</v>
      </c>
      <c r="E14" s="43"/>
      <c r="F14" s="57">
        <v>400</v>
      </c>
      <c r="G14" s="54" t="s">
        <v>204</v>
      </c>
      <c r="H14" s="43"/>
      <c r="I14" s="43"/>
      <c r="J14" s="43"/>
      <c r="L14" s="133">
        <f t="shared" si="0"/>
        <v>0</v>
      </c>
      <c r="N14" s="133">
        <f t="shared" si="1"/>
        <v>0</v>
      </c>
      <c r="O14" s="133">
        <f t="shared" si="2"/>
        <v>0</v>
      </c>
    </row>
    <row r="15" spans="1:15" x14ac:dyDescent="0.25">
      <c r="A15" s="56"/>
      <c r="B15" s="43"/>
      <c r="C15" s="43"/>
      <c r="D15" s="54" t="s">
        <v>3225</v>
      </c>
      <c r="E15" s="43"/>
      <c r="F15" s="57">
        <v>2.4</v>
      </c>
      <c r="G15" s="54" t="s">
        <v>3215</v>
      </c>
      <c r="H15" s="43"/>
      <c r="I15" s="43"/>
      <c r="J15" s="43"/>
      <c r="L15" s="133">
        <f t="shared" si="0"/>
        <v>0</v>
      </c>
      <c r="N15" s="133">
        <f t="shared" si="1"/>
        <v>0</v>
      </c>
      <c r="O15" s="133">
        <f t="shared" si="2"/>
        <v>0</v>
      </c>
    </row>
    <row r="16" spans="1:15" x14ac:dyDescent="0.25">
      <c r="A16" s="56"/>
      <c r="B16" s="43"/>
      <c r="C16" s="43"/>
      <c r="D16" s="54" t="s">
        <v>3224</v>
      </c>
      <c r="E16" s="43"/>
      <c r="F16" s="57">
        <v>18.2</v>
      </c>
      <c r="G16" s="54" t="s">
        <v>3215</v>
      </c>
      <c r="H16" s="43"/>
      <c r="I16" s="43"/>
      <c r="J16" s="43"/>
      <c r="L16" s="133">
        <f t="shared" si="0"/>
        <v>0</v>
      </c>
      <c r="N16" s="133">
        <f t="shared" si="1"/>
        <v>0</v>
      </c>
      <c r="O16" s="133">
        <f t="shared" si="2"/>
        <v>0</v>
      </c>
    </row>
    <row r="17" spans="1:15" x14ac:dyDescent="0.25">
      <c r="A17" s="56"/>
      <c r="B17" s="43"/>
      <c r="C17" s="43"/>
      <c r="D17" s="54" t="s">
        <v>3216</v>
      </c>
      <c r="E17" s="43"/>
      <c r="F17" s="57">
        <v>3.3</v>
      </c>
      <c r="G17" s="54" t="s">
        <v>3215</v>
      </c>
      <c r="H17" s="43"/>
      <c r="I17" s="43"/>
      <c r="J17" s="43"/>
      <c r="L17" s="133">
        <f t="shared" si="0"/>
        <v>0</v>
      </c>
      <c r="N17" s="133">
        <f t="shared" si="1"/>
        <v>0</v>
      </c>
      <c r="O17" s="133">
        <f t="shared" si="2"/>
        <v>0</v>
      </c>
    </row>
    <row r="18" spans="1:15" x14ac:dyDescent="0.25">
      <c r="A18" s="56"/>
      <c r="B18" s="43"/>
      <c r="C18" s="43"/>
      <c r="D18" s="54" t="s">
        <v>3214</v>
      </c>
      <c r="E18" s="43"/>
      <c r="F18" s="57">
        <v>400</v>
      </c>
      <c r="G18" s="54" t="s">
        <v>3213</v>
      </c>
      <c r="H18" s="43"/>
      <c r="I18" s="43"/>
      <c r="J18" s="43"/>
      <c r="L18" s="133">
        <f t="shared" si="0"/>
        <v>0</v>
      </c>
      <c r="N18" s="133">
        <f t="shared" si="1"/>
        <v>0</v>
      </c>
      <c r="O18" s="133">
        <f t="shared" si="2"/>
        <v>0</v>
      </c>
    </row>
    <row r="19" spans="1:15" x14ac:dyDescent="0.25">
      <c r="A19" s="56"/>
      <c r="B19" s="43"/>
      <c r="C19" s="484" t="s">
        <v>3223</v>
      </c>
      <c r="D19" s="484"/>
      <c r="E19" s="43"/>
      <c r="F19" s="43"/>
      <c r="G19" s="43"/>
      <c r="H19" s="43"/>
      <c r="I19" s="43"/>
      <c r="J19" s="43"/>
      <c r="L19" s="133">
        <f t="shared" si="0"/>
        <v>0</v>
      </c>
      <c r="N19" s="133">
        <f t="shared" si="1"/>
        <v>0</v>
      </c>
      <c r="O19" s="133">
        <f t="shared" si="2"/>
        <v>0</v>
      </c>
    </row>
    <row r="20" spans="1:15" ht="13.5" x14ac:dyDescent="0.25">
      <c r="A20" s="56"/>
      <c r="B20" s="43"/>
      <c r="C20" s="43"/>
      <c r="D20" s="54" t="s">
        <v>3218</v>
      </c>
      <c r="E20" s="43"/>
      <c r="F20" s="57">
        <v>5000</v>
      </c>
      <c r="G20" s="54" t="s">
        <v>3206</v>
      </c>
      <c r="H20" s="43"/>
      <c r="I20" s="43"/>
      <c r="J20" s="43"/>
      <c r="L20" s="133">
        <f t="shared" si="0"/>
        <v>0</v>
      </c>
      <c r="N20" s="133">
        <f t="shared" si="1"/>
        <v>0</v>
      </c>
      <c r="O20" s="133">
        <f t="shared" si="2"/>
        <v>0</v>
      </c>
    </row>
    <row r="21" spans="1:15" x14ac:dyDescent="0.25">
      <c r="A21" s="56"/>
      <c r="B21" s="43"/>
      <c r="C21" s="43"/>
      <c r="D21" s="54" t="s">
        <v>3222</v>
      </c>
      <c r="E21" s="43"/>
      <c r="F21" s="57">
        <v>400</v>
      </c>
      <c r="G21" s="54" t="s">
        <v>204</v>
      </c>
      <c r="H21" s="43"/>
      <c r="I21" s="43"/>
      <c r="J21" s="43"/>
      <c r="L21" s="133">
        <f t="shared" si="0"/>
        <v>0</v>
      </c>
      <c r="N21" s="133">
        <f t="shared" si="1"/>
        <v>0</v>
      </c>
      <c r="O21" s="133">
        <f t="shared" si="2"/>
        <v>0</v>
      </c>
    </row>
    <row r="22" spans="1:15" x14ac:dyDescent="0.25">
      <c r="A22" s="56"/>
      <c r="B22" s="43"/>
      <c r="C22" s="43"/>
      <c r="D22" s="54" t="s">
        <v>3216</v>
      </c>
      <c r="E22" s="43"/>
      <c r="F22" s="57">
        <v>3.3</v>
      </c>
      <c r="G22" s="54" t="s">
        <v>3215</v>
      </c>
      <c r="H22" s="43"/>
      <c r="I22" s="43"/>
      <c r="J22" s="43"/>
      <c r="L22" s="133">
        <f t="shared" si="0"/>
        <v>0</v>
      </c>
      <c r="N22" s="133">
        <f t="shared" si="1"/>
        <v>0</v>
      </c>
      <c r="O22" s="133">
        <f t="shared" si="2"/>
        <v>0</v>
      </c>
    </row>
    <row r="23" spans="1:15" x14ac:dyDescent="0.25">
      <c r="A23" s="56"/>
      <c r="B23" s="43"/>
      <c r="C23" s="43"/>
      <c r="D23" s="54" t="s">
        <v>3214</v>
      </c>
      <c r="E23" s="43"/>
      <c r="F23" s="57">
        <v>400</v>
      </c>
      <c r="G23" s="54" t="s">
        <v>3213</v>
      </c>
      <c r="H23" s="43"/>
      <c r="I23" s="43">
        <v>1</v>
      </c>
      <c r="J23" s="43" t="s">
        <v>1539</v>
      </c>
      <c r="K23" s="136"/>
      <c r="L23" s="133">
        <f t="shared" si="0"/>
        <v>0</v>
      </c>
      <c r="M23" s="136"/>
      <c r="N23" s="133">
        <f t="shared" si="1"/>
        <v>0</v>
      </c>
      <c r="O23" s="133">
        <f t="shared" si="2"/>
        <v>0</v>
      </c>
    </row>
    <row r="24" spans="1:15" x14ac:dyDescent="0.25">
      <c r="D24" s="54"/>
      <c r="F24" s="52"/>
      <c r="I24" s="43"/>
      <c r="J24" s="43"/>
      <c r="L24" s="133">
        <f t="shared" si="0"/>
        <v>0</v>
      </c>
      <c r="N24" s="133">
        <f t="shared" si="1"/>
        <v>0</v>
      </c>
      <c r="O24" s="133">
        <f t="shared" si="2"/>
        <v>0</v>
      </c>
    </row>
    <row r="25" spans="1:15" x14ac:dyDescent="0.25">
      <c r="A25" s="51" t="s">
        <v>4012</v>
      </c>
      <c r="B25" s="37" t="s">
        <v>3204</v>
      </c>
      <c r="E25" s="52"/>
      <c r="L25" s="133">
        <f t="shared" si="0"/>
        <v>0</v>
      </c>
      <c r="N25" s="133">
        <f t="shared" si="1"/>
        <v>0</v>
      </c>
      <c r="O25" s="133">
        <f t="shared" si="2"/>
        <v>0</v>
      </c>
    </row>
    <row r="26" spans="1:15" x14ac:dyDescent="0.25">
      <c r="A26" s="51"/>
      <c r="C26" s="37" t="s">
        <v>3203</v>
      </c>
      <c r="E26" s="52"/>
      <c r="I26" s="37">
        <v>2</v>
      </c>
      <c r="J26" s="37" t="s">
        <v>1539</v>
      </c>
      <c r="K26" s="136"/>
      <c r="L26" s="133">
        <f t="shared" si="0"/>
        <v>0</v>
      </c>
      <c r="M26" s="136"/>
      <c r="N26" s="133">
        <f t="shared" si="1"/>
        <v>0</v>
      </c>
      <c r="O26" s="133">
        <f t="shared" si="2"/>
        <v>0</v>
      </c>
    </row>
    <row r="27" spans="1:15" x14ac:dyDescent="0.25">
      <c r="A27" s="51"/>
      <c r="E27" s="52"/>
    </row>
    <row r="28" spans="1:15" x14ac:dyDescent="0.25">
      <c r="A28" s="51"/>
      <c r="E28" s="52"/>
    </row>
    <row r="29" spans="1:15" s="147" customFormat="1" x14ac:dyDescent="0.25">
      <c r="A29" s="144" t="s">
        <v>4012</v>
      </c>
      <c r="B29" s="145" t="s">
        <v>4011</v>
      </c>
      <c r="C29" s="145"/>
      <c r="D29" s="145"/>
      <c r="E29" s="146"/>
      <c r="F29" s="145"/>
      <c r="G29" s="145"/>
      <c r="H29" s="145"/>
      <c r="I29" s="145"/>
      <c r="J29" s="145"/>
      <c r="K29" s="133"/>
      <c r="L29" s="53"/>
      <c r="M29" s="133"/>
      <c r="N29" s="53"/>
      <c r="O29" s="53"/>
    </row>
    <row r="30" spans="1:15" s="147" customFormat="1" x14ac:dyDescent="0.25">
      <c r="A30" s="144"/>
      <c r="B30" s="145"/>
      <c r="C30" s="145" t="s">
        <v>4010</v>
      </c>
      <c r="D30" s="145"/>
      <c r="E30" s="146"/>
      <c r="F30" s="145"/>
      <c r="G30" s="145"/>
      <c r="H30" s="145"/>
      <c r="I30" s="145"/>
      <c r="J30" s="145"/>
      <c r="K30" s="133"/>
      <c r="L30" s="53"/>
      <c r="M30" s="133"/>
      <c r="N30" s="53"/>
      <c r="O30" s="53"/>
    </row>
    <row r="31" spans="1:15" s="147" customFormat="1" x14ac:dyDescent="0.25">
      <c r="A31" s="144"/>
      <c r="B31" s="145"/>
      <c r="C31" s="145" t="s">
        <v>4009</v>
      </c>
      <c r="D31" s="145"/>
      <c r="E31" s="146"/>
      <c r="F31" s="145"/>
      <c r="G31" s="145"/>
      <c r="H31" s="145"/>
      <c r="I31" s="145">
        <v>2</v>
      </c>
      <c r="J31" s="145" t="s">
        <v>1539</v>
      </c>
      <c r="K31" s="136"/>
      <c r="L31" s="53">
        <f t="shared" ref="L31:L94" si="3">+K31*I31</f>
        <v>0</v>
      </c>
      <c r="M31" s="136"/>
      <c r="N31" s="53">
        <f t="shared" ref="N31:N94" si="4">+M31*I31</f>
        <v>0</v>
      </c>
      <c r="O31" s="53">
        <f t="shared" ref="O31:O94" si="5">+N31+L31</f>
        <v>0</v>
      </c>
    </row>
    <row r="32" spans="1:15" s="147" customFormat="1" x14ac:dyDescent="0.25">
      <c r="A32" s="144"/>
      <c r="B32" s="145"/>
      <c r="C32" s="145" t="s">
        <v>4008</v>
      </c>
      <c r="D32" s="145"/>
      <c r="E32" s="146"/>
      <c r="F32" s="145"/>
      <c r="G32" s="145"/>
      <c r="H32" s="145"/>
      <c r="I32" s="145">
        <v>2</v>
      </c>
      <c r="J32" s="145" t="s">
        <v>1539</v>
      </c>
      <c r="K32" s="136"/>
      <c r="L32" s="53">
        <f t="shared" si="3"/>
        <v>0</v>
      </c>
      <c r="M32" s="136"/>
      <c r="N32" s="53">
        <f t="shared" si="4"/>
        <v>0</v>
      </c>
      <c r="O32" s="53">
        <f t="shared" si="5"/>
        <v>0</v>
      </c>
    </row>
    <row r="33" spans="1:15" x14ac:dyDescent="0.25">
      <c r="A33" s="51"/>
      <c r="E33" s="52"/>
      <c r="L33" s="133">
        <f t="shared" si="3"/>
        <v>0</v>
      </c>
      <c r="N33" s="133">
        <f t="shared" si="4"/>
        <v>0</v>
      </c>
      <c r="O33" s="133">
        <f t="shared" si="5"/>
        <v>0</v>
      </c>
    </row>
    <row r="34" spans="1:15" x14ac:dyDescent="0.25">
      <c r="A34" s="51" t="s">
        <v>4007</v>
      </c>
      <c r="B34" s="37" t="s">
        <v>3201</v>
      </c>
      <c r="L34" s="133">
        <f t="shared" si="3"/>
        <v>0</v>
      </c>
      <c r="N34" s="133">
        <f t="shared" si="4"/>
        <v>0</v>
      </c>
      <c r="O34" s="133">
        <f t="shared" si="5"/>
        <v>0</v>
      </c>
    </row>
    <row r="35" spans="1:15" x14ac:dyDescent="0.25">
      <c r="A35" s="51"/>
      <c r="C35" s="37" t="s">
        <v>3200</v>
      </c>
      <c r="L35" s="133">
        <f t="shared" si="3"/>
        <v>0</v>
      </c>
      <c r="N35" s="133">
        <f t="shared" si="4"/>
        <v>0</v>
      </c>
      <c r="O35" s="133">
        <f t="shared" si="5"/>
        <v>0</v>
      </c>
    </row>
    <row r="36" spans="1:15" x14ac:dyDescent="0.25">
      <c r="A36" s="51"/>
      <c r="C36" s="37" t="s">
        <v>3199</v>
      </c>
      <c r="L36" s="133">
        <f t="shared" si="3"/>
        <v>0</v>
      </c>
      <c r="N36" s="133">
        <f t="shared" si="4"/>
        <v>0</v>
      </c>
      <c r="O36" s="133">
        <f t="shared" si="5"/>
        <v>0</v>
      </c>
    </row>
    <row r="37" spans="1:15" x14ac:dyDescent="0.25">
      <c r="A37" s="51"/>
      <c r="C37" s="37" t="s">
        <v>3198</v>
      </c>
      <c r="L37" s="133">
        <f t="shared" si="3"/>
        <v>0</v>
      </c>
      <c r="N37" s="133">
        <f t="shared" si="4"/>
        <v>0</v>
      </c>
      <c r="O37" s="133">
        <f t="shared" si="5"/>
        <v>0</v>
      </c>
    </row>
    <row r="38" spans="1:15" ht="15.5" x14ac:dyDescent="0.35">
      <c r="A38" s="51"/>
      <c r="C38" s="37" t="s">
        <v>3197</v>
      </c>
      <c r="L38" s="133">
        <f t="shared" si="3"/>
        <v>0</v>
      </c>
      <c r="N38" s="133">
        <f t="shared" si="4"/>
        <v>0</v>
      </c>
      <c r="O38" s="133">
        <f t="shared" si="5"/>
        <v>0</v>
      </c>
    </row>
    <row r="39" spans="1:15" x14ac:dyDescent="0.25">
      <c r="A39" s="51"/>
      <c r="C39" s="37" t="s">
        <v>3196</v>
      </c>
      <c r="L39" s="133">
        <f t="shared" si="3"/>
        <v>0</v>
      </c>
      <c r="N39" s="133">
        <f t="shared" si="4"/>
        <v>0</v>
      </c>
      <c r="O39" s="133">
        <f t="shared" si="5"/>
        <v>0</v>
      </c>
    </row>
    <row r="40" spans="1:15" x14ac:dyDescent="0.25">
      <c r="A40" s="51"/>
      <c r="D40" s="37" t="s">
        <v>4006</v>
      </c>
      <c r="I40" s="37">
        <v>55</v>
      </c>
      <c r="J40" s="37" t="s">
        <v>325</v>
      </c>
      <c r="K40" s="136"/>
      <c r="L40" s="133">
        <f t="shared" si="3"/>
        <v>0</v>
      </c>
      <c r="M40" s="136"/>
      <c r="N40" s="133">
        <f t="shared" si="4"/>
        <v>0</v>
      </c>
      <c r="O40" s="133">
        <f t="shared" si="5"/>
        <v>0</v>
      </c>
    </row>
    <row r="41" spans="1:15" x14ac:dyDescent="0.25">
      <c r="A41" s="51"/>
      <c r="D41" s="37" t="s">
        <v>4005</v>
      </c>
      <c r="I41" s="37">
        <v>15</v>
      </c>
      <c r="J41" s="37" t="s">
        <v>325</v>
      </c>
      <c r="K41" s="136"/>
      <c r="L41" s="133">
        <f t="shared" si="3"/>
        <v>0</v>
      </c>
      <c r="M41" s="136"/>
      <c r="N41" s="133">
        <f t="shared" si="4"/>
        <v>0</v>
      </c>
      <c r="O41" s="133">
        <f t="shared" si="5"/>
        <v>0</v>
      </c>
    </row>
    <row r="42" spans="1:15" x14ac:dyDescent="0.25">
      <c r="A42" s="51"/>
      <c r="D42" s="37" t="s">
        <v>4004</v>
      </c>
      <c r="I42" s="37">
        <v>34</v>
      </c>
      <c r="J42" s="37" t="s">
        <v>325</v>
      </c>
      <c r="K42" s="136"/>
      <c r="L42" s="133">
        <f t="shared" si="3"/>
        <v>0</v>
      </c>
      <c r="M42" s="136"/>
      <c r="N42" s="133">
        <f t="shared" si="4"/>
        <v>0</v>
      </c>
      <c r="O42" s="133">
        <f t="shared" si="5"/>
        <v>0</v>
      </c>
    </row>
    <row r="43" spans="1:15" x14ac:dyDescent="0.25">
      <c r="A43" s="51"/>
      <c r="D43" s="37" t="s">
        <v>4003</v>
      </c>
      <c r="I43" s="37">
        <v>5</v>
      </c>
      <c r="J43" s="37" t="s">
        <v>325</v>
      </c>
      <c r="K43" s="136"/>
      <c r="L43" s="133">
        <f t="shared" si="3"/>
        <v>0</v>
      </c>
      <c r="M43" s="136"/>
      <c r="N43" s="133">
        <f t="shared" si="4"/>
        <v>0</v>
      </c>
      <c r="O43" s="133">
        <f t="shared" si="5"/>
        <v>0</v>
      </c>
    </row>
    <row r="44" spans="1:15" x14ac:dyDescent="0.25">
      <c r="A44" s="51"/>
      <c r="D44" s="37" t="s">
        <v>4002</v>
      </c>
      <c r="E44" s="52"/>
      <c r="I44" s="37">
        <v>12</v>
      </c>
      <c r="J44" s="37" t="s">
        <v>325</v>
      </c>
      <c r="K44" s="136"/>
      <c r="L44" s="133">
        <f t="shared" si="3"/>
        <v>0</v>
      </c>
      <c r="M44" s="136"/>
      <c r="N44" s="133">
        <f t="shared" si="4"/>
        <v>0</v>
      </c>
      <c r="O44" s="133">
        <f t="shared" si="5"/>
        <v>0</v>
      </c>
    </row>
    <row r="45" spans="1:15" x14ac:dyDescent="0.25">
      <c r="A45" s="51"/>
      <c r="D45" s="37" t="s">
        <v>4001</v>
      </c>
      <c r="E45" s="52"/>
      <c r="I45" s="37">
        <v>20</v>
      </c>
      <c r="J45" s="37" t="s">
        <v>325</v>
      </c>
      <c r="K45" s="136"/>
      <c r="L45" s="133">
        <f t="shared" si="3"/>
        <v>0</v>
      </c>
      <c r="M45" s="136"/>
      <c r="N45" s="133">
        <f t="shared" si="4"/>
        <v>0</v>
      </c>
      <c r="O45" s="133">
        <f t="shared" si="5"/>
        <v>0</v>
      </c>
    </row>
    <row r="46" spans="1:15" x14ac:dyDescent="0.25">
      <c r="A46" s="51"/>
      <c r="D46" s="37" t="s">
        <v>4000</v>
      </c>
      <c r="E46" s="52"/>
      <c r="I46" s="37">
        <v>1</v>
      </c>
      <c r="J46" s="37" t="s">
        <v>325</v>
      </c>
      <c r="K46" s="136"/>
      <c r="L46" s="133">
        <f t="shared" si="3"/>
        <v>0</v>
      </c>
      <c r="M46" s="136"/>
      <c r="N46" s="133">
        <f t="shared" si="4"/>
        <v>0</v>
      </c>
      <c r="O46" s="133">
        <f t="shared" si="5"/>
        <v>0</v>
      </c>
    </row>
    <row r="47" spans="1:15" x14ac:dyDescent="0.25">
      <c r="A47" s="51"/>
      <c r="D47" s="37" t="s">
        <v>3999</v>
      </c>
      <c r="E47" s="52"/>
      <c r="I47" s="37">
        <v>88</v>
      </c>
      <c r="J47" s="37" t="s">
        <v>325</v>
      </c>
      <c r="K47" s="136"/>
      <c r="L47" s="133">
        <f t="shared" si="3"/>
        <v>0</v>
      </c>
      <c r="M47" s="136"/>
      <c r="N47" s="133">
        <f t="shared" si="4"/>
        <v>0</v>
      </c>
      <c r="O47" s="133">
        <f t="shared" si="5"/>
        <v>0</v>
      </c>
    </row>
    <row r="48" spans="1:15" x14ac:dyDescent="0.25">
      <c r="A48" s="51"/>
      <c r="E48" s="52"/>
      <c r="L48" s="133">
        <f t="shared" si="3"/>
        <v>0</v>
      </c>
      <c r="N48" s="133">
        <f t="shared" si="4"/>
        <v>0</v>
      </c>
      <c r="O48" s="133">
        <f t="shared" si="5"/>
        <v>0</v>
      </c>
    </row>
    <row r="49" spans="1:15" x14ac:dyDescent="0.25">
      <c r="A49" s="51" t="s">
        <v>3998</v>
      </c>
      <c r="B49" s="37" t="s">
        <v>3191</v>
      </c>
      <c r="E49" s="52"/>
      <c r="L49" s="133">
        <f t="shared" si="3"/>
        <v>0</v>
      </c>
      <c r="N49" s="133">
        <f t="shared" si="4"/>
        <v>0</v>
      </c>
      <c r="O49" s="133">
        <f t="shared" si="5"/>
        <v>0</v>
      </c>
    </row>
    <row r="50" spans="1:15" x14ac:dyDescent="0.25">
      <c r="A50" s="51"/>
      <c r="D50" s="37" t="s">
        <v>3997</v>
      </c>
      <c r="E50" s="52"/>
      <c r="I50" s="37">
        <v>85</v>
      </c>
      <c r="J50" s="37" t="s">
        <v>385</v>
      </c>
      <c r="K50" s="136"/>
      <c r="L50" s="133">
        <f t="shared" si="3"/>
        <v>0</v>
      </c>
      <c r="M50" s="136"/>
      <c r="N50" s="133">
        <f t="shared" si="4"/>
        <v>0</v>
      </c>
      <c r="O50" s="133">
        <f t="shared" si="5"/>
        <v>0</v>
      </c>
    </row>
    <row r="51" spans="1:15" x14ac:dyDescent="0.25">
      <c r="K51" s="53"/>
      <c r="L51" s="133">
        <f t="shared" si="3"/>
        <v>0</v>
      </c>
      <c r="M51" s="53"/>
      <c r="N51" s="133">
        <f t="shared" si="4"/>
        <v>0</v>
      </c>
      <c r="O51" s="133">
        <f t="shared" si="5"/>
        <v>0</v>
      </c>
    </row>
    <row r="52" spans="1:15" x14ac:dyDescent="0.25">
      <c r="A52" s="39" t="s">
        <v>3996</v>
      </c>
      <c r="B52" s="37" t="s">
        <v>3937</v>
      </c>
      <c r="K52" s="53"/>
      <c r="L52" s="133">
        <f t="shared" si="3"/>
        <v>0</v>
      </c>
      <c r="M52" s="53"/>
      <c r="N52" s="133">
        <f t="shared" si="4"/>
        <v>0</v>
      </c>
      <c r="O52" s="133">
        <f t="shared" si="5"/>
        <v>0</v>
      </c>
    </row>
    <row r="53" spans="1:15" x14ac:dyDescent="0.25">
      <c r="C53" s="37" t="s">
        <v>3936</v>
      </c>
      <c r="K53" s="53"/>
      <c r="L53" s="133">
        <f t="shared" si="3"/>
        <v>0</v>
      </c>
      <c r="M53" s="53"/>
      <c r="N53" s="133">
        <f t="shared" si="4"/>
        <v>0</v>
      </c>
      <c r="O53" s="133">
        <f t="shared" si="5"/>
        <v>0</v>
      </c>
    </row>
    <row r="54" spans="1:15" x14ac:dyDescent="0.25">
      <c r="D54" s="37" t="s">
        <v>3946</v>
      </c>
      <c r="I54" s="37">
        <v>30</v>
      </c>
      <c r="J54" s="37" t="s">
        <v>325</v>
      </c>
      <c r="K54" s="140"/>
      <c r="L54" s="133">
        <f t="shared" si="3"/>
        <v>0</v>
      </c>
      <c r="M54" s="140"/>
      <c r="N54" s="133">
        <f t="shared" si="4"/>
        <v>0</v>
      </c>
      <c r="O54" s="133">
        <f t="shared" si="5"/>
        <v>0</v>
      </c>
    </row>
    <row r="55" spans="1:15" x14ac:dyDescent="0.25">
      <c r="D55" s="37" t="s">
        <v>3282</v>
      </c>
      <c r="I55" s="37">
        <v>15</v>
      </c>
      <c r="J55" s="37" t="s">
        <v>325</v>
      </c>
      <c r="K55" s="140"/>
      <c r="L55" s="133">
        <f t="shared" si="3"/>
        <v>0</v>
      </c>
      <c r="M55" s="140"/>
      <c r="N55" s="133">
        <f t="shared" si="4"/>
        <v>0</v>
      </c>
      <c r="O55" s="133">
        <f t="shared" si="5"/>
        <v>0</v>
      </c>
    </row>
    <row r="56" spans="1:15" x14ac:dyDescent="0.25">
      <c r="D56" s="37" t="s">
        <v>3281</v>
      </c>
      <c r="I56" s="37">
        <v>150</v>
      </c>
      <c r="J56" s="37" t="s">
        <v>325</v>
      </c>
      <c r="K56" s="140"/>
      <c r="L56" s="133">
        <f t="shared" si="3"/>
        <v>0</v>
      </c>
      <c r="M56" s="140"/>
      <c r="N56" s="133">
        <f t="shared" si="4"/>
        <v>0</v>
      </c>
      <c r="O56" s="133">
        <f t="shared" si="5"/>
        <v>0</v>
      </c>
    </row>
    <row r="57" spans="1:15" x14ac:dyDescent="0.25">
      <c r="K57" s="142"/>
      <c r="L57" s="133">
        <f t="shared" si="3"/>
        <v>0</v>
      </c>
      <c r="M57" s="142"/>
      <c r="N57" s="133">
        <f t="shared" si="4"/>
        <v>0</v>
      </c>
      <c r="O57" s="133">
        <f t="shared" si="5"/>
        <v>0</v>
      </c>
    </row>
    <row r="58" spans="1:15" x14ac:dyDescent="0.25">
      <c r="A58" s="39" t="s">
        <v>3995</v>
      </c>
      <c r="B58" s="37" t="s">
        <v>3994</v>
      </c>
      <c r="K58" s="53"/>
      <c r="L58" s="133">
        <f t="shared" si="3"/>
        <v>0</v>
      </c>
      <c r="M58" s="53"/>
      <c r="N58" s="133">
        <f t="shared" si="4"/>
        <v>0</v>
      </c>
      <c r="O58" s="133">
        <f t="shared" si="5"/>
        <v>0</v>
      </c>
    </row>
    <row r="59" spans="1:15" x14ac:dyDescent="0.25">
      <c r="C59" s="37" t="s">
        <v>3936</v>
      </c>
      <c r="K59" s="53"/>
      <c r="L59" s="133">
        <f t="shared" si="3"/>
        <v>0</v>
      </c>
      <c r="M59" s="53"/>
      <c r="N59" s="133">
        <f t="shared" si="4"/>
        <v>0</v>
      </c>
      <c r="O59" s="133">
        <f t="shared" si="5"/>
        <v>0</v>
      </c>
    </row>
    <row r="60" spans="1:15" x14ac:dyDescent="0.25">
      <c r="D60" s="37" t="s">
        <v>3946</v>
      </c>
      <c r="I60" s="37">
        <v>39</v>
      </c>
      <c r="J60" s="37" t="s">
        <v>325</v>
      </c>
      <c r="K60" s="140"/>
      <c r="L60" s="133">
        <f t="shared" si="3"/>
        <v>0</v>
      </c>
      <c r="M60" s="140"/>
      <c r="N60" s="133">
        <f t="shared" si="4"/>
        <v>0</v>
      </c>
      <c r="O60" s="133">
        <f t="shared" si="5"/>
        <v>0</v>
      </c>
    </row>
    <row r="61" spans="1:15" x14ac:dyDescent="0.25">
      <c r="D61" s="37" t="s">
        <v>3282</v>
      </c>
      <c r="I61" s="37">
        <v>12</v>
      </c>
      <c r="J61" s="37" t="s">
        <v>325</v>
      </c>
      <c r="K61" s="140"/>
      <c r="L61" s="133">
        <f t="shared" si="3"/>
        <v>0</v>
      </c>
      <c r="M61" s="140"/>
      <c r="N61" s="133">
        <f t="shared" si="4"/>
        <v>0</v>
      </c>
      <c r="O61" s="133">
        <f t="shared" si="5"/>
        <v>0</v>
      </c>
    </row>
    <row r="62" spans="1:15" x14ac:dyDescent="0.25">
      <c r="D62" s="37" t="s">
        <v>3281</v>
      </c>
      <c r="I62" s="37">
        <v>15</v>
      </c>
      <c r="J62" s="37" t="s">
        <v>325</v>
      </c>
      <c r="K62" s="140"/>
      <c r="L62" s="133">
        <f t="shared" si="3"/>
        <v>0</v>
      </c>
      <c r="M62" s="140"/>
      <c r="N62" s="133">
        <f t="shared" si="4"/>
        <v>0</v>
      </c>
      <c r="O62" s="133">
        <f t="shared" si="5"/>
        <v>0</v>
      </c>
    </row>
    <row r="63" spans="1:15" x14ac:dyDescent="0.25">
      <c r="K63" s="142"/>
      <c r="L63" s="133">
        <f t="shared" si="3"/>
        <v>0</v>
      </c>
      <c r="M63" s="142"/>
      <c r="N63" s="133">
        <f t="shared" si="4"/>
        <v>0</v>
      </c>
      <c r="O63" s="133">
        <f t="shared" si="5"/>
        <v>0</v>
      </c>
    </row>
    <row r="64" spans="1:15" x14ac:dyDescent="0.25">
      <c r="A64" s="39" t="s">
        <v>3993</v>
      </c>
      <c r="B64" s="37" t="s">
        <v>3991</v>
      </c>
      <c r="K64" s="53"/>
      <c r="L64" s="133">
        <f t="shared" si="3"/>
        <v>0</v>
      </c>
      <c r="M64" s="53"/>
      <c r="N64" s="133">
        <f t="shared" si="4"/>
        <v>0</v>
      </c>
      <c r="O64" s="133">
        <f t="shared" si="5"/>
        <v>0</v>
      </c>
    </row>
    <row r="65" spans="1:15" x14ac:dyDescent="0.25">
      <c r="D65" s="37" t="s">
        <v>3990</v>
      </c>
      <c r="I65" s="37">
        <v>5</v>
      </c>
      <c r="J65" s="37" t="s">
        <v>1539</v>
      </c>
      <c r="K65" s="140"/>
      <c r="L65" s="133">
        <f t="shared" si="3"/>
        <v>0</v>
      </c>
      <c r="M65" s="140"/>
      <c r="N65" s="133">
        <f t="shared" si="4"/>
        <v>0</v>
      </c>
      <c r="O65" s="133">
        <f t="shared" si="5"/>
        <v>0</v>
      </c>
    </row>
    <row r="66" spans="1:15" x14ac:dyDescent="0.25">
      <c r="K66" s="142"/>
      <c r="L66" s="133">
        <f t="shared" si="3"/>
        <v>0</v>
      </c>
      <c r="M66" s="142"/>
      <c r="N66" s="133">
        <f t="shared" si="4"/>
        <v>0</v>
      </c>
      <c r="O66" s="133">
        <f t="shared" si="5"/>
        <v>0</v>
      </c>
    </row>
    <row r="67" spans="1:15" x14ac:dyDescent="0.25">
      <c r="A67" s="39" t="s">
        <v>3992</v>
      </c>
      <c r="B67" s="37" t="s">
        <v>3991</v>
      </c>
      <c r="K67" s="53"/>
      <c r="L67" s="133">
        <f t="shared" si="3"/>
        <v>0</v>
      </c>
      <c r="M67" s="53"/>
      <c r="N67" s="133">
        <f t="shared" si="4"/>
        <v>0</v>
      </c>
      <c r="O67" s="133">
        <f t="shared" si="5"/>
        <v>0</v>
      </c>
    </row>
    <row r="68" spans="1:15" x14ac:dyDescent="0.25">
      <c r="D68" s="37" t="s">
        <v>3990</v>
      </c>
      <c r="I68" s="37">
        <v>5</v>
      </c>
      <c r="J68" s="37" t="s">
        <v>1539</v>
      </c>
      <c r="K68" s="140"/>
      <c r="L68" s="133">
        <f t="shared" si="3"/>
        <v>0</v>
      </c>
      <c r="M68" s="140"/>
      <c r="N68" s="133">
        <f t="shared" si="4"/>
        <v>0</v>
      </c>
      <c r="O68" s="133">
        <f t="shared" si="5"/>
        <v>0</v>
      </c>
    </row>
    <row r="69" spans="1:15" x14ac:dyDescent="0.25">
      <c r="K69" s="142"/>
      <c r="L69" s="133">
        <f t="shared" si="3"/>
        <v>0</v>
      </c>
      <c r="M69" s="142"/>
      <c r="N69" s="133">
        <f t="shared" si="4"/>
        <v>0</v>
      </c>
      <c r="O69" s="133">
        <f t="shared" si="5"/>
        <v>0</v>
      </c>
    </row>
    <row r="70" spans="1:15" x14ac:dyDescent="0.25">
      <c r="A70" s="39" t="s">
        <v>3989</v>
      </c>
      <c r="B70" s="37" t="s">
        <v>3957</v>
      </c>
      <c r="K70" s="142"/>
      <c r="L70" s="133">
        <f t="shared" si="3"/>
        <v>0</v>
      </c>
      <c r="M70" s="142"/>
      <c r="N70" s="133">
        <f t="shared" si="4"/>
        <v>0</v>
      </c>
      <c r="O70" s="133">
        <f t="shared" si="5"/>
        <v>0</v>
      </c>
    </row>
    <row r="71" spans="1:15" x14ac:dyDescent="0.25">
      <c r="D71" s="37" t="s">
        <v>3946</v>
      </c>
      <c r="I71" s="37">
        <v>24</v>
      </c>
      <c r="J71" s="37" t="s">
        <v>1539</v>
      </c>
      <c r="K71" s="141"/>
      <c r="L71" s="133">
        <f t="shared" si="3"/>
        <v>0</v>
      </c>
      <c r="M71" s="141"/>
      <c r="N71" s="133">
        <f t="shared" si="4"/>
        <v>0</v>
      </c>
      <c r="O71" s="133">
        <f t="shared" si="5"/>
        <v>0</v>
      </c>
    </row>
    <row r="72" spans="1:15" x14ac:dyDescent="0.25">
      <c r="D72" s="37" t="s">
        <v>3281</v>
      </c>
      <c r="I72" s="37">
        <v>15</v>
      </c>
      <c r="J72" s="37" t="s">
        <v>1539</v>
      </c>
      <c r="K72" s="141"/>
      <c r="L72" s="133">
        <f t="shared" si="3"/>
        <v>0</v>
      </c>
      <c r="M72" s="141"/>
      <c r="N72" s="133">
        <f t="shared" si="4"/>
        <v>0</v>
      </c>
      <c r="O72" s="133">
        <f t="shared" si="5"/>
        <v>0</v>
      </c>
    </row>
    <row r="73" spans="1:15" x14ac:dyDescent="0.25">
      <c r="K73" s="142"/>
      <c r="L73" s="133">
        <f t="shared" si="3"/>
        <v>0</v>
      </c>
      <c r="M73" s="142"/>
      <c r="N73" s="133">
        <f t="shared" si="4"/>
        <v>0</v>
      </c>
      <c r="O73" s="133">
        <f t="shared" si="5"/>
        <v>0</v>
      </c>
    </row>
    <row r="74" spans="1:15" x14ac:dyDescent="0.25">
      <c r="A74" s="39" t="s">
        <v>3988</v>
      </c>
      <c r="B74" s="37" t="s">
        <v>3987</v>
      </c>
      <c r="K74" s="142"/>
      <c r="L74" s="133">
        <f t="shared" si="3"/>
        <v>0</v>
      </c>
      <c r="M74" s="142"/>
      <c r="N74" s="133">
        <f t="shared" si="4"/>
        <v>0</v>
      </c>
      <c r="O74" s="133">
        <f t="shared" si="5"/>
        <v>0</v>
      </c>
    </row>
    <row r="75" spans="1:15" x14ac:dyDescent="0.25">
      <c r="D75" s="37" t="s">
        <v>3281</v>
      </c>
      <c r="I75" s="37">
        <v>16</v>
      </c>
      <c r="J75" s="37" t="s">
        <v>1539</v>
      </c>
      <c r="K75" s="141"/>
      <c r="L75" s="133">
        <f t="shared" si="3"/>
        <v>0</v>
      </c>
      <c r="M75" s="141"/>
      <c r="N75" s="133">
        <f t="shared" si="4"/>
        <v>0</v>
      </c>
      <c r="O75" s="133">
        <f t="shared" si="5"/>
        <v>0</v>
      </c>
    </row>
    <row r="76" spans="1:15" x14ac:dyDescent="0.25">
      <c r="K76" s="142"/>
      <c r="L76" s="133">
        <f t="shared" si="3"/>
        <v>0</v>
      </c>
      <c r="M76" s="142"/>
      <c r="N76" s="133">
        <f t="shared" si="4"/>
        <v>0</v>
      </c>
      <c r="O76" s="133">
        <f t="shared" si="5"/>
        <v>0</v>
      </c>
    </row>
    <row r="77" spans="1:15" x14ac:dyDescent="0.25">
      <c r="A77" s="39" t="s">
        <v>3986</v>
      </c>
      <c r="B77" s="37" t="s">
        <v>3955</v>
      </c>
      <c r="K77" s="142"/>
      <c r="L77" s="133">
        <f t="shared" si="3"/>
        <v>0</v>
      </c>
      <c r="M77" s="142"/>
      <c r="N77" s="133">
        <f t="shared" si="4"/>
        <v>0</v>
      </c>
      <c r="O77" s="133">
        <f t="shared" si="5"/>
        <v>0</v>
      </c>
    </row>
    <row r="78" spans="1:15" x14ac:dyDescent="0.25">
      <c r="D78" s="37" t="s">
        <v>3946</v>
      </c>
      <c r="I78" s="37">
        <f>+I71</f>
        <v>24</v>
      </c>
      <c r="J78" s="37" t="s">
        <v>1539</v>
      </c>
      <c r="K78" s="141"/>
      <c r="L78" s="133">
        <f t="shared" si="3"/>
        <v>0</v>
      </c>
      <c r="M78" s="141"/>
      <c r="N78" s="133">
        <f t="shared" si="4"/>
        <v>0</v>
      </c>
      <c r="O78" s="133">
        <f t="shared" si="5"/>
        <v>0</v>
      </c>
    </row>
    <row r="79" spans="1:15" x14ac:dyDescent="0.25">
      <c r="D79" s="37" t="s">
        <v>3281</v>
      </c>
      <c r="I79" s="37">
        <f>+I72+I75</f>
        <v>31</v>
      </c>
      <c r="J79" s="37" t="s">
        <v>1539</v>
      </c>
      <c r="K79" s="141"/>
      <c r="L79" s="133">
        <f t="shared" si="3"/>
        <v>0</v>
      </c>
      <c r="M79" s="141"/>
      <c r="N79" s="133">
        <f t="shared" si="4"/>
        <v>0</v>
      </c>
      <c r="O79" s="133">
        <f t="shared" si="5"/>
        <v>0</v>
      </c>
    </row>
    <row r="80" spans="1:15" x14ac:dyDescent="0.25">
      <c r="K80" s="53"/>
      <c r="L80" s="133">
        <f t="shared" si="3"/>
        <v>0</v>
      </c>
      <c r="M80" s="53"/>
      <c r="N80" s="133">
        <f t="shared" si="4"/>
        <v>0</v>
      </c>
      <c r="O80" s="133">
        <f t="shared" si="5"/>
        <v>0</v>
      </c>
    </row>
    <row r="81" spans="1:15" x14ac:dyDescent="0.25">
      <c r="A81" s="39" t="s">
        <v>3985</v>
      </c>
      <c r="B81" s="37" t="s">
        <v>3984</v>
      </c>
      <c r="F81" s="52"/>
      <c r="L81" s="133">
        <f t="shared" si="3"/>
        <v>0</v>
      </c>
      <c r="N81" s="133">
        <f t="shared" si="4"/>
        <v>0</v>
      </c>
      <c r="O81" s="133">
        <f t="shared" si="5"/>
        <v>0</v>
      </c>
    </row>
    <row r="82" spans="1:15" x14ac:dyDescent="0.25">
      <c r="D82" s="37" t="s">
        <v>3983</v>
      </c>
      <c r="F82" s="52"/>
      <c r="I82" s="37">
        <v>4</v>
      </c>
      <c r="J82" s="37" t="s">
        <v>1539</v>
      </c>
      <c r="K82" s="136"/>
      <c r="L82" s="133">
        <f t="shared" si="3"/>
        <v>0</v>
      </c>
      <c r="M82" s="136"/>
      <c r="N82" s="133">
        <f t="shared" si="4"/>
        <v>0</v>
      </c>
      <c r="O82" s="133">
        <f t="shared" si="5"/>
        <v>0</v>
      </c>
    </row>
    <row r="83" spans="1:15" x14ac:dyDescent="0.25">
      <c r="L83" s="133">
        <f t="shared" si="3"/>
        <v>0</v>
      </c>
      <c r="N83" s="133">
        <f t="shared" si="4"/>
        <v>0</v>
      </c>
      <c r="O83" s="133">
        <f t="shared" si="5"/>
        <v>0</v>
      </c>
    </row>
    <row r="84" spans="1:15" x14ac:dyDescent="0.25">
      <c r="A84" s="51" t="s">
        <v>3982</v>
      </c>
      <c r="B84" s="37" t="s">
        <v>3188</v>
      </c>
      <c r="E84" s="52"/>
      <c r="L84" s="133">
        <f t="shared" si="3"/>
        <v>0</v>
      </c>
      <c r="N84" s="133">
        <f t="shared" si="4"/>
        <v>0</v>
      </c>
      <c r="O84" s="133">
        <f t="shared" si="5"/>
        <v>0</v>
      </c>
    </row>
    <row r="85" spans="1:15" x14ac:dyDescent="0.25">
      <c r="A85" s="51"/>
      <c r="C85" s="37" t="s">
        <v>3187</v>
      </c>
      <c r="E85" s="52"/>
      <c r="L85" s="133">
        <f t="shared" si="3"/>
        <v>0</v>
      </c>
      <c r="N85" s="133">
        <f t="shared" si="4"/>
        <v>0</v>
      </c>
      <c r="O85" s="133">
        <f t="shared" si="5"/>
        <v>0</v>
      </c>
    </row>
    <row r="86" spans="1:15" ht="14.5" x14ac:dyDescent="0.25">
      <c r="A86" s="51"/>
      <c r="C86" s="37" t="s">
        <v>3186</v>
      </c>
      <c r="E86" s="52"/>
      <c r="I86" s="52">
        <v>10</v>
      </c>
      <c r="J86" s="37" t="s">
        <v>3178</v>
      </c>
      <c r="K86" s="136"/>
      <c r="L86" s="133">
        <f t="shared" si="3"/>
        <v>0</v>
      </c>
      <c r="M86" s="136"/>
      <c r="N86" s="133">
        <f t="shared" si="4"/>
        <v>0</v>
      </c>
      <c r="O86" s="133">
        <f t="shared" si="5"/>
        <v>0</v>
      </c>
    </row>
    <row r="87" spans="1:15" x14ac:dyDescent="0.25">
      <c r="L87" s="133">
        <f t="shared" si="3"/>
        <v>0</v>
      </c>
      <c r="N87" s="133">
        <f t="shared" si="4"/>
        <v>0</v>
      </c>
      <c r="O87" s="133">
        <f t="shared" si="5"/>
        <v>0</v>
      </c>
    </row>
    <row r="88" spans="1:15" x14ac:dyDescent="0.25">
      <c r="A88" s="51" t="s">
        <v>3981</v>
      </c>
      <c r="B88" s="37" t="s">
        <v>3184</v>
      </c>
      <c r="E88" s="52"/>
      <c r="L88" s="133">
        <f t="shared" si="3"/>
        <v>0</v>
      </c>
      <c r="N88" s="133">
        <f t="shared" si="4"/>
        <v>0</v>
      </c>
      <c r="O88" s="133">
        <f t="shared" si="5"/>
        <v>0</v>
      </c>
    </row>
    <row r="89" spans="1:15" ht="14.5" x14ac:dyDescent="0.25">
      <c r="A89" s="51"/>
      <c r="C89" s="37" t="s">
        <v>3183</v>
      </c>
      <c r="E89" s="52"/>
      <c r="I89" s="52">
        <v>140</v>
      </c>
      <c r="J89" s="37" t="s">
        <v>3178</v>
      </c>
      <c r="K89" s="136"/>
      <c r="L89" s="133">
        <f t="shared" si="3"/>
        <v>0</v>
      </c>
      <c r="M89" s="136"/>
      <c r="N89" s="133">
        <f t="shared" si="4"/>
        <v>0</v>
      </c>
      <c r="O89" s="133">
        <f t="shared" si="5"/>
        <v>0</v>
      </c>
    </row>
    <row r="90" spans="1:15" x14ac:dyDescent="0.25">
      <c r="L90" s="133">
        <f t="shared" si="3"/>
        <v>0</v>
      </c>
      <c r="N90" s="133">
        <f t="shared" si="4"/>
        <v>0</v>
      </c>
      <c r="O90" s="133">
        <f t="shared" si="5"/>
        <v>0</v>
      </c>
    </row>
    <row r="91" spans="1:15" x14ac:dyDescent="0.25">
      <c r="A91" s="51" t="s">
        <v>3980</v>
      </c>
      <c r="B91" s="37" t="s">
        <v>3181</v>
      </c>
      <c r="E91" s="52"/>
      <c r="L91" s="133">
        <f t="shared" si="3"/>
        <v>0</v>
      </c>
      <c r="N91" s="133">
        <f t="shared" si="4"/>
        <v>0</v>
      </c>
      <c r="O91" s="133">
        <f t="shared" si="5"/>
        <v>0</v>
      </c>
    </row>
    <row r="92" spans="1:15" x14ac:dyDescent="0.25">
      <c r="A92" s="51"/>
      <c r="C92" s="37" t="s">
        <v>3180</v>
      </c>
      <c r="E92" s="52"/>
      <c r="L92" s="133">
        <f t="shared" si="3"/>
        <v>0</v>
      </c>
      <c r="N92" s="133">
        <f t="shared" si="4"/>
        <v>0</v>
      </c>
      <c r="O92" s="133">
        <f t="shared" si="5"/>
        <v>0</v>
      </c>
    </row>
    <row r="93" spans="1:15" ht="14.5" x14ac:dyDescent="0.25">
      <c r="A93" s="51"/>
      <c r="C93" s="37" t="s">
        <v>3179</v>
      </c>
      <c r="E93" s="52"/>
      <c r="I93" s="52">
        <v>70</v>
      </c>
      <c r="J93" s="37" t="s">
        <v>3178</v>
      </c>
      <c r="K93" s="136"/>
      <c r="L93" s="133">
        <f t="shared" si="3"/>
        <v>0</v>
      </c>
      <c r="M93" s="136"/>
      <c r="N93" s="133">
        <f t="shared" si="4"/>
        <v>0</v>
      </c>
      <c r="O93" s="133">
        <f t="shared" si="5"/>
        <v>0</v>
      </c>
    </row>
    <row r="94" spans="1:15" x14ac:dyDescent="0.25">
      <c r="A94" s="51"/>
      <c r="L94" s="133">
        <f t="shared" si="3"/>
        <v>0</v>
      </c>
      <c r="N94" s="133">
        <f t="shared" si="4"/>
        <v>0</v>
      </c>
      <c r="O94" s="133">
        <f t="shared" si="5"/>
        <v>0</v>
      </c>
    </row>
    <row r="95" spans="1:15" x14ac:dyDescent="0.25">
      <c r="A95" s="39" t="s">
        <v>3979</v>
      </c>
      <c r="B95" s="37" t="s">
        <v>3176</v>
      </c>
      <c r="L95" s="133">
        <f t="shared" ref="L95:L158" si="6">+K95*I95</f>
        <v>0</v>
      </c>
      <c r="N95" s="133">
        <f t="shared" ref="N95:N158" si="7">+M95*I95</f>
        <v>0</v>
      </c>
      <c r="O95" s="133">
        <f t="shared" ref="O95:O158" si="8">+N95+L95</f>
        <v>0</v>
      </c>
    </row>
    <row r="96" spans="1:15" x14ac:dyDescent="0.25">
      <c r="D96" s="37" t="s">
        <v>3175</v>
      </c>
      <c r="L96" s="133">
        <f t="shared" si="6"/>
        <v>0</v>
      </c>
      <c r="N96" s="133">
        <f t="shared" si="7"/>
        <v>0</v>
      </c>
      <c r="O96" s="133">
        <f t="shared" si="8"/>
        <v>0</v>
      </c>
    </row>
    <row r="97" spans="1:15" x14ac:dyDescent="0.25">
      <c r="D97" s="37" t="s">
        <v>3174</v>
      </c>
      <c r="L97" s="133">
        <f t="shared" si="6"/>
        <v>0</v>
      </c>
      <c r="N97" s="133">
        <f t="shared" si="7"/>
        <v>0</v>
      </c>
      <c r="O97" s="133">
        <f t="shared" si="8"/>
        <v>0</v>
      </c>
    </row>
    <row r="98" spans="1:15" x14ac:dyDescent="0.25">
      <c r="D98" s="37" t="s">
        <v>3173</v>
      </c>
      <c r="I98" s="37">
        <v>250</v>
      </c>
      <c r="J98" s="37" t="s">
        <v>2646</v>
      </c>
      <c r="K98" s="136"/>
      <c r="L98" s="133">
        <f t="shared" si="6"/>
        <v>0</v>
      </c>
      <c r="M98" s="136"/>
      <c r="N98" s="133">
        <f t="shared" si="7"/>
        <v>0</v>
      </c>
      <c r="O98" s="133">
        <f t="shared" si="8"/>
        <v>0</v>
      </c>
    </row>
    <row r="99" spans="1:15" x14ac:dyDescent="0.25">
      <c r="L99" s="133">
        <f t="shared" si="6"/>
        <v>0</v>
      </c>
      <c r="N99" s="133">
        <f t="shared" si="7"/>
        <v>0</v>
      </c>
      <c r="O99" s="133">
        <f t="shared" si="8"/>
        <v>0</v>
      </c>
    </row>
    <row r="100" spans="1:15" ht="13" x14ac:dyDescent="0.3">
      <c r="A100" s="42" t="s">
        <v>3978</v>
      </c>
      <c r="L100" s="133">
        <f t="shared" si="6"/>
        <v>0</v>
      </c>
      <c r="N100" s="133">
        <f t="shared" si="7"/>
        <v>0</v>
      </c>
      <c r="O100" s="133">
        <f t="shared" si="8"/>
        <v>0</v>
      </c>
    </row>
    <row r="101" spans="1:15" x14ac:dyDescent="0.25">
      <c r="A101" s="39" t="s">
        <v>3977</v>
      </c>
      <c r="B101" s="37" t="s">
        <v>3976</v>
      </c>
      <c r="L101" s="133">
        <f t="shared" si="6"/>
        <v>0</v>
      </c>
      <c r="N101" s="133">
        <f t="shared" si="7"/>
        <v>0</v>
      </c>
      <c r="O101" s="133">
        <f t="shared" si="8"/>
        <v>0</v>
      </c>
    </row>
    <row r="102" spans="1:15" x14ac:dyDescent="0.25">
      <c r="E102" s="37" t="s">
        <v>3920</v>
      </c>
      <c r="F102" s="37">
        <v>45</v>
      </c>
      <c r="G102" s="37" t="s">
        <v>3215</v>
      </c>
      <c r="L102" s="133">
        <f t="shared" si="6"/>
        <v>0</v>
      </c>
      <c r="N102" s="133">
        <f t="shared" si="7"/>
        <v>0</v>
      </c>
      <c r="O102" s="133">
        <f t="shared" si="8"/>
        <v>0</v>
      </c>
    </row>
    <row r="103" spans="1:15" x14ac:dyDescent="0.25">
      <c r="E103" s="37" t="s">
        <v>3919</v>
      </c>
      <c r="F103" s="37">
        <v>45</v>
      </c>
      <c r="G103" s="37" t="s">
        <v>3215</v>
      </c>
      <c r="L103" s="133">
        <f t="shared" si="6"/>
        <v>0</v>
      </c>
      <c r="N103" s="133">
        <f t="shared" si="7"/>
        <v>0</v>
      </c>
      <c r="O103" s="133">
        <f t="shared" si="8"/>
        <v>0</v>
      </c>
    </row>
    <row r="104" spans="1:15" x14ac:dyDescent="0.25">
      <c r="E104" s="37" t="s">
        <v>3926</v>
      </c>
      <c r="F104" s="148" t="s">
        <v>3975</v>
      </c>
      <c r="G104" s="37" t="s">
        <v>3924</v>
      </c>
      <c r="L104" s="133">
        <f t="shared" si="6"/>
        <v>0</v>
      </c>
      <c r="N104" s="133">
        <f t="shared" si="7"/>
        <v>0</v>
      </c>
      <c r="O104" s="133">
        <f t="shared" si="8"/>
        <v>0</v>
      </c>
    </row>
    <row r="105" spans="1:15" x14ac:dyDescent="0.25">
      <c r="E105" s="37" t="s">
        <v>3974</v>
      </c>
      <c r="F105" s="37">
        <v>300</v>
      </c>
      <c r="G105" s="37" t="s">
        <v>2646</v>
      </c>
      <c r="L105" s="133">
        <f t="shared" si="6"/>
        <v>0</v>
      </c>
      <c r="N105" s="133">
        <f t="shared" si="7"/>
        <v>0</v>
      </c>
      <c r="O105" s="133">
        <f t="shared" si="8"/>
        <v>0</v>
      </c>
    </row>
    <row r="106" spans="1:15" x14ac:dyDescent="0.25">
      <c r="E106" s="37" t="s">
        <v>3923</v>
      </c>
      <c r="F106" s="37">
        <v>14.29</v>
      </c>
      <c r="G106" s="37" t="s">
        <v>3215</v>
      </c>
      <c r="L106" s="133">
        <f t="shared" si="6"/>
        <v>0</v>
      </c>
      <c r="N106" s="133">
        <f t="shared" si="7"/>
        <v>0</v>
      </c>
      <c r="O106" s="133">
        <f t="shared" si="8"/>
        <v>0</v>
      </c>
    </row>
    <row r="107" spans="1:15" x14ac:dyDescent="0.25">
      <c r="E107" s="37" t="s">
        <v>3973</v>
      </c>
      <c r="F107" s="37">
        <v>20.6</v>
      </c>
      <c r="G107" s="37" t="s">
        <v>3972</v>
      </c>
      <c r="L107" s="133">
        <f t="shared" si="6"/>
        <v>0</v>
      </c>
      <c r="N107" s="133">
        <f t="shared" si="7"/>
        <v>0</v>
      </c>
      <c r="O107" s="133">
        <f t="shared" si="8"/>
        <v>0</v>
      </c>
    </row>
    <row r="108" spans="1:15" x14ac:dyDescent="0.25">
      <c r="E108" s="37" t="s">
        <v>3913</v>
      </c>
      <c r="F108" s="37">
        <v>400</v>
      </c>
      <c r="G108" s="37" t="s">
        <v>3213</v>
      </c>
      <c r="I108" s="37">
        <v>1</v>
      </c>
      <c r="J108" s="133" t="s">
        <v>1539</v>
      </c>
      <c r="K108" s="136"/>
      <c r="L108" s="133">
        <f t="shared" si="6"/>
        <v>0</v>
      </c>
      <c r="M108" s="136"/>
      <c r="N108" s="133">
        <f t="shared" si="7"/>
        <v>0</v>
      </c>
      <c r="O108" s="133">
        <f t="shared" si="8"/>
        <v>0</v>
      </c>
    </row>
    <row r="109" spans="1:15" x14ac:dyDescent="0.25">
      <c r="J109" s="133"/>
      <c r="L109" s="133">
        <f t="shared" si="6"/>
        <v>0</v>
      </c>
      <c r="N109" s="133">
        <f t="shared" si="7"/>
        <v>0</v>
      </c>
      <c r="O109" s="133">
        <f t="shared" si="8"/>
        <v>0</v>
      </c>
    </row>
    <row r="110" spans="1:15" x14ac:dyDescent="0.25">
      <c r="A110" s="39" t="s">
        <v>3971</v>
      </c>
      <c r="B110" s="37" t="s">
        <v>3970</v>
      </c>
      <c r="J110" s="133"/>
      <c r="L110" s="133">
        <f t="shared" si="6"/>
        <v>0</v>
      </c>
      <c r="N110" s="133">
        <f t="shared" si="7"/>
        <v>0</v>
      </c>
      <c r="O110" s="133">
        <f t="shared" si="8"/>
        <v>0</v>
      </c>
    </row>
    <row r="111" spans="1:15" x14ac:dyDescent="0.25">
      <c r="E111" s="37" t="s">
        <v>3920</v>
      </c>
      <c r="F111" s="37" t="s">
        <v>3969</v>
      </c>
      <c r="G111" s="37" t="s">
        <v>3215</v>
      </c>
      <c r="I111" s="37">
        <v>2</v>
      </c>
      <c r="J111" s="133" t="s">
        <v>1539</v>
      </c>
      <c r="K111" s="136"/>
      <c r="L111" s="133">
        <f t="shared" si="6"/>
        <v>0</v>
      </c>
      <c r="M111" s="136"/>
      <c r="N111" s="133">
        <f t="shared" si="7"/>
        <v>0</v>
      </c>
      <c r="O111" s="133">
        <f t="shared" si="8"/>
        <v>0</v>
      </c>
    </row>
    <row r="112" spans="1:15" x14ac:dyDescent="0.25">
      <c r="J112" s="133"/>
      <c r="L112" s="133">
        <f t="shared" si="6"/>
        <v>0</v>
      </c>
      <c r="N112" s="133">
        <f t="shared" si="7"/>
        <v>0</v>
      </c>
      <c r="O112" s="133">
        <f t="shared" si="8"/>
        <v>0</v>
      </c>
    </row>
    <row r="113" spans="1:15" ht="13" x14ac:dyDescent="0.3">
      <c r="A113" s="42" t="s">
        <v>3912</v>
      </c>
      <c r="J113" s="133"/>
      <c r="L113" s="133">
        <f t="shared" si="6"/>
        <v>0</v>
      </c>
      <c r="N113" s="133">
        <f t="shared" si="7"/>
        <v>0</v>
      </c>
      <c r="O113" s="133">
        <f t="shared" si="8"/>
        <v>0</v>
      </c>
    </row>
    <row r="114" spans="1:15" x14ac:dyDescent="0.25">
      <c r="A114" s="39" t="s">
        <v>3171</v>
      </c>
      <c r="B114" s="37" t="s">
        <v>3450</v>
      </c>
      <c r="J114" s="133"/>
      <c r="L114" s="133">
        <f t="shared" si="6"/>
        <v>0</v>
      </c>
      <c r="N114" s="133">
        <f t="shared" si="7"/>
        <v>0</v>
      </c>
      <c r="O114" s="133">
        <f t="shared" si="8"/>
        <v>0</v>
      </c>
    </row>
    <row r="115" spans="1:15" x14ac:dyDescent="0.25">
      <c r="D115" s="37" t="s">
        <v>3968</v>
      </c>
      <c r="I115" s="37">
        <v>20</v>
      </c>
      <c r="J115" s="133" t="s">
        <v>325</v>
      </c>
      <c r="K115" s="136"/>
      <c r="L115" s="133">
        <f t="shared" si="6"/>
        <v>0</v>
      </c>
      <c r="M115" s="136"/>
      <c r="N115" s="133">
        <f t="shared" si="7"/>
        <v>0</v>
      </c>
      <c r="O115" s="133">
        <f t="shared" si="8"/>
        <v>0</v>
      </c>
    </row>
    <row r="116" spans="1:15" x14ac:dyDescent="0.25">
      <c r="D116" s="37" t="s">
        <v>3447</v>
      </c>
      <c r="I116" s="37">
        <v>20</v>
      </c>
      <c r="J116" s="133" t="s">
        <v>325</v>
      </c>
      <c r="K116" s="136"/>
      <c r="L116" s="133">
        <f t="shared" si="6"/>
        <v>0</v>
      </c>
      <c r="M116" s="136"/>
      <c r="N116" s="133">
        <f t="shared" si="7"/>
        <v>0</v>
      </c>
      <c r="O116" s="133">
        <f t="shared" si="8"/>
        <v>0</v>
      </c>
    </row>
    <row r="117" spans="1:15" x14ac:dyDescent="0.25">
      <c r="J117" s="133"/>
      <c r="L117" s="133">
        <f t="shared" si="6"/>
        <v>0</v>
      </c>
      <c r="N117" s="133">
        <f t="shared" si="7"/>
        <v>0</v>
      </c>
      <c r="O117" s="133">
        <f t="shared" si="8"/>
        <v>0</v>
      </c>
    </row>
    <row r="118" spans="1:15" x14ac:dyDescent="0.25">
      <c r="A118" s="39" t="s">
        <v>3169</v>
      </c>
      <c r="B118" s="37" t="s">
        <v>3443</v>
      </c>
      <c r="J118" s="133"/>
      <c r="L118" s="133">
        <f t="shared" si="6"/>
        <v>0</v>
      </c>
      <c r="N118" s="133">
        <f t="shared" si="7"/>
        <v>0</v>
      </c>
      <c r="O118" s="133">
        <f t="shared" si="8"/>
        <v>0</v>
      </c>
    </row>
    <row r="119" spans="1:15" x14ac:dyDescent="0.25">
      <c r="D119" s="37" t="s">
        <v>3258</v>
      </c>
      <c r="I119" s="37">
        <f>+I115+I116</f>
        <v>40</v>
      </c>
      <c r="J119" s="133" t="s">
        <v>325</v>
      </c>
      <c r="K119" s="136"/>
      <c r="L119" s="133">
        <f t="shared" si="6"/>
        <v>0</v>
      </c>
      <c r="M119" s="136"/>
      <c r="N119" s="133">
        <f t="shared" si="7"/>
        <v>0</v>
      </c>
      <c r="O119" s="133">
        <f t="shared" si="8"/>
        <v>0</v>
      </c>
    </row>
    <row r="120" spans="1:15" x14ac:dyDescent="0.25">
      <c r="J120" s="133"/>
      <c r="L120" s="133">
        <f t="shared" si="6"/>
        <v>0</v>
      </c>
      <c r="N120" s="133">
        <f t="shared" si="7"/>
        <v>0</v>
      </c>
      <c r="O120" s="133">
        <f t="shared" si="8"/>
        <v>0</v>
      </c>
    </row>
    <row r="121" spans="1:15" x14ac:dyDescent="0.25">
      <c r="A121" s="39" t="s">
        <v>3247</v>
      </c>
      <c r="B121" s="37" t="s">
        <v>3909</v>
      </c>
      <c r="I121" s="37">
        <v>20</v>
      </c>
      <c r="J121" s="133" t="s">
        <v>2646</v>
      </c>
      <c r="K121" s="136"/>
      <c r="L121" s="133">
        <f t="shared" si="6"/>
        <v>0</v>
      </c>
      <c r="M121" s="136"/>
      <c r="N121" s="133">
        <f t="shared" si="7"/>
        <v>0</v>
      </c>
      <c r="O121" s="133">
        <f t="shared" si="8"/>
        <v>0</v>
      </c>
    </row>
    <row r="122" spans="1:15" x14ac:dyDescent="0.25">
      <c r="J122" s="133"/>
      <c r="L122" s="133">
        <f t="shared" si="6"/>
        <v>0</v>
      </c>
      <c r="N122" s="133">
        <f t="shared" si="7"/>
        <v>0</v>
      </c>
      <c r="O122" s="133">
        <f t="shared" si="8"/>
        <v>0</v>
      </c>
    </row>
    <row r="123" spans="1:15" x14ac:dyDescent="0.25">
      <c r="A123" s="39" t="s">
        <v>3269</v>
      </c>
      <c r="B123" s="37" t="s">
        <v>3908</v>
      </c>
      <c r="J123" s="133"/>
      <c r="L123" s="133">
        <f t="shared" si="6"/>
        <v>0</v>
      </c>
      <c r="N123" s="133">
        <f t="shared" si="7"/>
        <v>0</v>
      </c>
      <c r="O123" s="133">
        <f t="shared" si="8"/>
        <v>0</v>
      </c>
    </row>
    <row r="124" spans="1:15" x14ac:dyDescent="0.25">
      <c r="D124" s="37" t="s">
        <v>3967</v>
      </c>
      <c r="I124" s="37">
        <v>15</v>
      </c>
      <c r="J124" s="133" t="s">
        <v>325</v>
      </c>
      <c r="K124" s="136"/>
      <c r="L124" s="133">
        <f t="shared" si="6"/>
        <v>0</v>
      </c>
      <c r="M124" s="136"/>
      <c r="N124" s="133">
        <f t="shared" si="7"/>
        <v>0</v>
      </c>
      <c r="O124" s="133">
        <f t="shared" si="8"/>
        <v>0</v>
      </c>
    </row>
    <row r="125" spans="1:15" x14ac:dyDescent="0.25">
      <c r="D125" s="37" t="s">
        <v>3966</v>
      </c>
      <c r="I125" s="37">
        <v>15</v>
      </c>
      <c r="J125" s="133" t="s">
        <v>325</v>
      </c>
      <c r="K125" s="136"/>
      <c r="L125" s="133">
        <f t="shared" si="6"/>
        <v>0</v>
      </c>
      <c r="M125" s="136"/>
      <c r="N125" s="133">
        <f t="shared" si="7"/>
        <v>0</v>
      </c>
      <c r="O125" s="133">
        <f t="shared" si="8"/>
        <v>0</v>
      </c>
    </row>
    <row r="126" spans="1:15" x14ac:dyDescent="0.25">
      <c r="J126" s="133"/>
      <c r="L126" s="133">
        <f t="shared" si="6"/>
        <v>0</v>
      </c>
      <c r="N126" s="133">
        <f t="shared" si="7"/>
        <v>0</v>
      </c>
      <c r="O126" s="133">
        <f t="shared" si="8"/>
        <v>0</v>
      </c>
    </row>
    <row r="127" spans="1:15" x14ac:dyDescent="0.25">
      <c r="A127" s="39" t="s">
        <v>3291</v>
      </c>
      <c r="B127" s="37" t="s">
        <v>3903</v>
      </c>
      <c r="J127" s="133"/>
      <c r="L127" s="133">
        <f t="shared" si="6"/>
        <v>0</v>
      </c>
      <c r="N127" s="133">
        <f t="shared" si="7"/>
        <v>0</v>
      </c>
      <c r="O127" s="133">
        <f t="shared" si="8"/>
        <v>0</v>
      </c>
    </row>
    <row r="128" spans="1:15" x14ac:dyDescent="0.25">
      <c r="D128" s="37" t="s">
        <v>3902</v>
      </c>
      <c r="I128" s="37">
        <v>10</v>
      </c>
      <c r="J128" s="133" t="s">
        <v>2646</v>
      </c>
      <c r="K128" s="136"/>
      <c r="L128" s="133">
        <f t="shared" si="6"/>
        <v>0</v>
      </c>
      <c r="M128" s="136"/>
      <c r="N128" s="133">
        <f t="shared" si="7"/>
        <v>0</v>
      </c>
      <c r="O128" s="133">
        <f t="shared" si="8"/>
        <v>0</v>
      </c>
    </row>
    <row r="129" spans="1:15" x14ac:dyDescent="0.25">
      <c r="J129" s="133"/>
      <c r="L129" s="133">
        <f t="shared" si="6"/>
        <v>0</v>
      </c>
      <c r="N129" s="133">
        <f t="shared" si="7"/>
        <v>0</v>
      </c>
      <c r="O129" s="133">
        <f t="shared" si="8"/>
        <v>0</v>
      </c>
    </row>
    <row r="130" spans="1:15" x14ac:dyDescent="0.25">
      <c r="A130" s="39" t="s">
        <v>3289</v>
      </c>
      <c r="B130" s="37" t="s">
        <v>3900</v>
      </c>
      <c r="I130" s="37">
        <v>4</v>
      </c>
      <c r="J130" s="133" t="s">
        <v>994</v>
      </c>
      <c r="K130" s="136"/>
      <c r="L130" s="133">
        <f t="shared" si="6"/>
        <v>0</v>
      </c>
      <c r="M130" s="136"/>
      <c r="N130" s="133">
        <f t="shared" si="7"/>
        <v>0</v>
      </c>
      <c r="O130" s="133">
        <f t="shared" si="8"/>
        <v>0</v>
      </c>
    </row>
    <row r="131" spans="1:15" x14ac:dyDescent="0.25">
      <c r="J131" s="133"/>
      <c r="L131" s="133">
        <f t="shared" si="6"/>
        <v>0</v>
      </c>
      <c r="N131" s="133">
        <f t="shared" si="7"/>
        <v>0</v>
      </c>
      <c r="O131" s="133">
        <f t="shared" si="8"/>
        <v>0</v>
      </c>
    </row>
    <row r="132" spans="1:15" x14ac:dyDescent="0.25">
      <c r="A132" s="39" t="s">
        <v>3287</v>
      </c>
      <c r="B132" s="37" t="s">
        <v>3166</v>
      </c>
      <c r="J132" s="133"/>
      <c r="L132" s="133">
        <f t="shared" si="6"/>
        <v>0</v>
      </c>
      <c r="N132" s="133">
        <f t="shared" si="7"/>
        <v>0</v>
      </c>
      <c r="O132" s="133">
        <f t="shared" si="8"/>
        <v>0</v>
      </c>
    </row>
    <row r="133" spans="1:15" x14ac:dyDescent="0.25">
      <c r="C133" s="37" t="s">
        <v>3899</v>
      </c>
      <c r="I133" s="37">
        <v>8</v>
      </c>
      <c r="J133" s="133" t="s">
        <v>994</v>
      </c>
      <c r="K133" s="136"/>
      <c r="L133" s="133">
        <f t="shared" si="6"/>
        <v>0</v>
      </c>
      <c r="M133" s="136"/>
      <c r="N133" s="133">
        <f t="shared" si="7"/>
        <v>0</v>
      </c>
      <c r="O133" s="133">
        <f t="shared" si="8"/>
        <v>0</v>
      </c>
    </row>
    <row r="134" spans="1:15" x14ac:dyDescent="0.25">
      <c r="J134" s="133"/>
      <c r="L134" s="133">
        <f t="shared" si="6"/>
        <v>0</v>
      </c>
      <c r="N134" s="133">
        <f t="shared" si="7"/>
        <v>0</v>
      </c>
      <c r="O134" s="133">
        <f t="shared" si="8"/>
        <v>0</v>
      </c>
    </row>
    <row r="135" spans="1:15" x14ac:dyDescent="0.25">
      <c r="A135" s="39" t="s">
        <v>3345</v>
      </c>
      <c r="B135" s="37" t="s">
        <v>3168</v>
      </c>
      <c r="J135" s="133"/>
      <c r="L135" s="133">
        <f t="shared" si="6"/>
        <v>0</v>
      </c>
      <c r="N135" s="133">
        <f t="shared" si="7"/>
        <v>0</v>
      </c>
      <c r="O135" s="133">
        <f t="shared" si="8"/>
        <v>0</v>
      </c>
    </row>
    <row r="136" spans="1:15" x14ac:dyDescent="0.25">
      <c r="D136" s="37" t="s">
        <v>3898</v>
      </c>
      <c r="I136" s="37">
        <v>1.5</v>
      </c>
      <c r="J136" s="133" t="s">
        <v>349</v>
      </c>
      <c r="K136" s="136"/>
      <c r="L136" s="133">
        <f t="shared" si="6"/>
        <v>0</v>
      </c>
      <c r="M136" s="136"/>
      <c r="N136" s="133">
        <f t="shared" si="7"/>
        <v>0</v>
      </c>
      <c r="O136" s="133">
        <f t="shared" si="8"/>
        <v>0</v>
      </c>
    </row>
    <row r="137" spans="1:15" x14ac:dyDescent="0.25">
      <c r="J137" s="133"/>
      <c r="L137" s="133">
        <f t="shared" si="6"/>
        <v>0</v>
      </c>
      <c r="N137" s="133">
        <f t="shared" si="7"/>
        <v>0</v>
      </c>
      <c r="O137" s="133">
        <f t="shared" si="8"/>
        <v>0</v>
      </c>
    </row>
    <row r="138" spans="1:15" x14ac:dyDescent="0.25">
      <c r="A138" s="39" t="s">
        <v>3343</v>
      </c>
      <c r="B138" s="37" t="s">
        <v>3897</v>
      </c>
      <c r="I138" s="37">
        <v>2</v>
      </c>
      <c r="J138" s="133" t="s">
        <v>994</v>
      </c>
      <c r="K138" s="136"/>
      <c r="L138" s="133">
        <f t="shared" si="6"/>
        <v>0</v>
      </c>
      <c r="M138" s="136"/>
      <c r="N138" s="133">
        <f t="shared" si="7"/>
        <v>0</v>
      </c>
      <c r="O138" s="133">
        <f t="shared" si="8"/>
        <v>0</v>
      </c>
    </row>
    <row r="139" spans="1:15" x14ac:dyDescent="0.25">
      <c r="J139" s="133"/>
      <c r="L139" s="133">
        <f t="shared" si="6"/>
        <v>0</v>
      </c>
      <c r="N139" s="133">
        <f t="shared" si="7"/>
        <v>0</v>
      </c>
      <c r="O139" s="133">
        <f t="shared" si="8"/>
        <v>0</v>
      </c>
    </row>
    <row r="140" spans="1:15" ht="13" x14ac:dyDescent="0.3">
      <c r="A140" s="42" t="s">
        <v>3965</v>
      </c>
      <c r="F140" s="52"/>
      <c r="I140" s="52"/>
      <c r="L140" s="133">
        <f t="shared" si="6"/>
        <v>0</v>
      </c>
      <c r="N140" s="133">
        <f t="shared" si="7"/>
        <v>0</v>
      </c>
      <c r="O140" s="133">
        <f t="shared" si="8"/>
        <v>0</v>
      </c>
    </row>
    <row r="141" spans="1:15" s="43" customFormat="1" x14ac:dyDescent="0.25">
      <c r="A141" s="56" t="s">
        <v>3964</v>
      </c>
      <c r="B141" s="484" t="s">
        <v>3941</v>
      </c>
      <c r="C141" s="484"/>
      <c r="D141" s="484"/>
      <c r="E141" s="484"/>
      <c r="F141" s="484"/>
      <c r="G141" s="484"/>
      <c r="H141" s="484"/>
      <c r="I141" s="149"/>
      <c r="K141" s="65"/>
      <c r="L141" s="133">
        <f t="shared" si="6"/>
        <v>0</v>
      </c>
      <c r="M141" s="65"/>
      <c r="N141" s="133">
        <f t="shared" si="7"/>
        <v>0</v>
      </c>
      <c r="O141" s="133">
        <f t="shared" si="8"/>
        <v>0</v>
      </c>
    </row>
    <row r="142" spans="1:15" s="43" customFormat="1" x14ac:dyDescent="0.25">
      <c r="A142" s="56"/>
      <c r="C142" s="43" t="s">
        <v>3283</v>
      </c>
      <c r="D142" s="54"/>
      <c r="E142" s="54"/>
      <c r="F142" s="54"/>
      <c r="G142" s="54"/>
      <c r="I142" s="149"/>
      <c r="K142" s="65"/>
      <c r="L142" s="133">
        <f t="shared" si="6"/>
        <v>0</v>
      </c>
      <c r="M142" s="65"/>
      <c r="N142" s="133">
        <f t="shared" si="7"/>
        <v>0</v>
      </c>
      <c r="O142" s="133">
        <f t="shared" si="8"/>
        <v>0</v>
      </c>
    </row>
    <row r="143" spans="1:15" s="43" customFormat="1" ht="13.5" x14ac:dyDescent="0.25">
      <c r="A143" s="56"/>
      <c r="D143" s="54" t="s">
        <v>3218</v>
      </c>
      <c r="F143" s="55">
        <v>80</v>
      </c>
      <c r="G143" s="54" t="s">
        <v>3206</v>
      </c>
      <c r="I143" s="149"/>
      <c r="K143" s="65"/>
      <c r="L143" s="133">
        <f t="shared" si="6"/>
        <v>0</v>
      </c>
      <c r="M143" s="65"/>
      <c r="N143" s="133">
        <f t="shared" si="7"/>
        <v>0</v>
      </c>
      <c r="O143" s="133">
        <f t="shared" si="8"/>
        <v>0</v>
      </c>
    </row>
    <row r="144" spans="1:15" s="43" customFormat="1" x14ac:dyDescent="0.25">
      <c r="A144" s="56"/>
      <c r="D144" s="54" t="s">
        <v>3222</v>
      </c>
      <c r="F144" s="57">
        <v>100</v>
      </c>
      <c r="G144" s="54" t="s">
        <v>204</v>
      </c>
      <c r="I144" s="149"/>
      <c r="K144" s="65"/>
      <c r="L144" s="133">
        <f t="shared" si="6"/>
        <v>0</v>
      </c>
      <c r="M144" s="65"/>
      <c r="N144" s="133">
        <f t="shared" si="7"/>
        <v>0</v>
      </c>
      <c r="O144" s="133">
        <f t="shared" si="8"/>
        <v>0</v>
      </c>
    </row>
    <row r="145" spans="1:15" s="43" customFormat="1" x14ac:dyDescent="0.25">
      <c r="A145" s="56"/>
      <c r="D145" s="54" t="s">
        <v>3216</v>
      </c>
      <c r="F145" s="57">
        <v>26</v>
      </c>
      <c r="G145" s="54" t="s">
        <v>3940</v>
      </c>
      <c r="I145" s="149"/>
      <c r="K145" s="65"/>
      <c r="L145" s="133">
        <f t="shared" si="6"/>
        <v>0</v>
      </c>
      <c r="M145" s="65"/>
      <c r="N145" s="133">
        <f t="shared" si="7"/>
        <v>0</v>
      </c>
      <c r="O145" s="133">
        <f t="shared" si="8"/>
        <v>0</v>
      </c>
    </row>
    <row r="146" spans="1:15" s="43" customFormat="1" x14ac:dyDescent="0.25">
      <c r="A146" s="56"/>
      <c r="D146" s="54" t="s">
        <v>3214</v>
      </c>
      <c r="F146" s="57">
        <v>230</v>
      </c>
      <c r="G146" s="54" t="s">
        <v>3213</v>
      </c>
      <c r="I146" s="149"/>
      <c r="K146" s="133"/>
      <c r="L146" s="133">
        <f t="shared" si="6"/>
        <v>0</v>
      </c>
      <c r="M146" s="133"/>
      <c r="N146" s="133">
        <f t="shared" si="7"/>
        <v>0</v>
      </c>
      <c r="O146" s="133">
        <f t="shared" si="8"/>
        <v>0</v>
      </c>
    </row>
    <row r="147" spans="1:15" s="43" customFormat="1" x14ac:dyDescent="0.25">
      <c r="A147" s="56"/>
      <c r="D147" s="54" t="s">
        <v>3939</v>
      </c>
      <c r="F147" s="57">
        <v>33</v>
      </c>
      <c r="G147" s="54" t="s">
        <v>3227</v>
      </c>
      <c r="I147" s="149">
        <v>1</v>
      </c>
      <c r="J147" s="43" t="s">
        <v>1539</v>
      </c>
      <c r="K147" s="136"/>
      <c r="L147" s="133">
        <f t="shared" si="6"/>
        <v>0</v>
      </c>
      <c r="M147" s="136"/>
      <c r="N147" s="133">
        <f t="shared" si="7"/>
        <v>0</v>
      </c>
      <c r="O147" s="133">
        <f t="shared" si="8"/>
        <v>0</v>
      </c>
    </row>
    <row r="148" spans="1:15" s="43" customFormat="1" x14ac:dyDescent="0.25">
      <c r="A148" s="56"/>
      <c r="D148" s="54"/>
      <c r="F148" s="57"/>
      <c r="G148" s="54"/>
      <c r="I148" s="149"/>
      <c r="K148" s="133"/>
      <c r="L148" s="133">
        <f t="shared" si="6"/>
        <v>0</v>
      </c>
      <c r="M148" s="133"/>
      <c r="N148" s="50">
        <f t="shared" si="7"/>
        <v>0</v>
      </c>
      <c r="O148" s="50">
        <f t="shared" si="8"/>
        <v>0</v>
      </c>
    </row>
    <row r="149" spans="1:15" s="43" customFormat="1" x14ac:dyDescent="0.25">
      <c r="A149" s="56" t="s">
        <v>3963</v>
      </c>
      <c r="B149" s="43" t="s">
        <v>3350</v>
      </c>
      <c r="D149" s="54"/>
      <c r="F149" s="57"/>
      <c r="G149" s="54"/>
      <c r="I149" s="149"/>
      <c r="K149" s="133"/>
      <c r="L149" s="133">
        <f t="shared" si="6"/>
        <v>0</v>
      </c>
      <c r="M149" s="133"/>
      <c r="N149" s="50">
        <f t="shared" si="7"/>
        <v>0</v>
      </c>
      <c r="O149" s="50">
        <f t="shared" si="8"/>
        <v>0</v>
      </c>
    </row>
    <row r="150" spans="1:15" s="43" customFormat="1" x14ac:dyDescent="0.25">
      <c r="A150" s="56"/>
      <c r="C150" s="43" t="s">
        <v>3283</v>
      </c>
      <c r="D150" s="54"/>
      <c r="F150" s="57"/>
      <c r="G150" s="54"/>
      <c r="I150" s="149">
        <v>1</v>
      </c>
      <c r="J150" s="43" t="s">
        <v>1539</v>
      </c>
      <c r="K150" s="136"/>
      <c r="L150" s="138">
        <f t="shared" si="6"/>
        <v>0</v>
      </c>
      <c r="M150" s="136"/>
      <c r="N150" s="137">
        <f t="shared" si="7"/>
        <v>0</v>
      </c>
      <c r="O150" s="137">
        <f t="shared" si="8"/>
        <v>0</v>
      </c>
    </row>
    <row r="151" spans="1:15" s="43" customFormat="1" x14ac:dyDescent="0.25">
      <c r="A151" s="56"/>
      <c r="D151" s="54"/>
      <c r="F151" s="57"/>
      <c r="G151" s="54"/>
      <c r="I151" s="149"/>
      <c r="K151" s="133"/>
      <c r="L151" s="133">
        <f t="shared" si="6"/>
        <v>0</v>
      </c>
      <c r="M151" s="133"/>
      <c r="N151" s="50">
        <f t="shared" si="7"/>
        <v>0</v>
      </c>
      <c r="O151" s="50">
        <f t="shared" si="8"/>
        <v>0</v>
      </c>
    </row>
    <row r="152" spans="1:15" s="43" customFormat="1" x14ac:dyDescent="0.25">
      <c r="A152" s="56" t="s">
        <v>3962</v>
      </c>
      <c r="B152" s="43" t="s">
        <v>3961</v>
      </c>
      <c r="D152" s="54"/>
      <c r="F152" s="57"/>
      <c r="G152" s="54"/>
      <c r="I152" s="149"/>
      <c r="K152" s="133"/>
      <c r="L152" s="133">
        <f t="shared" si="6"/>
        <v>0</v>
      </c>
      <c r="M152" s="133"/>
      <c r="N152" s="50">
        <f t="shared" si="7"/>
        <v>0</v>
      </c>
      <c r="O152" s="50">
        <f t="shared" si="8"/>
        <v>0</v>
      </c>
    </row>
    <row r="153" spans="1:15" s="43" customFormat="1" x14ac:dyDescent="0.25">
      <c r="A153" s="56"/>
      <c r="C153" s="43" t="s">
        <v>3283</v>
      </c>
      <c r="D153" s="54"/>
      <c r="F153" s="57"/>
      <c r="G153" s="54"/>
      <c r="I153" s="149">
        <v>2</v>
      </c>
      <c r="J153" s="43" t="s">
        <v>1539</v>
      </c>
      <c r="K153" s="136"/>
      <c r="L153" s="138">
        <f t="shared" si="6"/>
        <v>0</v>
      </c>
      <c r="M153" s="136"/>
      <c r="N153" s="137">
        <f t="shared" si="7"/>
        <v>0</v>
      </c>
      <c r="O153" s="137">
        <f t="shared" si="8"/>
        <v>0</v>
      </c>
    </row>
    <row r="154" spans="1:15" x14ac:dyDescent="0.25">
      <c r="A154" s="51"/>
      <c r="E154" s="52"/>
      <c r="I154" s="52"/>
      <c r="L154" s="133">
        <f t="shared" si="6"/>
        <v>0</v>
      </c>
      <c r="N154" s="50">
        <f t="shared" si="7"/>
        <v>0</v>
      </c>
      <c r="O154" s="137">
        <f t="shared" si="8"/>
        <v>0</v>
      </c>
    </row>
    <row r="155" spans="1:15" x14ac:dyDescent="0.25">
      <c r="A155" s="51" t="s">
        <v>3960</v>
      </c>
      <c r="B155" s="37" t="s">
        <v>3934</v>
      </c>
      <c r="E155" s="52"/>
      <c r="I155" s="52"/>
      <c r="L155" s="133">
        <f t="shared" si="6"/>
        <v>0</v>
      </c>
      <c r="N155" s="50">
        <f t="shared" si="7"/>
        <v>0</v>
      </c>
      <c r="O155" s="137">
        <f t="shared" si="8"/>
        <v>0</v>
      </c>
    </row>
    <row r="156" spans="1:15" x14ac:dyDescent="0.25">
      <c r="A156" s="51"/>
      <c r="C156" s="37" t="s">
        <v>3283</v>
      </c>
      <c r="E156" s="52"/>
      <c r="I156" s="52">
        <v>1</v>
      </c>
      <c r="J156" s="37" t="s">
        <v>1539</v>
      </c>
      <c r="K156" s="136"/>
      <c r="L156" s="138">
        <f t="shared" si="6"/>
        <v>0</v>
      </c>
      <c r="M156" s="136"/>
      <c r="N156" s="137">
        <f t="shared" si="7"/>
        <v>0</v>
      </c>
      <c r="O156" s="137">
        <f t="shared" si="8"/>
        <v>0</v>
      </c>
    </row>
    <row r="157" spans="1:15" s="43" customFormat="1" x14ac:dyDescent="0.25">
      <c r="A157" s="56"/>
      <c r="D157" s="54"/>
      <c r="F157" s="57"/>
      <c r="G157" s="54"/>
      <c r="I157" s="149"/>
      <c r="K157" s="133"/>
      <c r="L157" s="133">
        <f t="shared" si="6"/>
        <v>0</v>
      </c>
      <c r="M157" s="133"/>
      <c r="N157" s="50">
        <f t="shared" si="7"/>
        <v>0</v>
      </c>
      <c r="O157" s="137">
        <f t="shared" si="8"/>
        <v>0</v>
      </c>
    </row>
    <row r="158" spans="1:15" x14ac:dyDescent="0.25">
      <c r="A158" s="39" t="s">
        <v>3959</v>
      </c>
      <c r="B158" s="37" t="s">
        <v>3937</v>
      </c>
      <c r="I158" s="52"/>
      <c r="K158" s="53"/>
      <c r="L158" s="133">
        <f t="shared" si="6"/>
        <v>0</v>
      </c>
      <c r="M158" s="53"/>
      <c r="N158" s="50">
        <f t="shared" si="7"/>
        <v>0</v>
      </c>
      <c r="O158" s="137">
        <f t="shared" si="8"/>
        <v>0</v>
      </c>
    </row>
    <row r="159" spans="1:15" x14ac:dyDescent="0.25">
      <c r="C159" s="37" t="s">
        <v>3936</v>
      </c>
      <c r="I159" s="52"/>
      <c r="K159" s="53"/>
      <c r="L159" s="133">
        <f t="shared" ref="L159:L222" si="9">+K159*I159</f>
        <v>0</v>
      </c>
      <c r="M159" s="53"/>
      <c r="N159" s="50">
        <f t="shared" ref="N159:N222" si="10">+M159*I159</f>
        <v>0</v>
      </c>
      <c r="O159" s="137">
        <f t="shared" ref="O159:O222" si="11">+N159+L159</f>
        <v>0</v>
      </c>
    </row>
    <row r="160" spans="1:15" x14ac:dyDescent="0.25">
      <c r="D160" s="37" t="s">
        <v>3283</v>
      </c>
      <c r="I160" s="52">
        <v>3</v>
      </c>
      <c r="J160" s="37" t="s">
        <v>325</v>
      </c>
      <c r="K160" s="140"/>
      <c r="L160" s="138">
        <f t="shared" si="9"/>
        <v>0</v>
      </c>
      <c r="M160" s="140"/>
      <c r="N160" s="137">
        <f t="shared" si="10"/>
        <v>0</v>
      </c>
      <c r="O160" s="137">
        <f t="shared" si="11"/>
        <v>0</v>
      </c>
    </row>
    <row r="161" spans="1:15" x14ac:dyDescent="0.25">
      <c r="D161" s="37" t="s">
        <v>3282</v>
      </c>
      <c r="I161" s="52">
        <v>3</v>
      </c>
      <c r="J161" s="37" t="s">
        <v>325</v>
      </c>
      <c r="K161" s="140"/>
      <c r="L161" s="138">
        <f t="shared" si="9"/>
        <v>0</v>
      </c>
      <c r="M161" s="140"/>
      <c r="N161" s="137">
        <f t="shared" si="10"/>
        <v>0</v>
      </c>
      <c r="O161" s="137">
        <f t="shared" si="11"/>
        <v>0</v>
      </c>
    </row>
    <row r="162" spans="1:15" x14ac:dyDescent="0.25">
      <c r="K162" s="142"/>
      <c r="L162" s="133">
        <f t="shared" si="9"/>
        <v>0</v>
      </c>
      <c r="M162" s="142"/>
      <c r="N162" s="133">
        <f t="shared" si="10"/>
        <v>0</v>
      </c>
      <c r="O162" s="133">
        <f t="shared" si="11"/>
        <v>0</v>
      </c>
    </row>
    <row r="163" spans="1:15" x14ac:dyDescent="0.25">
      <c r="A163" s="39" t="s">
        <v>3958</v>
      </c>
      <c r="B163" s="37" t="s">
        <v>3957</v>
      </c>
      <c r="K163" s="142"/>
      <c r="L163" s="133">
        <f t="shared" si="9"/>
        <v>0</v>
      </c>
      <c r="M163" s="142"/>
      <c r="N163" s="133">
        <f t="shared" si="10"/>
        <v>0</v>
      </c>
      <c r="O163" s="133">
        <f t="shared" si="11"/>
        <v>0</v>
      </c>
    </row>
    <row r="164" spans="1:15" x14ac:dyDescent="0.25">
      <c r="D164" s="37" t="s">
        <v>3946</v>
      </c>
      <c r="I164" s="37">
        <v>2</v>
      </c>
      <c r="J164" s="37" t="s">
        <v>1539</v>
      </c>
      <c r="K164" s="141"/>
      <c r="L164" s="133">
        <f t="shared" si="9"/>
        <v>0</v>
      </c>
      <c r="M164" s="141"/>
      <c r="N164" s="133">
        <f t="shared" si="10"/>
        <v>0</v>
      </c>
      <c r="O164" s="133">
        <f t="shared" si="11"/>
        <v>0</v>
      </c>
    </row>
    <row r="165" spans="1:15" x14ac:dyDescent="0.25">
      <c r="K165" s="142"/>
      <c r="L165" s="133">
        <f t="shared" si="9"/>
        <v>0</v>
      </c>
      <c r="M165" s="142"/>
      <c r="N165" s="133">
        <f t="shared" si="10"/>
        <v>0</v>
      </c>
      <c r="O165" s="133">
        <f t="shared" si="11"/>
        <v>0</v>
      </c>
    </row>
    <row r="166" spans="1:15" x14ac:dyDescent="0.25">
      <c r="A166" s="39" t="s">
        <v>3956</v>
      </c>
      <c r="B166" s="37" t="s">
        <v>3955</v>
      </c>
      <c r="K166" s="142"/>
      <c r="L166" s="133">
        <f t="shared" si="9"/>
        <v>0</v>
      </c>
      <c r="M166" s="142"/>
      <c r="N166" s="133">
        <f t="shared" si="10"/>
        <v>0</v>
      </c>
      <c r="O166" s="133">
        <f t="shared" si="11"/>
        <v>0</v>
      </c>
    </row>
    <row r="167" spans="1:15" x14ac:dyDescent="0.25">
      <c r="D167" s="37" t="s">
        <v>3946</v>
      </c>
      <c r="I167" s="37">
        <v>2</v>
      </c>
      <c r="J167" s="37" t="s">
        <v>1539</v>
      </c>
      <c r="K167" s="141"/>
      <c r="L167" s="133">
        <f t="shared" si="9"/>
        <v>0</v>
      </c>
      <c r="M167" s="141"/>
      <c r="N167" s="133">
        <f t="shared" si="10"/>
        <v>0</v>
      </c>
      <c r="O167" s="133">
        <f t="shared" si="11"/>
        <v>0</v>
      </c>
    </row>
    <row r="168" spans="1:15" x14ac:dyDescent="0.25">
      <c r="A168" s="51"/>
      <c r="E168" s="52"/>
      <c r="I168" s="52"/>
      <c r="L168" s="133">
        <f t="shared" si="9"/>
        <v>0</v>
      </c>
      <c r="N168" s="50">
        <f t="shared" si="10"/>
        <v>0</v>
      </c>
      <c r="O168" s="137">
        <f t="shared" si="11"/>
        <v>0</v>
      </c>
    </row>
    <row r="169" spans="1:15" x14ac:dyDescent="0.25">
      <c r="A169" s="51" t="s">
        <v>3954</v>
      </c>
      <c r="B169" s="37" t="s">
        <v>3934</v>
      </c>
      <c r="E169" s="52"/>
      <c r="I169" s="52"/>
      <c r="L169" s="133">
        <f t="shared" si="9"/>
        <v>0</v>
      </c>
      <c r="N169" s="50">
        <f t="shared" si="10"/>
        <v>0</v>
      </c>
      <c r="O169" s="137">
        <f t="shared" si="11"/>
        <v>0</v>
      </c>
    </row>
    <row r="170" spans="1:15" x14ac:dyDescent="0.25">
      <c r="A170" s="51"/>
      <c r="C170" s="37" t="s">
        <v>3283</v>
      </c>
      <c r="E170" s="52"/>
      <c r="I170" s="52">
        <v>1</v>
      </c>
      <c r="J170" s="37" t="s">
        <v>1539</v>
      </c>
      <c r="K170" s="136"/>
      <c r="L170" s="138">
        <f t="shared" si="9"/>
        <v>0</v>
      </c>
      <c r="M170" s="136"/>
      <c r="N170" s="137">
        <f t="shared" si="10"/>
        <v>0</v>
      </c>
      <c r="O170" s="137">
        <f t="shared" si="11"/>
        <v>0</v>
      </c>
    </row>
    <row r="171" spans="1:15" x14ac:dyDescent="0.25">
      <c r="F171" s="52"/>
      <c r="I171" s="52"/>
      <c r="L171" s="133">
        <f t="shared" si="9"/>
        <v>0</v>
      </c>
      <c r="N171" s="50">
        <f t="shared" si="10"/>
        <v>0</v>
      </c>
      <c r="O171" s="137">
        <f t="shared" si="11"/>
        <v>0</v>
      </c>
    </row>
    <row r="172" spans="1:15" x14ac:dyDescent="0.25">
      <c r="A172" s="39" t="s">
        <v>3953</v>
      </c>
      <c r="B172" s="37" t="s">
        <v>3932</v>
      </c>
      <c r="F172" s="52"/>
      <c r="I172" s="52"/>
      <c r="L172" s="133">
        <f t="shared" si="9"/>
        <v>0</v>
      </c>
      <c r="N172" s="50">
        <f t="shared" si="10"/>
        <v>0</v>
      </c>
      <c r="O172" s="137">
        <f t="shared" si="11"/>
        <v>0</v>
      </c>
    </row>
    <row r="173" spans="1:15" x14ac:dyDescent="0.25">
      <c r="C173" s="37" t="s">
        <v>3931</v>
      </c>
      <c r="F173" s="52"/>
      <c r="I173" s="52">
        <f>+I147</f>
        <v>1</v>
      </c>
      <c r="J173" s="37" t="s">
        <v>1539</v>
      </c>
      <c r="K173" s="136"/>
      <c r="L173" s="138">
        <f t="shared" si="9"/>
        <v>0</v>
      </c>
      <c r="M173" s="136"/>
      <c r="N173" s="137">
        <f t="shared" si="10"/>
        <v>0</v>
      </c>
      <c r="O173" s="137">
        <f t="shared" si="11"/>
        <v>0</v>
      </c>
    </row>
    <row r="174" spans="1:15" x14ac:dyDescent="0.25">
      <c r="I174" s="52"/>
      <c r="K174" s="53"/>
      <c r="L174" s="133">
        <f t="shared" si="9"/>
        <v>0</v>
      </c>
      <c r="M174" s="53"/>
      <c r="N174" s="50">
        <f t="shared" si="10"/>
        <v>0</v>
      </c>
      <c r="O174" s="137">
        <f t="shared" si="11"/>
        <v>0</v>
      </c>
    </row>
    <row r="175" spans="1:15" x14ac:dyDescent="0.25">
      <c r="A175" s="39" t="s">
        <v>3952</v>
      </c>
      <c r="B175" s="37" t="s">
        <v>3176</v>
      </c>
      <c r="I175" s="52"/>
      <c r="K175" s="53"/>
      <c r="L175" s="133">
        <f t="shared" si="9"/>
        <v>0</v>
      </c>
      <c r="M175" s="53"/>
      <c r="N175" s="50">
        <f t="shared" si="10"/>
        <v>0</v>
      </c>
      <c r="O175" s="137">
        <f t="shared" si="11"/>
        <v>0</v>
      </c>
    </row>
    <row r="176" spans="1:15" x14ac:dyDescent="0.25">
      <c r="D176" s="37" t="s">
        <v>3175</v>
      </c>
      <c r="I176" s="52"/>
      <c r="K176" s="53"/>
      <c r="L176" s="133">
        <f t="shared" si="9"/>
        <v>0</v>
      </c>
      <c r="M176" s="53"/>
      <c r="N176" s="50">
        <f t="shared" si="10"/>
        <v>0</v>
      </c>
      <c r="O176" s="137">
        <f t="shared" si="11"/>
        <v>0</v>
      </c>
    </row>
    <row r="177" spans="1:15" x14ac:dyDescent="0.25">
      <c r="D177" s="37" t="s">
        <v>3174</v>
      </c>
      <c r="I177" s="52"/>
      <c r="K177" s="53"/>
      <c r="L177" s="133">
        <f t="shared" si="9"/>
        <v>0</v>
      </c>
      <c r="M177" s="53"/>
      <c r="N177" s="50">
        <f t="shared" si="10"/>
        <v>0</v>
      </c>
      <c r="O177" s="137">
        <f t="shared" si="11"/>
        <v>0</v>
      </c>
    </row>
    <row r="178" spans="1:15" x14ac:dyDescent="0.25">
      <c r="D178" s="37" t="s">
        <v>3173</v>
      </c>
      <c r="I178" s="52">
        <v>2</v>
      </c>
      <c r="J178" s="37" t="s">
        <v>2646</v>
      </c>
      <c r="K178" s="140"/>
      <c r="L178" s="138">
        <f t="shared" si="9"/>
        <v>0</v>
      </c>
      <c r="M178" s="140"/>
      <c r="N178" s="137">
        <f t="shared" si="10"/>
        <v>0</v>
      </c>
      <c r="O178" s="137">
        <f t="shared" si="11"/>
        <v>0</v>
      </c>
    </row>
    <row r="179" spans="1:15" x14ac:dyDescent="0.25">
      <c r="L179" s="133">
        <f t="shared" si="9"/>
        <v>0</v>
      </c>
      <c r="N179" s="133">
        <f t="shared" si="10"/>
        <v>0</v>
      </c>
      <c r="O179" s="133">
        <f t="shared" si="11"/>
        <v>0</v>
      </c>
    </row>
    <row r="180" spans="1:15" ht="13" x14ac:dyDescent="0.3">
      <c r="A180" s="42" t="s">
        <v>3951</v>
      </c>
      <c r="F180" s="52"/>
      <c r="I180" s="52"/>
      <c r="L180" s="133">
        <f t="shared" si="9"/>
        <v>0</v>
      </c>
      <c r="N180" s="133">
        <f t="shared" si="10"/>
        <v>0</v>
      </c>
      <c r="O180" s="133">
        <f t="shared" si="11"/>
        <v>0</v>
      </c>
    </row>
    <row r="181" spans="1:15" s="43" customFormat="1" x14ac:dyDescent="0.25">
      <c r="A181" s="56" t="s">
        <v>3950</v>
      </c>
      <c r="B181" s="484" t="s">
        <v>3949</v>
      </c>
      <c r="C181" s="484"/>
      <c r="D181" s="484"/>
      <c r="E181" s="484"/>
      <c r="F181" s="484"/>
      <c r="G181" s="484"/>
      <c r="H181" s="484"/>
      <c r="I181" s="149"/>
      <c r="K181" s="65"/>
      <c r="L181" s="133">
        <f t="shared" si="9"/>
        <v>0</v>
      </c>
      <c r="M181" s="65"/>
      <c r="N181" s="133">
        <f t="shared" si="10"/>
        <v>0</v>
      </c>
      <c r="O181" s="133">
        <f t="shared" si="11"/>
        <v>0</v>
      </c>
    </row>
    <row r="182" spans="1:15" s="43" customFormat="1" x14ac:dyDescent="0.25">
      <c r="A182" s="56"/>
      <c r="C182" s="43" t="s">
        <v>3282</v>
      </c>
      <c r="D182" s="54"/>
      <c r="E182" s="54"/>
      <c r="F182" s="54"/>
      <c r="G182" s="54"/>
      <c r="I182" s="149"/>
      <c r="K182" s="65"/>
      <c r="L182" s="133">
        <f t="shared" si="9"/>
        <v>0</v>
      </c>
      <c r="M182" s="65"/>
      <c r="N182" s="133">
        <f t="shared" si="10"/>
        <v>0</v>
      </c>
      <c r="O182" s="133">
        <f t="shared" si="11"/>
        <v>0</v>
      </c>
    </row>
    <row r="183" spans="1:15" s="43" customFormat="1" ht="13.5" x14ac:dyDescent="0.25">
      <c r="A183" s="56"/>
      <c r="D183" s="54" t="s">
        <v>3218</v>
      </c>
      <c r="F183" s="55">
        <v>100</v>
      </c>
      <c r="G183" s="54" t="s">
        <v>3206</v>
      </c>
      <c r="I183" s="149"/>
      <c r="K183" s="65"/>
      <c r="L183" s="133">
        <f t="shared" si="9"/>
        <v>0</v>
      </c>
      <c r="M183" s="65"/>
      <c r="N183" s="133">
        <f t="shared" si="10"/>
        <v>0</v>
      </c>
      <c r="O183" s="133">
        <f t="shared" si="11"/>
        <v>0</v>
      </c>
    </row>
    <row r="184" spans="1:15" s="43" customFormat="1" x14ac:dyDescent="0.25">
      <c r="A184" s="56"/>
      <c r="D184" s="54" t="s">
        <v>3222</v>
      </c>
      <c r="F184" s="57">
        <v>200</v>
      </c>
      <c r="G184" s="54" t="s">
        <v>204</v>
      </c>
      <c r="I184" s="149"/>
      <c r="K184" s="65"/>
      <c r="L184" s="133">
        <f t="shared" si="9"/>
        <v>0</v>
      </c>
      <c r="M184" s="65"/>
      <c r="N184" s="133">
        <f t="shared" si="10"/>
        <v>0</v>
      </c>
      <c r="O184" s="133">
        <f t="shared" si="11"/>
        <v>0</v>
      </c>
    </row>
    <row r="185" spans="1:15" s="43" customFormat="1" x14ac:dyDescent="0.25">
      <c r="A185" s="56"/>
      <c r="D185" s="54" t="s">
        <v>3216</v>
      </c>
      <c r="F185" s="57">
        <v>68</v>
      </c>
      <c r="G185" s="54" t="s">
        <v>3940</v>
      </c>
      <c r="I185" s="149"/>
      <c r="K185" s="65"/>
      <c r="L185" s="133">
        <f t="shared" si="9"/>
        <v>0</v>
      </c>
      <c r="M185" s="65"/>
      <c r="N185" s="133">
        <f t="shared" si="10"/>
        <v>0</v>
      </c>
      <c r="O185" s="133">
        <f t="shared" si="11"/>
        <v>0</v>
      </c>
    </row>
    <row r="186" spans="1:15" s="43" customFormat="1" x14ac:dyDescent="0.25">
      <c r="A186" s="56"/>
      <c r="D186" s="54" t="s">
        <v>3214</v>
      </c>
      <c r="F186" s="57">
        <v>230</v>
      </c>
      <c r="G186" s="54" t="s">
        <v>3213</v>
      </c>
      <c r="I186" s="149"/>
      <c r="K186" s="133"/>
      <c r="L186" s="133">
        <f t="shared" si="9"/>
        <v>0</v>
      </c>
      <c r="M186" s="133"/>
      <c r="N186" s="133">
        <f t="shared" si="10"/>
        <v>0</v>
      </c>
      <c r="O186" s="133">
        <f t="shared" si="11"/>
        <v>0</v>
      </c>
    </row>
    <row r="187" spans="1:15" s="43" customFormat="1" x14ac:dyDescent="0.25">
      <c r="A187" s="56"/>
      <c r="D187" s="54" t="s">
        <v>3939</v>
      </c>
      <c r="F187" s="57">
        <v>57</v>
      </c>
      <c r="G187" s="54" t="s">
        <v>3227</v>
      </c>
      <c r="I187" s="149">
        <v>5</v>
      </c>
      <c r="J187" s="43" t="s">
        <v>1539</v>
      </c>
      <c r="K187" s="136"/>
      <c r="L187" s="133">
        <f t="shared" si="9"/>
        <v>0</v>
      </c>
      <c r="M187" s="136"/>
      <c r="N187" s="133">
        <f t="shared" si="10"/>
        <v>0</v>
      </c>
      <c r="O187" s="133">
        <f t="shared" si="11"/>
        <v>0</v>
      </c>
    </row>
    <row r="188" spans="1:15" s="43" customFormat="1" x14ac:dyDescent="0.25">
      <c r="A188" s="56"/>
      <c r="D188" s="54"/>
      <c r="F188" s="57"/>
      <c r="G188" s="54"/>
      <c r="I188" s="149"/>
      <c r="K188" s="133"/>
      <c r="L188" s="133">
        <f t="shared" si="9"/>
        <v>0</v>
      </c>
      <c r="M188" s="133"/>
      <c r="N188" s="50">
        <f t="shared" si="10"/>
        <v>0</v>
      </c>
      <c r="O188" s="137">
        <f t="shared" si="11"/>
        <v>0</v>
      </c>
    </row>
    <row r="189" spans="1:15" x14ac:dyDescent="0.25">
      <c r="A189" s="39" t="s">
        <v>3948</v>
      </c>
      <c r="B189" s="37" t="s">
        <v>3937</v>
      </c>
      <c r="I189" s="52"/>
      <c r="K189" s="53"/>
      <c r="L189" s="133">
        <f t="shared" si="9"/>
        <v>0</v>
      </c>
      <c r="M189" s="53"/>
      <c r="N189" s="50">
        <f t="shared" si="10"/>
        <v>0</v>
      </c>
      <c r="O189" s="137">
        <f t="shared" si="11"/>
        <v>0</v>
      </c>
    </row>
    <row r="190" spans="1:15" x14ac:dyDescent="0.25">
      <c r="C190" s="37" t="s">
        <v>3936</v>
      </c>
      <c r="I190" s="52"/>
      <c r="K190" s="53"/>
      <c r="L190" s="133">
        <f t="shared" si="9"/>
        <v>0</v>
      </c>
      <c r="M190" s="53"/>
      <c r="N190" s="50">
        <f t="shared" si="10"/>
        <v>0</v>
      </c>
      <c r="O190" s="137">
        <f t="shared" si="11"/>
        <v>0</v>
      </c>
    </row>
    <row r="191" spans="1:15" x14ac:dyDescent="0.25">
      <c r="D191" s="37" t="s">
        <v>3946</v>
      </c>
      <c r="I191" s="52">
        <v>9</v>
      </c>
      <c r="J191" s="37" t="s">
        <v>325</v>
      </c>
      <c r="K191" s="140"/>
      <c r="L191" s="138">
        <f t="shared" si="9"/>
        <v>0</v>
      </c>
      <c r="M191" s="140"/>
      <c r="N191" s="137">
        <f t="shared" si="10"/>
        <v>0</v>
      </c>
      <c r="O191" s="137">
        <f t="shared" si="11"/>
        <v>0</v>
      </c>
    </row>
    <row r="192" spans="1:15" x14ac:dyDescent="0.25">
      <c r="D192" s="37" t="s">
        <v>3282</v>
      </c>
      <c r="I192" s="52">
        <v>6</v>
      </c>
      <c r="J192" s="37" t="s">
        <v>325</v>
      </c>
      <c r="K192" s="140"/>
      <c r="L192" s="138">
        <f t="shared" si="9"/>
        <v>0</v>
      </c>
      <c r="M192" s="140"/>
      <c r="N192" s="137">
        <f t="shared" si="10"/>
        <v>0</v>
      </c>
      <c r="O192" s="137">
        <f t="shared" si="11"/>
        <v>0</v>
      </c>
    </row>
    <row r="193" spans="1:15" x14ac:dyDescent="0.25">
      <c r="A193" s="51"/>
      <c r="E193" s="52"/>
      <c r="I193" s="52"/>
      <c r="K193" s="136"/>
      <c r="L193" s="138">
        <f t="shared" si="9"/>
        <v>0</v>
      </c>
      <c r="M193" s="136"/>
      <c r="N193" s="137">
        <f t="shared" si="10"/>
        <v>0</v>
      </c>
      <c r="O193" s="137">
        <f t="shared" si="11"/>
        <v>0</v>
      </c>
    </row>
    <row r="194" spans="1:15" x14ac:dyDescent="0.25">
      <c r="A194" s="51" t="s">
        <v>3947</v>
      </c>
      <c r="B194" s="37" t="s">
        <v>3934</v>
      </c>
      <c r="E194" s="52"/>
      <c r="I194" s="52"/>
      <c r="K194" s="136"/>
      <c r="L194" s="138">
        <f t="shared" si="9"/>
        <v>0</v>
      </c>
      <c r="M194" s="136"/>
      <c r="N194" s="137">
        <f t="shared" si="10"/>
        <v>0</v>
      </c>
      <c r="O194" s="137">
        <f t="shared" si="11"/>
        <v>0</v>
      </c>
    </row>
    <row r="195" spans="1:15" x14ac:dyDescent="0.25">
      <c r="A195" s="51"/>
      <c r="C195" s="37" t="s">
        <v>3946</v>
      </c>
      <c r="E195" s="52"/>
      <c r="I195" s="52">
        <v>1</v>
      </c>
      <c r="J195" s="37" t="s">
        <v>1539</v>
      </c>
      <c r="K195" s="136"/>
      <c r="L195" s="138">
        <f t="shared" si="9"/>
        <v>0</v>
      </c>
      <c r="M195" s="136"/>
      <c r="N195" s="137">
        <f t="shared" si="10"/>
        <v>0</v>
      </c>
      <c r="O195" s="137">
        <f t="shared" si="11"/>
        <v>0</v>
      </c>
    </row>
    <row r="196" spans="1:15" x14ac:dyDescent="0.25">
      <c r="A196" s="51"/>
      <c r="C196" s="37" t="s">
        <v>3282</v>
      </c>
      <c r="E196" s="52"/>
      <c r="I196" s="52">
        <v>1</v>
      </c>
      <c r="J196" s="37" t="s">
        <v>1539</v>
      </c>
      <c r="K196" s="136"/>
      <c r="L196" s="138">
        <f t="shared" si="9"/>
        <v>0</v>
      </c>
      <c r="M196" s="136"/>
      <c r="N196" s="137">
        <f t="shared" si="10"/>
        <v>0</v>
      </c>
      <c r="O196" s="137">
        <f t="shared" si="11"/>
        <v>0</v>
      </c>
    </row>
    <row r="197" spans="1:15" x14ac:dyDescent="0.25">
      <c r="F197" s="52"/>
      <c r="I197" s="52"/>
      <c r="L197" s="133">
        <f t="shared" si="9"/>
        <v>0</v>
      </c>
      <c r="N197" s="50">
        <f t="shared" si="10"/>
        <v>0</v>
      </c>
      <c r="O197" s="137">
        <f t="shared" si="11"/>
        <v>0</v>
      </c>
    </row>
    <row r="198" spans="1:15" x14ac:dyDescent="0.25">
      <c r="A198" s="39" t="s">
        <v>3945</v>
      </c>
      <c r="B198" s="37" t="s">
        <v>3932</v>
      </c>
      <c r="F198" s="52"/>
      <c r="I198" s="52"/>
      <c r="L198" s="133">
        <f t="shared" si="9"/>
        <v>0</v>
      </c>
      <c r="N198" s="50">
        <f t="shared" si="10"/>
        <v>0</v>
      </c>
      <c r="O198" s="137">
        <f t="shared" si="11"/>
        <v>0</v>
      </c>
    </row>
    <row r="199" spans="1:15" x14ac:dyDescent="0.25">
      <c r="C199" s="37" t="s">
        <v>3931</v>
      </c>
      <c r="F199" s="52"/>
      <c r="I199" s="52">
        <f>+I187</f>
        <v>5</v>
      </c>
      <c r="J199" s="37" t="s">
        <v>1539</v>
      </c>
      <c r="K199" s="136"/>
      <c r="L199" s="138">
        <f t="shared" si="9"/>
        <v>0</v>
      </c>
      <c r="M199" s="136"/>
      <c r="N199" s="137">
        <f t="shared" si="10"/>
        <v>0</v>
      </c>
      <c r="O199" s="137">
        <f t="shared" si="11"/>
        <v>0</v>
      </c>
    </row>
    <row r="200" spans="1:15" x14ac:dyDescent="0.25">
      <c r="I200" s="52"/>
      <c r="K200" s="53"/>
      <c r="L200" s="133">
        <f t="shared" si="9"/>
        <v>0</v>
      </c>
      <c r="M200" s="53"/>
      <c r="N200" s="50">
        <f t="shared" si="10"/>
        <v>0</v>
      </c>
      <c r="O200" s="137">
        <f t="shared" si="11"/>
        <v>0</v>
      </c>
    </row>
    <row r="201" spans="1:15" x14ac:dyDescent="0.25">
      <c r="A201" s="39" t="s">
        <v>3944</v>
      </c>
      <c r="B201" s="37" t="s">
        <v>3176</v>
      </c>
      <c r="I201" s="52"/>
      <c r="K201" s="53"/>
      <c r="L201" s="133">
        <f t="shared" si="9"/>
        <v>0</v>
      </c>
      <c r="M201" s="53"/>
      <c r="N201" s="50">
        <f t="shared" si="10"/>
        <v>0</v>
      </c>
      <c r="O201" s="137">
        <f t="shared" si="11"/>
        <v>0</v>
      </c>
    </row>
    <row r="202" spans="1:15" x14ac:dyDescent="0.25">
      <c r="D202" s="37" t="s">
        <v>3175</v>
      </c>
      <c r="I202" s="52"/>
      <c r="K202" s="53"/>
      <c r="L202" s="133">
        <f t="shared" si="9"/>
        <v>0</v>
      </c>
      <c r="M202" s="53"/>
      <c r="N202" s="50">
        <f t="shared" si="10"/>
        <v>0</v>
      </c>
      <c r="O202" s="137">
        <f t="shared" si="11"/>
        <v>0</v>
      </c>
    </row>
    <row r="203" spans="1:15" x14ac:dyDescent="0.25">
      <c r="D203" s="37" t="s">
        <v>3174</v>
      </c>
      <c r="I203" s="52"/>
      <c r="K203" s="53"/>
      <c r="L203" s="133">
        <f t="shared" si="9"/>
        <v>0</v>
      </c>
      <c r="M203" s="53"/>
      <c r="N203" s="50">
        <f t="shared" si="10"/>
        <v>0</v>
      </c>
      <c r="O203" s="137">
        <f t="shared" si="11"/>
        <v>0</v>
      </c>
    </row>
    <row r="204" spans="1:15" x14ac:dyDescent="0.25">
      <c r="D204" s="37" t="s">
        <v>3173</v>
      </c>
      <c r="I204" s="52">
        <v>5</v>
      </c>
      <c r="J204" s="37" t="s">
        <v>2646</v>
      </c>
      <c r="K204" s="140"/>
      <c r="L204" s="138">
        <f t="shared" si="9"/>
        <v>0</v>
      </c>
      <c r="M204" s="140"/>
      <c r="N204" s="137">
        <f t="shared" si="10"/>
        <v>0</v>
      </c>
      <c r="O204" s="137">
        <f t="shared" si="11"/>
        <v>0</v>
      </c>
    </row>
    <row r="205" spans="1:15" x14ac:dyDescent="0.25">
      <c r="L205" s="133">
        <f t="shared" si="9"/>
        <v>0</v>
      </c>
      <c r="N205" s="133">
        <f t="shared" si="10"/>
        <v>0</v>
      </c>
      <c r="O205" s="133">
        <f t="shared" si="11"/>
        <v>0</v>
      </c>
    </row>
    <row r="206" spans="1:15" ht="13" x14ac:dyDescent="0.3">
      <c r="A206" s="42" t="s">
        <v>3943</v>
      </c>
      <c r="F206" s="52"/>
      <c r="I206" s="52"/>
      <c r="L206" s="133">
        <f t="shared" si="9"/>
        <v>0</v>
      </c>
      <c r="N206" s="133">
        <f t="shared" si="10"/>
        <v>0</v>
      </c>
      <c r="O206" s="133">
        <f t="shared" si="11"/>
        <v>0</v>
      </c>
    </row>
    <row r="207" spans="1:15" s="43" customFormat="1" x14ac:dyDescent="0.25">
      <c r="A207" s="56" t="s">
        <v>3942</v>
      </c>
      <c r="B207" s="484" t="s">
        <v>3941</v>
      </c>
      <c r="C207" s="484"/>
      <c r="D207" s="484"/>
      <c r="E207" s="484"/>
      <c r="F207" s="484"/>
      <c r="G207" s="484"/>
      <c r="H207" s="484"/>
      <c r="I207" s="149"/>
      <c r="K207" s="65"/>
      <c r="L207" s="133">
        <f t="shared" si="9"/>
        <v>0</v>
      </c>
      <c r="M207" s="65"/>
      <c r="N207" s="133">
        <f t="shared" si="10"/>
        <v>0</v>
      </c>
      <c r="O207" s="133">
        <f t="shared" si="11"/>
        <v>0</v>
      </c>
    </row>
    <row r="208" spans="1:15" s="43" customFormat="1" x14ac:dyDescent="0.25">
      <c r="A208" s="56"/>
      <c r="C208" s="43" t="s">
        <v>3282</v>
      </c>
      <c r="D208" s="54"/>
      <c r="E208" s="54"/>
      <c r="F208" s="54"/>
      <c r="G208" s="54"/>
      <c r="I208" s="149"/>
      <c r="K208" s="65"/>
      <c r="L208" s="133">
        <f t="shared" si="9"/>
        <v>0</v>
      </c>
      <c r="M208" s="65"/>
      <c r="N208" s="133">
        <f t="shared" si="10"/>
        <v>0</v>
      </c>
      <c r="O208" s="133">
        <f t="shared" si="11"/>
        <v>0</v>
      </c>
    </row>
    <row r="209" spans="1:15" s="43" customFormat="1" ht="13.5" x14ac:dyDescent="0.25">
      <c r="A209" s="56"/>
      <c r="D209" s="54" t="s">
        <v>3218</v>
      </c>
      <c r="F209" s="55">
        <v>300</v>
      </c>
      <c r="G209" s="54" t="s">
        <v>3206</v>
      </c>
      <c r="I209" s="149"/>
      <c r="K209" s="65"/>
      <c r="L209" s="133">
        <f t="shared" si="9"/>
        <v>0</v>
      </c>
      <c r="M209" s="65"/>
      <c r="N209" s="133">
        <f t="shared" si="10"/>
        <v>0</v>
      </c>
      <c r="O209" s="133">
        <f t="shared" si="11"/>
        <v>0</v>
      </c>
    </row>
    <row r="210" spans="1:15" s="43" customFormat="1" x14ac:dyDescent="0.25">
      <c r="A210" s="56"/>
      <c r="D210" s="54" t="s">
        <v>3222</v>
      </c>
      <c r="F210" s="57">
        <v>35</v>
      </c>
      <c r="G210" s="54" t="s">
        <v>204</v>
      </c>
      <c r="I210" s="149"/>
      <c r="K210" s="65"/>
      <c r="L210" s="133">
        <f t="shared" si="9"/>
        <v>0</v>
      </c>
      <c r="M210" s="65"/>
      <c r="N210" s="133">
        <f t="shared" si="10"/>
        <v>0</v>
      </c>
      <c r="O210" s="133">
        <f t="shared" si="11"/>
        <v>0</v>
      </c>
    </row>
    <row r="211" spans="1:15" s="43" customFormat="1" x14ac:dyDescent="0.25">
      <c r="A211" s="56"/>
      <c r="D211" s="54" t="s">
        <v>3216</v>
      </c>
      <c r="F211" s="57">
        <v>29</v>
      </c>
      <c r="G211" s="54" t="s">
        <v>3940</v>
      </c>
      <c r="I211" s="149"/>
      <c r="K211" s="65"/>
      <c r="L211" s="133">
        <f t="shared" si="9"/>
        <v>0</v>
      </c>
      <c r="M211" s="65"/>
      <c r="N211" s="133">
        <f t="shared" si="10"/>
        <v>0</v>
      </c>
      <c r="O211" s="133">
        <f t="shared" si="11"/>
        <v>0</v>
      </c>
    </row>
    <row r="212" spans="1:15" s="43" customFormat="1" x14ac:dyDescent="0.25">
      <c r="A212" s="56"/>
      <c r="D212" s="54" t="s">
        <v>3214</v>
      </c>
      <c r="F212" s="57">
        <v>230</v>
      </c>
      <c r="G212" s="54" t="s">
        <v>3213</v>
      </c>
      <c r="I212" s="149"/>
      <c r="K212" s="133"/>
      <c r="L212" s="133">
        <f t="shared" si="9"/>
        <v>0</v>
      </c>
      <c r="M212" s="133"/>
      <c r="N212" s="133">
        <f t="shared" si="10"/>
        <v>0</v>
      </c>
      <c r="O212" s="133">
        <f t="shared" si="11"/>
        <v>0</v>
      </c>
    </row>
    <row r="213" spans="1:15" s="43" customFormat="1" x14ac:dyDescent="0.25">
      <c r="A213" s="56"/>
      <c r="D213" s="54" t="s">
        <v>3939</v>
      </c>
      <c r="F213" s="57">
        <v>47</v>
      </c>
      <c r="G213" s="54" t="s">
        <v>3227</v>
      </c>
      <c r="I213" s="149">
        <v>3</v>
      </c>
      <c r="J213" s="43" t="s">
        <v>1539</v>
      </c>
      <c r="K213" s="136"/>
      <c r="L213" s="133">
        <f t="shared" si="9"/>
        <v>0</v>
      </c>
      <c r="M213" s="136"/>
      <c r="N213" s="133">
        <f t="shared" si="10"/>
        <v>0</v>
      </c>
      <c r="O213" s="133">
        <f t="shared" si="11"/>
        <v>0</v>
      </c>
    </row>
    <row r="214" spans="1:15" s="43" customFormat="1" x14ac:dyDescent="0.25">
      <c r="A214" s="56"/>
      <c r="D214" s="54"/>
      <c r="F214" s="57"/>
      <c r="G214" s="54"/>
      <c r="I214" s="149"/>
      <c r="K214" s="133"/>
      <c r="L214" s="133">
        <f t="shared" si="9"/>
        <v>0</v>
      </c>
      <c r="M214" s="133"/>
      <c r="N214" s="50">
        <f t="shared" si="10"/>
        <v>0</v>
      </c>
      <c r="O214" s="137">
        <f t="shared" si="11"/>
        <v>0</v>
      </c>
    </row>
    <row r="215" spans="1:15" x14ac:dyDescent="0.25">
      <c r="A215" s="39" t="s">
        <v>3938</v>
      </c>
      <c r="B215" s="37" t="s">
        <v>3937</v>
      </c>
      <c r="I215" s="52"/>
      <c r="K215" s="53"/>
      <c r="L215" s="133">
        <f t="shared" si="9"/>
        <v>0</v>
      </c>
      <c r="M215" s="53"/>
      <c r="N215" s="50">
        <f t="shared" si="10"/>
        <v>0</v>
      </c>
      <c r="O215" s="137">
        <f t="shared" si="11"/>
        <v>0</v>
      </c>
    </row>
    <row r="216" spans="1:15" x14ac:dyDescent="0.25">
      <c r="C216" s="37" t="s">
        <v>3936</v>
      </c>
      <c r="I216" s="52"/>
      <c r="K216" s="53"/>
      <c r="L216" s="133">
        <f t="shared" si="9"/>
        <v>0</v>
      </c>
      <c r="M216" s="53"/>
      <c r="N216" s="50">
        <f t="shared" si="10"/>
        <v>0</v>
      </c>
      <c r="O216" s="137">
        <f t="shared" si="11"/>
        <v>0</v>
      </c>
    </row>
    <row r="217" spans="1:15" x14ac:dyDescent="0.25">
      <c r="D217" s="37" t="s">
        <v>3282</v>
      </c>
      <c r="I217" s="52">
        <v>2</v>
      </c>
      <c r="J217" s="37" t="s">
        <v>325</v>
      </c>
      <c r="K217" s="140"/>
      <c r="L217" s="138">
        <f t="shared" si="9"/>
        <v>0</v>
      </c>
      <c r="M217" s="140"/>
      <c r="N217" s="137">
        <f t="shared" si="10"/>
        <v>0</v>
      </c>
      <c r="O217" s="137">
        <f t="shared" si="11"/>
        <v>0</v>
      </c>
    </row>
    <row r="218" spans="1:15" x14ac:dyDescent="0.25">
      <c r="A218" s="51"/>
      <c r="E218" s="52"/>
      <c r="I218" s="52"/>
      <c r="L218" s="133">
        <f t="shared" si="9"/>
        <v>0</v>
      </c>
      <c r="N218" s="50">
        <f t="shared" si="10"/>
        <v>0</v>
      </c>
      <c r="O218" s="137">
        <f t="shared" si="11"/>
        <v>0</v>
      </c>
    </row>
    <row r="219" spans="1:15" x14ac:dyDescent="0.25">
      <c r="A219" s="51" t="s">
        <v>3935</v>
      </c>
      <c r="B219" s="37" t="s">
        <v>3934</v>
      </c>
      <c r="E219" s="52"/>
      <c r="I219" s="52"/>
      <c r="L219" s="133">
        <f t="shared" si="9"/>
        <v>0</v>
      </c>
      <c r="N219" s="50">
        <f t="shared" si="10"/>
        <v>0</v>
      </c>
      <c r="O219" s="137">
        <f t="shared" si="11"/>
        <v>0</v>
      </c>
    </row>
    <row r="220" spans="1:15" x14ac:dyDescent="0.25">
      <c r="A220" s="51"/>
      <c r="C220" s="37" t="s">
        <v>3282</v>
      </c>
      <c r="E220" s="52"/>
      <c r="I220" s="52">
        <v>3</v>
      </c>
      <c r="J220" s="37" t="s">
        <v>1539</v>
      </c>
      <c r="K220" s="136"/>
      <c r="L220" s="138">
        <f t="shared" si="9"/>
        <v>0</v>
      </c>
      <c r="M220" s="136"/>
      <c r="N220" s="137">
        <f t="shared" si="10"/>
        <v>0</v>
      </c>
      <c r="O220" s="137">
        <f t="shared" si="11"/>
        <v>0</v>
      </c>
    </row>
    <row r="221" spans="1:15" x14ac:dyDescent="0.25">
      <c r="F221" s="52"/>
      <c r="I221" s="52"/>
      <c r="L221" s="133">
        <f t="shared" si="9"/>
        <v>0</v>
      </c>
      <c r="N221" s="50">
        <f t="shared" si="10"/>
        <v>0</v>
      </c>
      <c r="O221" s="137">
        <f t="shared" si="11"/>
        <v>0</v>
      </c>
    </row>
    <row r="222" spans="1:15" x14ac:dyDescent="0.25">
      <c r="A222" s="39" t="s">
        <v>3933</v>
      </c>
      <c r="B222" s="37" t="s">
        <v>3932</v>
      </c>
      <c r="F222" s="52"/>
      <c r="I222" s="52"/>
      <c r="L222" s="133">
        <f t="shared" si="9"/>
        <v>0</v>
      </c>
      <c r="N222" s="50">
        <f t="shared" si="10"/>
        <v>0</v>
      </c>
      <c r="O222" s="137">
        <f t="shared" si="11"/>
        <v>0</v>
      </c>
    </row>
    <row r="223" spans="1:15" x14ac:dyDescent="0.25">
      <c r="C223" s="37" t="s">
        <v>3931</v>
      </c>
      <c r="F223" s="52"/>
      <c r="I223" s="52">
        <f>+I213</f>
        <v>3</v>
      </c>
      <c r="J223" s="37" t="s">
        <v>1539</v>
      </c>
      <c r="K223" s="136"/>
      <c r="L223" s="138">
        <f t="shared" ref="L223:L284" si="12">+K223*I223</f>
        <v>0</v>
      </c>
      <c r="M223" s="136"/>
      <c r="N223" s="137">
        <f t="shared" ref="N223:N284" si="13">+M223*I223</f>
        <v>0</v>
      </c>
      <c r="O223" s="137">
        <f t="shared" ref="O223:O284" si="14">+N223+L223</f>
        <v>0</v>
      </c>
    </row>
    <row r="224" spans="1:15" x14ac:dyDescent="0.25">
      <c r="I224" s="52"/>
      <c r="K224" s="53"/>
      <c r="L224" s="133">
        <f t="shared" si="12"/>
        <v>0</v>
      </c>
      <c r="M224" s="53"/>
      <c r="N224" s="50">
        <f t="shared" si="13"/>
        <v>0</v>
      </c>
      <c r="O224" s="137">
        <f t="shared" si="14"/>
        <v>0</v>
      </c>
    </row>
    <row r="225" spans="1:17" x14ac:dyDescent="0.25">
      <c r="A225" s="39" t="s">
        <v>3930</v>
      </c>
      <c r="B225" s="37" t="s">
        <v>3176</v>
      </c>
      <c r="I225" s="52"/>
      <c r="K225" s="53"/>
      <c r="L225" s="133">
        <f t="shared" si="12"/>
        <v>0</v>
      </c>
      <c r="M225" s="53"/>
      <c r="N225" s="50">
        <f t="shared" si="13"/>
        <v>0</v>
      </c>
      <c r="O225" s="137">
        <f t="shared" si="14"/>
        <v>0</v>
      </c>
    </row>
    <row r="226" spans="1:17" x14ac:dyDescent="0.25">
      <c r="D226" s="37" t="s">
        <v>3175</v>
      </c>
      <c r="I226" s="52"/>
      <c r="K226" s="53"/>
      <c r="L226" s="133">
        <f t="shared" si="12"/>
        <v>0</v>
      </c>
      <c r="M226" s="53"/>
      <c r="N226" s="50">
        <f t="shared" si="13"/>
        <v>0</v>
      </c>
      <c r="O226" s="137">
        <f t="shared" si="14"/>
        <v>0</v>
      </c>
    </row>
    <row r="227" spans="1:17" x14ac:dyDescent="0.25">
      <c r="D227" s="37" t="s">
        <v>3174</v>
      </c>
      <c r="I227" s="52"/>
      <c r="K227" s="53"/>
      <c r="L227" s="133">
        <f t="shared" si="12"/>
        <v>0</v>
      </c>
      <c r="M227" s="53"/>
      <c r="N227" s="50">
        <f t="shared" si="13"/>
        <v>0</v>
      </c>
      <c r="O227" s="137">
        <f t="shared" si="14"/>
        <v>0</v>
      </c>
    </row>
    <row r="228" spans="1:17" x14ac:dyDescent="0.25">
      <c r="D228" s="37" t="s">
        <v>3173</v>
      </c>
      <c r="I228" s="52">
        <v>5</v>
      </c>
      <c r="J228" s="37" t="s">
        <v>2646</v>
      </c>
      <c r="K228" s="140"/>
      <c r="L228" s="138">
        <f t="shared" si="12"/>
        <v>0</v>
      </c>
      <c r="M228" s="140"/>
      <c r="N228" s="137">
        <f t="shared" si="13"/>
        <v>0</v>
      </c>
      <c r="O228" s="137">
        <f t="shared" si="14"/>
        <v>0</v>
      </c>
    </row>
    <row r="229" spans="1:17" x14ac:dyDescent="0.25">
      <c r="L229" s="133">
        <f t="shared" si="12"/>
        <v>0</v>
      </c>
      <c r="N229" s="50">
        <f t="shared" si="13"/>
        <v>0</v>
      </c>
      <c r="O229" s="137">
        <f t="shared" si="14"/>
        <v>0</v>
      </c>
    </row>
    <row r="230" spans="1:17" s="67" customFormat="1" ht="15.5" x14ac:dyDescent="0.35">
      <c r="A230" s="42" t="s">
        <v>3929</v>
      </c>
      <c r="L230" s="133">
        <f t="shared" si="12"/>
        <v>0</v>
      </c>
      <c r="N230" s="50">
        <f t="shared" si="13"/>
        <v>0</v>
      </c>
      <c r="O230" s="137">
        <f t="shared" si="14"/>
        <v>0</v>
      </c>
      <c r="P230" s="139"/>
      <c r="Q230" s="139"/>
    </row>
    <row r="231" spans="1:17" s="43" customFormat="1" x14ac:dyDescent="0.25">
      <c r="A231" s="64" t="s">
        <v>3928</v>
      </c>
      <c r="B231" s="43" t="s">
        <v>3927</v>
      </c>
      <c r="L231" s="133">
        <f t="shared" si="12"/>
        <v>0</v>
      </c>
      <c r="N231" s="50">
        <f t="shared" si="13"/>
        <v>0</v>
      </c>
      <c r="O231" s="137">
        <f t="shared" si="14"/>
        <v>0</v>
      </c>
      <c r="P231" s="63"/>
      <c r="Q231" s="63"/>
    </row>
    <row r="232" spans="1:17" s="43" customFormat="1" x14ac:dyDescent="0.25">
      <c r="A232" s="51"/>
      <c r="B232" s="37"/>
      <c r="C232" s="37"/>
      <c r="D232" s="37"/>
      <c r="E232" s="43" t="s">
        <v>3920</v>
      </c>
      <c r="F232" s="52">
        <v>2</v>
      </c>
      <c r="G232" s="37" t="s">
        <v>3215</v>
      </c>
      <c r="H232" s="37"/>
      <c r="J232" s="37"/>
      <c r="K232" s="37"/>
      <c r="L232" s="133">
        <f t="shared" si="12"/>
        <v>0</v>
      </c>
      <c r="M232" s="37"/>
      <c r="N232" s="50">
        <f t="shared" si="13"/>
        <v>0</v>
      </c>
      <c r="O232" s="137">
        <f t="shared" si="14"/>
        <v>0</v>
      </c>
      <c r="P232" s="63"/>
      <c r="Q232" s="63"/>
    </row>
    <row r="233" spans="1:17" s="43" customFormat="1" x14ac:dyDescent="0.25">
      <c r="A233" s="51"/>
      <c r="B233" s="37"/>
      <c r="C233" s="37"/>
      <c r="D233" s="37"/>
      <c r="E233" s="43" t="s">
        <v>3919</v>
      </c>
      <c r="F233" s="52">
        <v>2.5</v>
      </c>
      <c r="G233" s="37" t="s">
        <v>3215</v>
      </c>
      <c r="H233" s="37"/>
      <c r="J233" s="37"/>
      <c r="K233" s="37"/>
      <c r="L233" s="133">
        <f t="shared" si="12"/>
        <v>0</v>
      </c>
      <c r="M233" s="37"/>
      <c r="N233" s="50">
        <f t="shared" si="13"/>
        <v>0</v>
      </c>
      <c r="O233" s="137">
        <f t="shared" si="14"/>
        <v>0</v>
      </c>
      <c r="P233" s="63"/>
      <c r="Q233" s="63"/>
    </row>
    <row r="234" spans="1:17" s="43" customFormat="1" x14ac:dyDescent="0.25">
      <c r="A234" s="51"/>
      <c r="B234" s="37"/>
      <c r="C234" s="37"/>
      <c r="D234" s="37"/>
      <c r="E234" s="43" t="s">
        <v>3926</v>
      </c>
      <c r="F234" s="149" t="s">
        <v>3925</v>
      </c>
      <c r="G234" s="37" t="s">
        <v>3924</v>
      </c>
      <c r="H234" s="37"/>
      <c r="J234" s="37"/>
      <c r="K234" s="37"/>
      <c r="L234" s="133">
        <f t="shared" si="12"/>
        <v>0</v>
      </c>
      <c r="M234" s="37"/>
      <c r="N234" s="50">
        <f t="shared" si="13"/>
        <v>0</v>
      </c>
      <c r="O234" s="137">
        <f t="shared" si="14"/>
        <v>0</v>
      </c>
      <c r="P234" s="63"/>
      <c r="Q234" s="63"/>
    </row>
    <row r="235" spans="1:17" s="43" customFormat="1" x14ac:dyDescent="0.25">
      <c r="A235" s="51"/>
      <c r="B235" s="37"/>
      <c r="C235" s="37"/>
      <c r="D235" s="37"/>
      <c r="E235" s="43" t="s">
        <v>3923</v>
      </c>
      <c r="F235" s="52">
        <v>0.8</v>
      </c>
      <c r="G235" s="37" t="s">
        <v>3215</v>
      </c>
      <c r="H235" s="37"/>
      <c r="J235" s="37"/>
      <c r="K235" s="37"/>
      <c r="L235" s="133">
        <f t="shared" si="12"/>
        <v>0</v>
      </c>
      <c r="M235" s="37"/>
      <c r="N235" s="50">
        <f t="shared" si="13"/>
        <v>0</v>
      </c>
      <c r="O235" s="137">
        <f t="shared" si="14"/>
        <v>0</v>
      </c>
      <c r="P235" s="63"/>
      <c r="Q235" s="63"/>
    </row>
    <row r="236" spans="1:17" s="43" customFormat="1" x14ac:dyDescent="0.25">
      <c r="A236" s="51"/>
      <c r="B236" s="37"/>
      <c r="C236" s="37"/>
      <c r="D236" s="37"/>
      <c r="E236" s="43" t="s">
        <v>3913</v>
      </c>
      <c r="F236" s="37">
        <v>230</v>
      </c>
      <c r="G236" s="37" t="s">
        <v>3213</v>
      </c>
      <c r="H236" s="37"/>
      <c r="I236" s="37">
        <v>1</v>
      </c>
      <c r="J236" s="43" t="s">
        <v>1539</v>
      </c>
      <c r="K236" s="69"/>
      <c r="L236" s="138">
        <f t="shared" si="12"/>
        <v>0</v>
      </c>
      <c r="M236" s="69"/>
      <c r="N236" s="137">
        <f t="shared" si="13"/>
        <v>0</v>
      </c>
      <c r="O236" s="137">
        <f t="shared" si="14"/>
        <v>0</v>
      </c>
      <c r="P236" s="63"/>
      <c r="Q236" s="63"/>
    </row>
    <row r="237" spans="1:17" s="43" customFormat="1" x14ac:dyDescent="0.25">
      <c r="A237" s="51"/>
      <c r="B237" s="37"/>
      <c r="C237" s="37"/>
      <c r="D237" s="37"/>
      <c r="F237" s="37"/>
      <c r="G237" s="37"/>
      <c r="H237" s="37"/>
      <c r="I237" s="37"/>
      <c r="J237" s="37"/>
      <c r="K237" s="65"/>
      <c r="L237" s="133">
        <f t="shared" si="12"/>
        <v>0</v>
      </c>
      <c r="M237" s="65"/>
      <c r="N237" s="50">
        <f t="shared" si="13"/>
        <v>0</v>
      </c>
      <c r="O237" s="137">
        <f t="shared" si="14"/>
        <v>0</v>
      </c>
      <c r="P237" s="63"/>
      <c r="Q237" s="63"/>
    </row>
    <row r="238" spans="1:17" s="43" customFormat="1" x14ac:dyDescent="0.25">
      <c r="A238" s="64" t="s">
        <v>3922</v>
      </c>
      <c r="B238" s="37" t="s">
        <v>3921</v>
      </c>
      <c r="C238" s="37"/>
      <c r="D238" s="37"/>
      <c r="E238" s="37"/>
      <c r="F238" s="37"/>
      <c r="G238" s="37"/>
      <c r="H238" s="37"/>
      <c r="I238" s="37"/>
      <c r="J238" s="37"/>
      <c r="K238" s="65"/>
      <c r="L238" s="133">
        <f t="shared" si="12"/>
        <v>0</v>
      </c>
      <c r="M238" s="65"/>
      <c r="N238" s="50">
        <f t="shared" si="13"/>
        <v>0</v>
      </c>
      <c r="O238" s="137">
        <f t="shared" si="14"/>
        <v>0</v>
      </c>
      <c r="P238" s="63"/>
      <c r="Q238" s="63"/>
    </row>
    <row r="239" spans="1:17" s="43" customFormat="1" x14ac:dyDescent="0.25">
      <c r="A239" s="51"/>
      <c r="B239" s="37"/>
      <c r="C239" s="37"/>
      <c r="D239" s="37"/>
      <c r="E239" s="43" t="s">
        <v>3920</v>
      </c>
      <c r="F239" s="37">
        <v>2.5</v>
      </c>
      <c r="G239" s="37" t="s">
        <v>3215</v>
      </c>
      <c r="H239" s="37"/>
      <c r="I239" s="37"/>
      <c r="J239" s="37"/>
      <c r="K239" s="65"/>
      <c r="L239" s="133">
        <f t="shared" si="12"/>
        <v>0</v>
      </c>
      <c r="M239" s="65"/>
      <c r="N239" s="50">
        <f t="shared" si="13"/>
        <v>0</v>
      </c>
      <c r="O239" s="137">
        <f t="shared" si="14"/>
        <v>0</v>
      </c>
      <c r="P239" s="63"/>
      <c r="Q239" s="63"/>
    </row>
    <row r="240" spans="1:17" s="43" customFormat="1" x14ac:dyDescent="0.25">
      <c r="A240" s="51"/>
      <c r="B240" s="37"/>
      <c r="C240" s="37"/>
      <c r="D240" s="37"/>
      <c r="E240" s="43" t="s">
        <v>3919</v>
      </c>
      <c r="F240" s="37">
        <v>2.5</v>
      </c>
      <c r="G240" s="37" t="s">
        <v>3215</v>
      </c>
      <c r="H240" s="37"/>
      <c r="I240" s="37"/>
      <c r="J240" s="37"/>
      <c r="K240" s="65"/>
      <c r="L240" s="133">
        <f t="shared" si="12"/>
        <v>0</v>
      </c>
      <c r="M240" s="65"/>
      <c r="N240" s="50">
        <f t="shared" si="13"/>
        <v>0</v>
      </c>
      <c r="O240" s="137">
        <f t="shared" si="14"/>
        <v>0</v>
      </c>
      <c r="P240" s="63"/>
      <c r="Q240" s="63"/>
    </row>
    <row r="241" spans="1:17" s="43" customFormat="1" x14ac:dyDescent="0.25">
      <c r="A241" s="51"/>
      <c r="B241" s="37"/>
      <c r="C241" s="37"/>
      <c r="D241" s="37"/>
      <c r="E241" s="37" t="s">
        <v>3918</v>
      </c>
      <c r="F241" s="149">
        <v>660</v>
      </c>
      <c r="G241" s="37" t="s">
        <v>3917</v>
      </c>
      <c r="H241" s="37"/>
      <c r="I241" s="37"/>
      <c r="J241" s="37"/>
      <c r="K241" s="65"/>
      <c r="L241" s="133">
        <f t="shared" si="12"/>
        <v>0</v>
      </c>
      <c r="M241" s="65"/>
      <c r="N241" s="50">
        <f t="shared" si="13"/>
        <v>0</v>
      </c>
      <c r="O241" s="137">
        <f t="shared" si="14"/>
        <v>0</v>
      </c>
      <c r="P241" s="63"/>
      <c r="Q241" s="63"/>
    </row>
    <row r="242" spans="1:17" s="43" customFormat="1" x14ac:dyDescent="0.25">
      <c r="A242" s="51"/>
      <c r="B242" s="37"/>
      <c r="C242" s="37"/>
      <c r="D242" s="37"/>
      <c r="E242" s="37" t="s">
        <v>3916</v>
      </c>
      <c r="F242" s="149" t="s">
        <v>3915</v>
      </c>
      <c r="G242" s="37" t="s">
        <v>3914</v>
      </c>
      <c r="H242" s="37"/>
      <c r="I242" s="37"/>
      <c r="J242" s="37"/>
      <c r="K242" s="65"/>
      <c r="L242" s="133">
        <f t="shared" si="12"/>
        <v>0</v>
      </c>
      <c r="M242" s="65"/>
      <c r="N242" s="50">
        <f t="shared" si="13"/>
        <v>0</v>
      </c>
      <c r="O242" s="137">
        <f t="shared" si="14"/>
        <v>0</v>
      </c>
      <c r="P242" s="63"/>
      <c r="Q242" s="63"/>
    </row>
    <row r="243" spans="1:17" s="43" customFormat="1" x14ac:dyDescent="0.25">
      <c r="A243" s="51"/>
      <c r="B243" s="37"/>
      <c r="C243" s="37"/>
      <c r="D243" s="37"/>
      <c r="E243" s="43" t="s">
        <v>3913</v>
      </c>
      <c r="F243" s="37">
        <v>230</v>
      </c>
      <c r="G243" s="37" t="s">
        <v>3213</v>
      </c>
      <c r="H243" s="37"/>
      <c r="I243" s="37">
        <v>1</v>
      </c>
      <c r="J243" s="37" t="s">
        <v>1539</v>
      </c>
      <c r="K243" s="69"/>
      <c r="L243" s="138">
        <f t="shared" si="12"/>
        <v>0</v>
      </c>
      <c r="M243" s="69"/>
      <c r="N243" s="137">
        <f t="shared" si="13"/>
        <v>0</v>
      </c>
      <c r="O243" s="137">
        <f t="shared" si="14"/>
        <v>0</v>
      </c>
      <c r="P243" s="63"/>
      <c r="Q243" s="63"/>
    </row>
    <row r="244" spans="1:17" s="43" customFormat="1" x14ac:dyDescent="0.25">
      <c r="A244" s="51"/>
      <c r="B244" s="37"/>
      <c r="C244" s="37"/>
      <c r="D244" s="37"/>
      <c r="E244" s="37"/>
      <c r="G244" s="37"/>
      <c r="H244" s="37"/>
      <c r="I244" s="37"/>
      <c r="J244" s="37"/>
      <c r="K244" s="65"/>
      <c r="L244" s="133">
        <f t="shared" si="12"/>
        <v>0</v>
      </c>
      <c r="M244" s="65"/>
      <c r="N244" s="50">
        <f t="shared" si="13"/>
        <v>0</v>
      </c>
      <c r="O244" s="137">
        <f t="shared" si="14"/>
        <v>0</v>
      </c>
      <c r="P244" s="63"/>
      <c r="Q244" s="63"/>
    </row>
    <row r="245" spans="1:17" s="43" customFormat="1" ht="13" x14ac:dyDescent="0.3">
      <c r="A245" s="70" t="s">
        <v>3912</v>
      </c>
      <c r="B245" s="70"/>
      <c r="C245" s="70"/>
      <c r="D245" s="70"/>
      <c r="E245" s="70"/>
      <c r="F245" s="70"/>
      <c r="G245" s="70"/>
      <c r="H245" s="70"/>
      <c r="I245" s="70"/>
      <c r="J245" s="70"/>
      <c r="L245" s="133">
        <f t="shared" si="12"/>
        <v>0</v>
      </c>
      <c r="N245" s="50">
        <f t="shared" si="13"/>
        <v>0</v>
      </c>
      <c r="O245" s="137">
        <f t="shared" si="14"/>
        <v>0</v>
      </c>
      <c r="P245" s="63"/>
      <c r="Q245" s="63"/>
    </row>
    <row r="246" spans="1:17" x14ac:dyDescent="0.25">
      <c r="A246" s="37" t="s">
        <v>3171</v>
      </c>
      <c r="B246" s="37" t="s">
        <v>3450</v>
      </c>
      <c r="I246" s="150"/>
      <c r="K246" s="53"/>
      <c r="L246" s="133">
        <f t="shared" si="12"/>
        <v>0</v>
      </c>
      <c r="M246" s="53"/>
      <c r="N246" s="50">
        <f t="shared" si="13"/>
        <v>0</v>
      </c>
      <c r="O246" s="137">
        <f t="shared" si="14"/>
        <v>0</v>
      </c>
      <c r="P246" s="63"/>
      <c r="Q246" s="63"/>
    </row>
    <row r="247" spans="1:17" s="43" customFormat="1" x14ac:dyDescent="0.25">
      <c r="A247" s="37"/>
      <c r="B247" s="37"/>
      <c r="C247" s="51" t="s">
        <v>3911</v>
      </c>
      <c r="D247" s="37"/>
      <c r="F247" s="37"/>
      <c r="H247" s="37"/>
      <c r="I247" s="150">
        <v>20</v>
      </c>
      <c r="J247" s="37" t="s">
        <v>325</v>
      </c>
      <c r="K247" s="69"/>
      <c r="L247" s="138">
        <f t="shared" si="12"/>
        <v>0</v>
      </c>
      <c r="M247" s="69"/>
      <c r="N247" s="137">
        <f t="shared" si="13"/>
        <v>0</v>
      </c>
      <c r="O247" s="137">
        <f t="shared" si="14"/>
        <v>0</v>
      </c>
      <c r="P247" s="63"/>
      <c r="Q247" s="63"/>
    </row>
    <row r="248" spans="1:17" s="43" customFormat="1" x14ac:dyDescent="0.25">
      <c r="A248" s="37"/>
      <c r="B248" s="37"/>
      <c r="C248" s="51" t="s">
        <v>3910</v>
      </c>
      <c r="D248" s="37"/>
      <c r="F248" s="37"/>
      <c r="H248" s="37"/>
      <c r="I248" s="150">
        <v>20</v>
      </c>
      <c r="J248" s="37" t="s">
        <v>325</v>
      </c>
      <c r="K248" s="69"/>
      <c r="L248" s="138">
        <f t="shared" si="12"/>
        <v>0</v>
      </c>
      <c r="M248" s="69"/>
      <c r="N248" s="137">
        <f t="shared" si="13"/>
        <v>0</v>
      </c>
      <c r="O248" s="137">
        <f t="shared" si="14"/>
        <v>0</v>
      </c>
      <c r="P248" s="63"/>
      <c r="Q248" s="63"/>
    </row>
    <row r="249" spans="1:17" x14ac:dyDescent="0.25">
      <c r="A249" s="37"/>
      <c r="E249" s="151"/>
      <c r="I249" s="150"/>
      <c r="K249" s="53"/>
      <c r="L249" s="133">
        <f t="shared" si="12"/>
        <v>0</v>
      </c>
      <c r="M249" s="53"/>
      <c r="N249" s="50">
        <f t="shared" si="13"/>
        <v>0</v>
      </c>
      <c r="O249" s="137">
        <f t="shared" si="14"/>
        <v>0</v>
      </c>
      <c r="P249" s="63"/>
      <c r="Q249" s="63"/>
    </row>
    <row r="250" spans="1:17" x14ac:dyDescent="0.25">
      <c r="A250" s="37" t="s">
        <v>3169</v>
      </c>
      <c r="B250" s="37" t="s">
        <v>3443</v>
      </c>
      <c r="K250" s="53"/>
      <c r="L250" s="133">
        <f t="shared" si="12"/>
        <v>0</v>
      </c>
      <c r="M250" s="53"/>
      <c r="N250" s="50">
        <f t="shared" si="13"/>
        <v>0</v>
      </c>
      <c r="O250" s="137">
        <f t="shared" si="14"/>
        <v>0</v>
      </c>
      <c r="P250" s="63"/>
      <c r="Q250" s="63"/>
    </row>
    <row r="251" spans="1:17" s="43" customFormat="1" x14ac:dyDescent="0.25">
      <c r="A251" s="37"/>
      <c r="B251" s="37"/>
      <c r="C251" s="37" t="s">
        <v>3258</v>
      </c>
      <c r="F251" s="37"/>
      <c r="H251" s="37"/>
      <c r="I251" s="150">
        <f>SUM(I247:I248)</f>
        <v>40</v>
      </c>
      <c r="J251" s="37" t="s">
        <v>325</v>
      </c>
      <c r="K251" s="69"/>
      <c r="L251" s="138">
        <f t="shared" si="12"/>
        <v>0</v>
      </c>
      <c r="M251" s="69"/>
      <c r="N251" s="137">
        <f t="shared" si="13"/>
        <v>0</v>
      </c>
      <c r="O251" s="137">
        <f t="shared" si="14"/>
        <v>0</v>
      </c>
      <c r="P251" s="63"/>
      <c r="Q251" s="63"/>
    </row>
    <row r="252" spans="1:17" s="43" customFormat="1" ht="13" x14ac:dyDescent="0.3">
      <c r="F252" s="70"/>
      <c r="K252" s="69"/>
      <c r="L252" s="138">
        <f t="shared" si="12"/>
        <v>0</v>
      </c>
      <c r="M252" s="69"/>
      <c r="N252" s="137">
        <f t="shared" si="13"/>
        <v>0</v>
      </c>
      <c r="O252" s="137">
        <f t="shared" si="14"/>
        <v>0</v>
      </c>
      <c r="P252" s="63"/>
      <c r="Q252" s="63"/>
    </row>
    <row r="253" spans="1:17" s="43" customFormat="1" ht="13" x14ac:dyDescent="0.3">
      <c r="A253" s="43" t="s">
        <v>3247</v>
      </c>
      <c r="B253" s="43" t="s">
        <v>3909</v>
      </c>
      <c r="C253" s="70"/>
      <c r="F253" s="70"/>
      <c r="H253" s="70"/>
      <c r="I253" s="43">
        <v>2</v>
      </c>
      <c r="J253" s="43" t="s">
        <v>2646</v>
      </c>
      <c r="K253" s="69"/>
      <c r="L253" s="138">
        <f t="shared" si="12"/>
        <v>0</v>
      </c>
      <c r="M253" s="69"/>
      <c r="N253" s="137">
        <f t="shared" si="13"/>
        <v>0</v>
      </c>
      <c r="O253" s="137">
        <f t="shared" si="14"/>
        <v>0</v>
      </c>
      <c r="P253" s="63"/>
      <c r="Q253" s="63"/>
    </row>
    <row r="254" spans="1:17" s="43" customFormat="1" ht="13" x14ac:dyDescent="0.3">
      <c r="F254" s="70"/>
      <c r="H254" s="149"/>
      <c r="K254" s="65"/>
      <c r="L254" s="133">
        <f t="shared" si="12"/>
        <v>0</v>
      </c>
      <c r="M254" s="65"/>
      <c r="N254" s="50">
        <f t="shared" si="13"/>
        <v>0</v>
      </c>
      <c r="O254" s="137">
        <f t="shared" si="14"/>
        <v>0</v>
      </c>
      <c r="P254" s="63"/>
      <c r="Q254" s="63"/>
    </row>
    <row r="255" spans="1:17" s="43" customFormat="1" ht="13" x14ac:dyDescent="0.3">
      <c r="A255" s="43" t="s">
        <v>3269</v>
      </c>
      <c r="B255" s="43" t="s">
        <v>3908</v>
      </c>
      <c r="F255" s="70"/>
      <c r="H255" s="149"/>
      <c r="K255" s="65"/>
      <c r="L255" s="133">
        <f t="shared" si="12"/>
        <v>0</v>
      </c>
      <c r="M255" s="65"/>
      <c r="N255" s="50">
        <f t="shared" si="13"/>
        <v>0</v>
      </c>
      <c r="O255" s="137">
        <f t="shared" si="14"/>
        <v>0</v>
      </c>
      <c r="P255" s="63"/>
      <c r="Q255" s="63"/>
    </row>
    <row r="256" spans="1:17" s="43" customFormat="1" ht="13" x14ac:dyDescent="0.3">
      <c r="C256" s="51" t="s">
        <v>3907</v>
      </c>
      <c r="F256" s="70"/>
      <c r="H256" s="37"/>
      <c r="I256" s="150">
        <f>+I247</f>
        <v>20</v>
      </c>
      <c r="J256" s="37" t="s">
        <v>325</v>
      </c>
      <c r="K256" s="69"/>
      <c r="L256" s="138">
        <f t="shared" si="12"/>
        <v>0</v>
      </c>
      <c r="M256" s="69"/>
      <c r="N256" s="137">
        <f t="shared" si="13"/>
        <v>0</v>
      </c>
      <c r="O256" s="137">
        <f t="shared" si="14"/>
        <v>0</v>
      </c>
      <c r="P256" s="63"/>
      <c r="Q256" s="63"/>
    </row>
    <row r="257" spans="1:17" s="43" customFormat="1" ht="13" x14ac:dyDescent="0.3">
      <c r="C257" s="51" t="s">
        <v>3906</v>
      </c>
      <c r="F257" s="70"/>
      <c r="H257" s="37"/>
      <c r="I257" s="150">
        <f>+I248</f>
        <v>20</v>
      </c>
      <c r="J257" s="37" t="s">
        <v>325</v>
      </c>
      <c r="K257" s="69"/>
      <c r="L257" s="138">
        <f t="shared" si="12"/>
        <v>0</v>
      </c>
      <c r="M257" s="69"/>
      <c r="N257" s="137">
        <f t="shared" si="13"/>
        <v>0</v>
      </c>
      <c r="O257" s="137">
        <f t="shared" si="14"/>
        <v>0</v>
      </c>
      <c r="P257" s="63"/>
      <c r="Q257" s="63"/>
    </row>
    <row r="258" spans="1:17" s="43" customFormat="1" ht="13" x14ac:dyDescent="0.3">
      <c r="F258" s="70"/>
      <c r="H258" s="149"/>
      <c r="K258" s="65"/>
      <c r="L258" s="133">
        <f t="shared" si="12"/>
        <v>0</v>
      </c>
      <c r="M258" s="65"/>
      <c r="N258" s="50">
        <f t="shared" si="13"/>
        <v>0</v>
      </c>
      <c r="O258" s="137">
        <f t="shared" si="14"/>
        <v>0</v>
      </c>
      <c r="P258" s="63"/>
      <c r="Q258" s="63"/>
    </row>
    <row r="259" spans="1:17" s="43" customFormat="1" ht="13" x14ac:dyDescent="0.3">
      <c r="A259" s="43" t="s">
        <v>3291</v>
      </c>
      <c r="B259" s="43" t="s">
        <v>3905</v>
      </c>
      <c r="C259" s="70"/>
      <c r="D259" s="70"/>
      <c r="F259" s="70"/>
      <c r="H259" s="149"/>
      <c r="K259" s="65"/>
      <c r="L259" s="133">
        <f t="shared" si="12"/>
        <v>0</v>
      </c>
      <c r="M259" s="65"/>
      <c r="N259" s="50">
        <f t="shared" si="13"/>
        <v>0</v>
      </c>
      <c r="O259" s="137">
        <f t="shared" si="14"/>
        <v>0</v>
      </c>
      <c r="P259" s="63"/>
      <c r="Q259" s="63"/>
    </row>
    <row r="260" spans="1:17" s="43" customFormat="1" ht="13" x14ac:dyDescent="0.3">
      <c r="C260" s="70"/>
      <c r="D260" s="70"/>
      <c r="E260" s="51" t="s">
        <v>3904</v>
      </c>
      <c r="F260" s="70"/>
      <c r="H260" s="37"/>
      <c r="I260" s="150">
        <v>3</v>
      </c>
      <c r="J260" s="37" t="s">
        <v>325</v>
      </c>
      <c r="K260" s="69"/>
      <c r="L260" s="138">
        <f t="shared" si="12"/>
        <v>0</v>
      </c>
      <c r="M260" s="69"/>
      <c r="N260" s="137">
        <f t="shared" si="13"/>
        <v>0</v>
      </c>
      <c r="O260" s="137">
        <f t="shared" si="14"/>
        <v>0</v>
      </c>
      <c r="P260" s="63"/>
      <c r="Q260" s="63"/>
    </row>
    <row r="261" spans="1:17" s="43" customFormat="1" ht="13" x14ac:dyDescent="0.3">
      <c r="C261" s="70"/>
      <c r="D261" s="70"/>
      <c r="F261" s="70"/>
      <c r="H261" s="149"/>
      <c r="K261" s="65"/>
      <c r="L261" s="133">
        <f t="shared" si="12"/>
        <v>0</v>
      </c>
      <c r="M261" s="65"/>
      <c r="N261" s="50">
        <f t="shared" si="13"/>
        <v>0</v>
      </c>
      <c r="O261" s="137">
        <f t="shared" si="14"/>
        <v>0</v>
      </c>
      <c r="P261" s="63"/>
      <c r="Q261" s="63"/>
    </row>
    <row r="262" spans="1:17" s="43" customFormat="1" ht="13" x14ac:dyDescent="0.3">
      <c r="A262" s="43" t="s">
        <v>3289</v>
      </c>
      <c r="B262" s="43" t="s">
        <v>3903</v>
      </c>
      <c r="C262" s="70"/>
      <c r="D262" s="70"/>
      <c r="E262" s="70"/>
      <c r="F262" s="70"/>
      <c r="H262" s="149"/>
      <c r="K262" s="65"/>
      <c r="L262" s="133">
        <f t="shared" si="12"/>
        <v>0</v>
      </c>
      <c r="M262" s="65"/>
      <c r="N262" s="50">
        <f t="shared" si="13"/>
        <v>0</v>
      </c>
      <c r="O262" s="137">
        <f t="shared" si="14"/>
        <v>0</v>
      </c>
      <c r="P262" s="63"/>
      <c r="Q262" s="63"/>
    </row>
    <row r="263" spans="1:17" s="43" customFormat="1" ht="13" x14ac:dyDescent="0.3">
      <c r="C263" s="70"/>
      <c r="D263" s="70"/>
      <c r="E263" s="37" t="s">
        <v>3902</v>
      </c>
      <c r="F263" s="70"/>
      <c r="H263" s="149"/>
      <c r="I263" s="150">
        <v>2</v>
      </c>
      <c r="J263" s="37" t="s">
        <v>2646</v>
      </c>
      <c r="K263" s="69"/>
      <c r="L263" s="138">
        <f t="shared" si="12"/>
        <v>0</v>
      </c>
      <c r="M263" s="69"/>
      <c r="N263" s="137">
        <f t="shared" si="13"/>
        <v>0</v>
      </c>
      <c r="O263" s="137">
        <f t="shared" si="14"/>
        <v>0</v>
      </c>
      <c r="P263" s="63"/>
      <c r="Q263" s="63"/>
    </row>
    <row r="264" spans="1:17" s="43" customFormat="1" ht="13" x14ac:dyDescent="0.3">
      <c r="C264" s="70"/>
      <c r="D264" s="70"/>
      <c r="E264" s="37"/>
      <c r="F264" s="70"/>
      <c r="H264" s="149"/>
      <c r="I264" s="150"/>
      <c r="J264" s="37"/>
      <c r="K264" s="65"/>
      <c r="L264" s="133">
        <f t="shared" si="12"/>
        <v>0</v>
      </c>
      <c r="M264" s="65"/>
      <c r="N264" s="50">
        <f t="shared" si="13"/>
        <v>0</v>
      </c>
      <c r="O264" s="137">
        <f t="shared" si="14"/>
        <v>0</v>
      </c>
      <c r="P264" s="63"/>
      <c r="Q264" s="63"/>
    </row>
    <row r="265" spans="1:17" s="43" customFormat="1" ht="13" x14ac:dyDescent="0.3">
      <c r="A265" s="43" t="s">
        <v>3287</v>
      </c>
      <c r="B265" s="43" t="s">
        <v>3901</v>
      </c>
      <c r="C265" s="70"/>
      <c r="D265" s="70"/>
      <c r="E265" s="70"/>
      <c r="F265" s="70"/>
      <c r="H265" s="149"/>
      <c r="I265" s="43">
        <v>1</v>
      </c>
      <c r="J265" s="43" t="s">
        <v>1539</v>
      </c>
      <c r="K265" s="69"/>
      <c r="L265" s="138">
        <f t="shared" si="12"/>
        <v>0</v>
      </c>
      <c r="M265" s="69"/>
      <c r="N265" s="137">
        <f t="shared" si="13"/>
        <v>0</v>
      </c>
      <c r="O265" s="137">
        <f t="shared" si="14"/>
        <v>0</v>
      </c>
      <c r="P265" s="63"/>
      <c r="Q265" s="63"/>
    </row>
    <row r="266" spans="1:17" s="43" customFormat="1" ht="13" x14ac:dyDescent="0.3">
      <c r="C266" s="70"/>
      <c r="D266" s="70"/>
      <c r="E266" s="37"/>
      <c r="F266" s="70"/>
      <c r="H266" s="149"/>
      <c r="I266" s="150"/>
      <c r="J266" s="37"/>
      <c r="K266" s="65"/>
      <c r="L266" s="133">
        <f t="shared" si="12"/>
        <v>0</v>
      </c>
      <c r="M266" s="65"/>
      <c r="N266" s="50">
        <f t="shared" si="13"/>
        <v>0</v>
      </c>
      <c r="O266" s="137">
        <f t="shared" si="14"/>
        <v>0</v>
      </c>
      <c r="P266" s="63"/>
      <c r="Q266" s="63"/>
    </row>
    <row r="267" spans="1:17" s="43" customFormat="1" ht="13" x14ac:dyDescent="0.3">
      <c r="A267" s="43" t="s">
        <v>3345</v>
      </c>
      <c r="B267" s="43" t="s">
        <v>3900</v>
      </c>
      <c r="C267" s="70"/>
      <c r="D267" s="70"/>
      <c r="F267" s="70"/>
      <c r="H267" s="149"/>
      <c r="I267" s="43">
        <v>2</v>
      </c>
      <c r="J267" s="43" t="s">
        <v>994</v>
      </c>
      <c r="K267" s="69"/>
      <c r="L267" s="138">
        <f t="shared" si="12"/>
        <v>0</v>
      </c>
      <c r="M267" s="69"/>
      <c r="N267" s="137">
        <f t="shared" si="13"/>
        <v>0</v>
      </c>
      <c r="O267" s="137">
        <f t="shared" si="14"/>
        <v>0</v>
      </c>
      <c r="P267" s="63"/>
      <c r="Q267" s="63"/>
    </row>
    <row r="268" spans="1:17" s="43" customFormat="1" ht="13" x14ac:dyDescent="0.3">
      <c r="C268" s="70"/>
      <c r="D268" s="70"/>
      <c r="F268" s="70"/>
      <c r="H268" s="149"/>
      <c r="K268" s="65"/>
      <c r="L268" s="133">
        <f t="shared" si="12"/>
        <v>0</v>
      </c>
      <c r="M268" s="65"/>
      <c r="N268" s="50">
        <f t="shared" si="13"/>
        <v>0</v>
      </c>
      <c r="O268" s="137">
        <f t="shared" si="14"/>
        <v>0</v>
      </c>
      <c r="P268" s="63"/>
      <c r="Q268" s="63"/>
    </row>
    <row r="269" spans="1:17" s="43" customFormat="1" ht="13" x14ac:dyDescent="0.3">
      <c r="A269" s="43" t="s">
        <v>3343</v>
      </c>
      <c r="B269" s="43" t="s">
        <v>3166</v>
      </c>
      <c r="C269" s="70"/>
      <c r="D269" s="70"/>
      <c r="F269" s="70"/>
      <c r="H269" s="149"/>
      <c r="K269" s="65"/>
      <c r="L269" s="133">
        <f t="shared" si="12"/>
        <v>0</v>
      </c>
      <c r="M269" s="65"/>
      <c r="N269" s="50">
        <f t="shared" si="13"/>
        <v>0</v>
      </c>
      <c r="O269" s="137">
        <f t="shared" si="14"/>
        <v>0</v>
      </c>
      <c r="P269" s="63"/>
      <c r="Q269" s="63"/>
    </row>
    <row r="270" spans="1:17" s="43" customFormat="1" ht="13" x14ac:dyDescent="0.3">
      <c r="C270" s="70"/>
      <c r="D270" s="43" t="s">
        <v>3899</v>
      </c>
      <c r="F270" s="70"/>
      <c r="H270" s="149"/>
      <c r="I270" s="43">
        <v>4</v>
      </c>
      <c r="J270" s="43" t="s">
        <v>994</v>
      </c>
      <c r="K270" s="69"/>
      <c r="L270" s="138">
        <f t="shared" si="12"/>
        <v>0</v>
      </c>
      <c r="M270" s="69"/>
      <c r="N270" s="137">
        <f t="shared" si="13"/>
        <v>0</v>
      </c>
      <c r="O270" s="137">
        <f t="shared" si="14"/>
        <v>0</v>
      </c>
      <c r="P270" s="63"/>
      <c r="Q270" s="63"/>
    </row>
    <row r="271" spans="1:17" s="43" customFormat="1" ht="13" x14ac:dyDescent="0.3">
      <c r="C271" s="70"/>
      <c r="D271" s="70"/>
      <c r="F271" s="70"/>
      <c r="H271" s="149"/>
      <c r="K271" s="65"/>
      <c r="L271" s="133">
        <f t="shared" si="12"/>
        <v>0</v>
      </c>
      <c r="M271" s="65"/>
      <c r="N271" s="50">
        <f t="shared" si="13"/>
        <v>0</v>
      </c>
      <c r="O271" s="137">
        <f t="shared" si="14"/>
        <v>0</v>
      </c>
      <c r="P271" s="63"/>
      <c r="Q271" s="63"/>
    </row>
    <row r="272" spans="1:17" s="43" customFormat="1" ht="13" x14ac:dyDescent="0.3">
      <c r="A272" s="43" t="s">
        <v>3341</v>
      </c>
      <c r="B272" s="43" t="s">
        <v>3168</v>
      </c>
      <c r="C272" s="70"/>
      <c r="D272" s="70"/>
      <c r="F272" s="70"/>
      <c r="H272" s="149"/>
      <c r="K272" s="65"/>
      <c r="L272" s="133">
        <f t="shared" si="12"/>
        <v>0</v>
      </c>
      <c r="M272" s="65"/>
      <c r="N272" s="50">
        <f t="shared" si="13"/>
        <v>0</v>
      </c>
      <c r="O272" s="137">
        <f t="shared" si="14"/>
        <v>0</v>
      </c>
      <c r="P272" s="63"/>
      <c r="Q272" s="63"/>
    </row>
    <row r="273" spans="1:17" s="43" customFormat="1" ht="13" x14ac:dyDescent="0.3">
      <c r="C273" s="70"/>
      <c r="D273" s="70"/>
      <c r="E273" s="43" t="s">
        <v>3898</v>
      </c>
      <c r="F273" s="70"/>
      <c r="H273" s="149"/>
      <c r="I273" s="43">
        <v>0.5</v>
      </c>
      <c r="J273" s="43" t="s">
        <v>349</v>
      </c>
      <c r="K273" s="69"/>
      <c r="L273" s="138">
        <f t="shared" si="12"/>
        <v>0</v>
      </c>
      <c r="M273" s="69"/>
      <c r="N273" s="137">
        <f t="shared" si="13"/>
        <v>0</v>
      </c>
      <c r="O273" s="137">
        <f t="shared" si="14"/>
        <v>0</v>
      </c>
      <c r="P273" s="63"/>
      <c r="Q273" s="63"/>
    </row>
    <row r="274" spans="1:17" s="43" customFormat="1" ht="13" x14ac:dyDescent="0.3">
      <c r="C274" s="70"/>
      <c r="D274" s="70"/>
      <c r="E274" s="70"/>
      <c r="F274" s="70"/>
      <c r="H274" s="149"/>
      <c r="K274" s="65"/>
      <c r="L274" s="133">
        <f t="shared" si="12"/>
        <v>0</v>
      </c>
      <c r="M274" s="65"/>
      <c r="N274" s="50">
        <f t="shared" si="13"/>
        <v>0</v>
      </c>
      <c r="O274" s="137">
        <f t="shared" si="14"/>
        <v>0</v>
      </c>
      <c r="P274" s="63"/>
      <c r="Q274" s="63"/>
    </row>
    <row r="275" spans="1:17" s="43" customFormat="1" ht="13" x14ac:dyDescent="0.3">
      <c r="A275" s="43" t="s">
        <v>3338</v>
      </c>
      <c r="B275" s="43" t="s">
        <v>3897</v>
      </c>
      <c r="C275" s="70"/>
      <c r="D275" s="70"/>
      <c r="E275" s="70"/>
      <c r="F275" s="70"/>
      <c r="H275" s="149"/>
      <c r="I275" s="43">
        <v>1</v>
      </c>
      <c r="J275" s="43" t="s">
        <v>994</v>
      </c>
      <c r="K275" s="69"/>
      <c r="L275" s="138">
        <f t="shared" si="12"/>
        <v>0</v>
      </c>
      <c r="M275" s="69"/>
      <c r="N275" s="137">
        <f t="shared" si="13"/>
        <v>0</v>
      </c>
      <c r="O275" s="137">
        <f t="shared" si="14"/>
        <v>0</v>
      </c>
      <c r="P275" s="63"/>
      <c r="Q275" s="63"/>
    </row>
    <row r="276" spans="1:17" x14ac:dyDescent="0.25">
      <c r="L276" s="133">
        <f t="shared" si="12"/>
        <v>0</v>
      </c>
      <c r="N276" s="50">
        <f t="shared" si="13"/>
        <v>0</v>
      </c>
      <c r="O276" s="137">
        <f t="shared" si="14"/>
        <v>0</v>
      </c>
    </row>
    <row r="277" spans="1:17" x14ac:dyDescent="0.25">
      <c r="L277" s="133">
        <f t="shared" si="12"/>
        <v>0</v>
      </c>
      <c r="N277" s="133">
        <f t="shared" si="13"/>
        <v>0</v>
      </c>
      <c r="O277" s="133">
        <f t="shared" si="14"/>
        <v>0</v>
      </c>
    </row>
    <row r="278" spans="1:17" ht="13" x14ac:dyDescent="0.3">
      <c r="A278" s="42" t="s">
        <v>3172</v>
      </c>
      <c r="L278" s="133">
        <f t="shared" si="12"/>
        <v>0</v>
      </c>
      <c r="N278" s="133">
        <f t="shared" si="13"/>
        <v>0</v>
      </c>
      <c r="O278" s="133">
        <f t="shared" si="14"/>
        <v>0</v>
      </c>
    </row>
    <row r="279" spans="1:17" x14ac:dyDescent="0.25">
      <c r="A279" s="39" t="s">
        <v>3171</v>
      </c>
      <c r="B279" s="37" t="s">
        <v>3170</v>
      </c>
      <c r="I279" s="37">
        <v>14</v>
      </c>
      <c r="J279" s="37" t="s">
        <v>994</v>
      </c>
      <c r="K279" s="136"/>
      <c r="L279" s="133">
        <f t="shared" si="12"/>
        <v>0</v>
      </c>
      <c r="M279" s="136"/>
      <c r="N279" s="133">
        <f t="shared" si="13"/>
        <v>0</v>
      </c>
      <c r="O279" s="133">
        <f t="shared" si="14"/>
        <v>0</v>
      </c>
    </row>
    <row r="280" spans="1:17" x14ac:dyDescent="0.25">
      <c r="L280" s="133">
        <f t="shared" si="12"/>
        <v>0</v>
      </c>
      <c r="N280" s="133">
        <f t="shared" si="13"/>
        <v>0</v>
      </c>
      <c r="O280" s="133">
        <f t="shared" si="14"/>
        <v>0</v>
      </c>
    </row>
    <row r="281" spans="1:17" x14ac:dyDescent="0.25">
      <c r="A281" s="39" t="s">
        <v>3169</v>
      </c>
      <c r="B281" s="37" t="s">
        <v>3168</v>
      </c>
      <c r="I281" s="37">
        <v>3</v>
      </c>
      <c r="J281" s="37" t="s">
        <v>349</v>
      </c>
      <c r="K281" s="136"/>
      <c r="L281" s="133">
        <f t="shared" si="12"/>
        <v>0</v>
      </c>
      <c r="M281" s="136"/>
      <c r="N281" s="133">
        <f t="shared" si="13"/>
        <v>0</v>
      </c>
      <c r="O281" s="133">
        <f t="shared" si="14"/>
        <v>0</v>
      </c>
    </row>
    <row r="282" spans="1:17" x14ac:dyDescent="0.25">
      <c r="L282" s="133">
        <f t="shared" si="12"/>
        <v>0</v>
      </c>
      <c r="N282" s="133">
        <f t="shared" si="13"/>
        <v>0</v>
      </c>
      <c r="O282" s="133">
        <f t="shared" si="14"/>
        <v>0</v>
      </c>
    </row>
    <row r="283" spans="1:17" x14ac:dyDescent="0.25">
      <c r="A283" s="39" t="s">
        <v>3167</v>
      </c>
      <c r="B283" s="37" t="s">
        <v>3166</v>
      </c>
      <c r="I283" s="37">
        <v>38</v>
      </c>
      <c r="J283" s="37" t="s">
        <v>994</v>
      </c>
      <c r="K283" s="136"/>
      <c r="L283" s="133">
        <f t="shared" si="12"/>
        <v>0</v>
      </c>
      <c r="M283" s="136"/>
      <c r="N283" s="133">
        <f t="shared" si="13"/>
        <v>0</v>
      </c>
      <c r="O283" s="133">
        <f t="shared" si="14"/>
        <v>0</v>
      </c>
    </row>
    <row r="284" spans="1:17" s="43" customFormat="1" ht="13.5" thickBot="1" x14ac:dyDescent="0.35">
      <c r="A284" s="46"/>
      <c r="B284" s="46"/>
      <c r="C284" s="48"/>
      <c r="D284" s="48"/>
      <c r="E284" s="48"/>
      <c r="F284" s="48"/>
      <c r="G284" s="46"/>
      <c r="H284" s="47"/>
      <c r="I284" s="46"/>
      <c r="J284" s="46"/>
      <c r="K284" s="135"/>
      <c r="L284" s="134">
        <f t="shared" si="12"/>
        <v>0</v>
      </c>
      <c r="M284" s="135"/>
      <c r="N284" s="134">
        <f t="shared" si="13"/>
        <v>0</v>
      </c>
      <c r="O284" s="134">
        <f t="shared" si="14"/>
        <v>0</v>
      </c>
    </row>
    <row r="285" spans="1:17" ht="13.5" thickTop="1" x14ac:dyDescent="0.3">
      <c r="A285" s="42" t="s">
        <v>3165</v>
      </c>
      <c r="B285" s="41"/>
      <c r="C285" s="41"/>
      <c r="D285" s="41"/>
      <c r="E285" s="41"/>
      <c r="F285" s="41"/>
      <c r="G285" s="41"/>
      <c r="H285" s="41"/>
      <c r="I285" s="41"/>
      <c r="J285" s="41"/>
      <c r="K285" s="40"/>
      <c r="L285" s="40">
        <f>SUM(L4:L284)</f>
        <v>0</v>
      </c>
      <c r="M285" s="40"/>
      <c r="N285" s="40">
        <f>SUM(N4:N284)</f>
        <v>0</v>
      </c>
      <c r="O285" s="40">
        <f>SUM(O4:O284)</f>
        <v>0</v>
      </c>
    </row>
  </sheetData>
  <sheetProtection algorithmName="SHA-512" hashValue="PkYiB69SweFRj+IFm3cxxduvHigH1WvRIrY4CkC2QX+JLpVvgAoojk78i6bW5AroziQCmFS5eKKF+JVjYewOCQ==" saltValue="h06dbRrtmiDN+mN5k/qXXg==" spinCount="100000" sheet="1" objects="1" scenarios="1"/>
  <mergeCells count="7">
    <mergeCell ref="B207:H207"/>
    <mergeCell ref="B6:H6"/>
    <mergeCell ref="B7:G7"/>
    <mergeCell ref="C12:D12"/>
    <mergeCell ref="C19:D19"/>
    <mergeCell ref="B141:H141"/>
    <mergeCell ref="B181:H181"/>
  </mergeCells>
  <pageMargins left="0.55118110236220474" right="0.78740157480314965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691"/>
  <sheetViews>
    <sheetView showGridLines="0" workbookViewId="0">
      <selection activeCell="D22" sqref="D22"/>
    </sheetView>
  </sheetViews>
  <sheetFormatPr defaultRowHeight="10" x14ac:dyDescent="0.2"/>
  <cols>
    <col min="1" max="1" width="8.33203125" customWidth="1"/>
    <col min="2" max="2" width="1.6640625" customWidth="1"/>
    <col min="3" max="3" width="25" customWidth="1"/>
    <col min="4" max="4" width="75.7773437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7" customHeight="1" x14ac:dyDescent="0.2"/>
    <row r="3" spans="2:8" ht="7" customHeight="1" x14ac:dyDescent="0.2">
      <c r="B3" s="4"/>
      <c r="C3" s="5"/>
      <c r="D3" s="5"/>
      <c r="E3" s="5"/>
      <c r="F3" s="5"/>
      <c r="G3" s="5"/>
      <c r="H3" s="6"/>
    </row>
    <row r="4" spans="2:8" ht="25" customHeight="1" x14ac:dyDescent="0.2">
      <c r="B4" s="6"/>
      <c r="C4" s="7" t="s">
        <v>3091</v>
      </c>
      <c r="H4" s="6"/>
    </row>
    <row r="5" spans="2:8" ht="12" customHeight="1" x14ac:dyDescent="0.2">
      <c r="B5" s="6"/>
      <c r="C5" s="8" t="s">
        <v>13</v>
      </c>
      <c r="D5" s="469" t="s">
        <v>14</v>
      </c>
      <c r="E5" s="435"/>
      <c r="F5" s="435"/>
      <c r="H5" s="6"/>
    </row>
    <row r="6" spans="2:8" ht="37" customHeight="1" x14ac:dyDescent="0.2">
      <c r="B6" s="6"/>
      <c r="C6" s="9" t="s">
        <v>16</v>
      </c>
      <c r="D6" s="466" t="s">
        <v>17</v>
      </c>
      <c r="E6" s="435"/>
      <c r="F6" s="435"/>
      <c r="H6" s="6"/>
    </row>
    <row r="7" spans="2:8" ht="16.5" customHeight="1" x14ac:dyDescent="0.2">
      <c r="B7" s="6"/>
      <c r="C7" s="10" t="s">
        <v>22</v>
      </c>
      <c r="D7" s="16" t="str">
        <f>'Rekapitulace stavby'!AN8</f>
        <v>14. 9. 2024</v>
      </c>
      <c r="H7" s="6"/>
    </row>
    <row r="8" spans="2:8" s="1" customFormat="1" ht="10.75" customHeight="1" x14ac:dyDescent="0.2">
      <c r="B8" s="13"/>
      <c r="H8" s="13"/>
    </row>
    <row r="9" spans="2:8" s="2" customFormat="1" ht="29.25" customHeight="1" x14ac:dyDescent="0.2">
      <c r="B9" s="17"/>
      <c r="C9" s="18" t="s">
        <v>57</v>
      </c>
      <c r="D9" s="19" t="s">
        <v>58</v>
      </c>
      <c r="E9" s="19" t="s">
        <v>307</v>
      </c>
      <c r="F9" s="20" t="s">
        <v>3092</v>
      </c>
      <c r="H9" s="17"/>
    </row>
    <row r="10" spans="2:8" s="1" customFormat="1" ht="26.4" customHeight="1" x14ac:dyDescent="0.2">
      <c r="B10" s="13"/>
      <c r="C10" s="24" t="s">
        <v>81</v>
      </c>
      <c r="D10" s="24" t="s">
        <v>82</v>
      </c>
      <c r="H10" s="13"/>
    </row>
    <row r="11" spans="2:8" s="1" customFormat="1" ht="16.75" customHeight="1" x14ac:dyDescent="0.2">
      <c r="B11" s="13"/>
      <c r="C11" s="25" t="s">
        <v>93</v>
      </c>
      <c r="D11" s="26" t="s">
        <v>93</v>
      </c>
      <c r="E11" s="27" t="s">
        <v>1</v>
      </c>
      <c r="F11" s="28">
        <v>758.2</v>
      </c>
      <c r="H11" s="13"/>
    </row>
    <row r="12" spans="2:8" s="1" customFormat="1" ht="16.75" customHeight="1" x14ac:dyDescent="0.2">
      <c r="B12" s="13"/>
      <c r="C12" s="29" t="s">
        <v>1</v>
      </c>
      <c r="D12" s="29" t="s">
        <v>1241</v>
      </c>
      <c r="E12" s="3" t="s">
        <v>1</v>
      </c>
      <c r="F12" s="30">
        <v>0</v>
      </c>
      <c r="H12" s="13"/>
    </row>
    <row r="13" spans="2:8" s="1" customFormat="1" ht="16.75" customHeight="1" x14ac:dyDescent="0.2">
      <c r="B13" s="13"/>
      <c r="C13" s="29" t="s">
        <v>93</v>
      </c>
      <c r="D13" s="29" t="s">
        <v>1242</v>
      </c>
      <c r="E13" s="3" t="s">
        <v>1</v>
      </c>
      <c r="F13" s="30">
        <v>758.2</v>
      </c>
      <c r="H13" s="13"/>
    </row>
    <row r="14" spans="2:8" s="1" customFormat="1" ht="16.75" customHeight="1" x14ac:dyDescent="0.2">
      <c r="B14" s="13"/>
      <c r="C14" s="31" t="s">
        <v>3093</v>
      </c>
      <c r="H14" s="13"/>
    </row>
    <row r="15" spans="2:8" s="1" customFormat="1" ht="16.75" customHeight="1" x14ac:dyDescent="0.2">
      <c r="B15" s="13"/>
      <c r="C15" s="29" t="s">
        <v>1233</v>
      </c>
      <c r="D15" s="29" t="s">
        <v>1234</v>
      </c>
      <c r="E15" s="3" t="s">
        <v>385</v>
      </c>
      <c r="F15" s="30">
        <v>2431.8000000000002</v>
      </c>
      <c r="H15" s="13"/>
    </row>
    <row r="16" spans="2:8" s="1" customFormat="1" ht="16.75" customHeight="1" x14ac:dyDescent="0.2">
      <c r="B16" s="13"/>
      <c r="C16" s="29" t="s">
        <v>1272</v>
      </c>
      <c r="D16" s="29" t="s">
        <v>1273</v>
      </c>
      <c r="E16" s="3" t="s">
        <v>385</v>
      </c>
      <c r="F16" s="30">
        <v>773.36400000000003</v>
      </c>
      <c r="H16" s="13"/>
    </row>
    <row r="17" spans="2:8" s="1" customFormat="1" ht="16.75" customHeight="1" x14ac:dyDescent="0.2">
      <c r="B17" s="13"/>
      <c r="C17" s="25" t="s">
        <v>95</v>
      </c>
      <c r="D17" s="26" t="s">
        <v>96</v>
      </c>
      <c r="E17" s="27" t="s">
        <v>1</v>
      </c>
      <c r="F17" s="28">
        <v>96.41</v>
      </c>
      <c r="H17" s="13"/>
    </row>
    <row r="18" spans="2:8" s="1" customFormat="1" ht="16.75" customHeight="1" x14ac:dyDescent="0.2">
      <c r="B18" s="13"/>
      <c r="C18" s="29" t="s">
        <v>95</v>
      </c>
      <c r="D18" s="29" t="s">
        <v>345</v>
      </c>
      <c r="E18" s="3" t="s">
        <v>1</v>
      </c>
      <c r="F18" s="30">
        <v>96.41</v>
      </c>
      <c r="H18" s="13"/>
    </row>
    <row r="19" spans="2:8" s="1" customFormat="1" ht="16.75" customHeight="1" x14ac:dyDescent="0.2">
      <c r="B19" s="13"/>
      <c r="C19" s="31" t="s">
        <v>3093</v>
      </c>
      <c r="H19" s="13"/>
    </row>
    <row r="20" spans="2:8" s="1" customFormat="1" ht="16.75" customHeight="1" x14ac:dyDescent="0.2">
      <c r="B20" s="13"/>
      <c r="C20" s="29" t="s">
        <v>340</v>
      </c>
      <c r="D20" s="29" t="s">
        <v>341</v>
      </c>
      <c r="E20" s="3" t="s">
        <v>342</v>
      </c>
      <c r="F20" s="30">
        <v>96.41</v>
      </c>
      <c r="H20" s="13"/>
    </row>
    <row r="21" spans="2:8" s="1" customFormat="1" ht="16.75" customHeight="1" x14ac:dyDescent="0.2">
      <c r="B21" s="13"/>
      <c r="C21" s="29" t="s">
        <v>347</v>
      </c>
      <c r="D21" s="29" t="s">
        <v>348</v>
      </c>
      <c r="E21" s="3" t="s">
        <v>349</v>
      </c>
      <c r="F21" s="30">
        <v>9.641</v>
      </c>
      <c r="H21" s="13"/>
    </row>
    <row r="22" spans="2:8" s="1" customFormat="1" ht="16.75" customHeight="1" x14ac:dyDescent="0.2">
      <c r="B22" s="13"/>
      <c r="C22" s="25" t="s">
        <v>99</v>
      </c>
      <c r="D22" s="26" t="s">
        <v>100</v>
      </c>
      <c r="E22" s="27" t="s">
        <v>1</v>
      </c>
      <c r="F22" s="28">
        <v>807.1</v>
      </c>
      <c r="H22" s="13"/>
    </row>
    <row r="23" spans="2:8" s="1" customFormat="1" ht="16.75" customHeight="1" x14ac:dyDescent="0.2">
      <c r="B23" s="13"/>
      <c r="C23" s="29" t="s">
        <v>1</v>
      </c>
      <c r="D23" s="29" t="s">
        <v>1494</v>
      </c>
      <c r="E23" s="3" t="s">
        <v>1</v>
      </c>
      <c r="F23" s="30">
        <v>0</v>
      </c>
      <c r="H23" s="13"/>
    </row>
    <row r="24" spans="2:8" s="1" customFormat="1" ht="16.75" customHeight="1" x14ac:dyDescent="0.2">
      <c r="B24" s="13"/>
      <c r="C24" s="29" t="s">
        <v>1</v>
      </c>
      <c r="D24" s="29" t="s">
        <v>1495</v>
      </c>
      <c r="E24" s="3" t="s">
        <v>1</v>
      </c>
      <c r="F24" s="30">
        <v>0</v>
      </c>
      <c r="H24" s="13"/>
    </row>
    <row r="25" spans="2:8" s="1" customFormat="1" ht="16.75" customHeight="1" x14ac:dyDescent="0.2">
      <c r="B25" s="13"/>
      <c r="C25" s="29" t="s">
        <v>1</v>
      </c>
      <c r="D25" s="29" t="s">
        <v>437</v>
      </c>
      <c r="E25" s="3" t="s">
        <v>1</v>
      </c>
      <c r="F25" s="30">
        <v>0</v>
      </c>
      <c r="H25" s="13"/>
    </row>
    <row r="26" spans="2:8" s="1" customFormat="1" ht="16.75" customHeight="1" x14ac:dyDescent="0.2">
      <c r="B26" s="13"/>
      <c r="C26" s="29" t="s">
        <v>1</v>
      </c>
      <c r="D26" s="29" t="s">
        <v>1496</v>
      </c>
      <c r="E26" s="3" t="s">
        <v>1</v>
      </c>
      <c r="F26" s="30">
        <v>282.7</v>
      </c>
      <c r="H26" s="13"/>
    </row>
    <row r="27" spans="2:8" s="1" customFormat="1" ht="16.75" customHeight="1" x14ac:dyDescent="0.2">
      <c r="B27" s="13"/>
      <c r="C27" s="29" t="s">
        <v>1</v>
      </c>
      <c r="D27" s="29" t="s">
        <v>442</v>
      </c>
      <c r="E27" s="3" t="s">
        <v>1</v>
      </c>
      <c r="F27" s="30">
        <v>0</v>
      </c>
      <c r="H27" s="13"/>
    </row>
    <row r="28" spans="2:8" s="1" customFormat="1" ht="16.75" customHeight="1" x14ac:dyDescent="0.2">
      <c r="B28" s="13"/>
      <c r="C28" s="29" t="s">
        <v>1</v>
      </c>
      <c r="D28" s="29" t="s">
        <v>1497</v>
      </c>
      <c r="E28" s="3" t="s">
        <v>1</v>
      </c>
      <c r="F28" s="30">
        <v>235.3</v>
      </c>
      <c r="H28" s="13"/>
    </row>
    <row r="29" spans="2:8" s="1" customFormat="1" ht="16.75" customHeight="1" x14ac:dyDescent="0.2">
      <c r="B29" s="13"/>
      <c r="C29" s="29" t="s">
        <v>1</v>
      </c>
      <c r="D29" s="29" t="s">
        <v>1498</v>
      </c>
      <c r="E29" s="3" t="s">
        <v>1</v>
      </c>
      <c r="F29" s="30">
        <v>0</v>
      </c>
      <c r="H29" s="13"/>
    </row>
    <row r="30" spans="2:8" s="1" customFormat="1" ht="16.75" customHeight="1" x14ac:dyDescent="0.2">
      <c r="B30" s="13"/>
      <c r="C30" s="29" t="s">
        <v>1</v>
      </c>
      <c r="D30" s="29" t="s">
        <v>437</v>
      </c>
      <c r="E30" s="3" t="s">
        <v>1</v>
      </c>
      <c r="F30" s="30">
        <v>0</v>
      </c>
      <c r="H30" s="13"/>
    </row>
    <row r="31" spans="2:8" s="1" customFormat="1" ht="16.75" customHeight="1" x14ac:dyDescent="0.2">
      <c r="B31" s="13"/>
      <c r="C31" s="29" t="s">
        <v>1</v>
      </c>
      <c r="D31" s="29" t="s">
        <v>1499</v>
      </c>
      <c r="E31" s="3" t="s">
        <v>1</v>
      </c>
      <c r="F31" s="30">
        <v>139.30000000000001</v>
      </c>
      <c r="H31" s="13"/>
    </row>
    <row r="32" spans="2:8" s="1" customFormat="1" ht="16.75" customHeight="1" x14ac:dyDescent="0.2">
      <c r="B32" s="13"/>
      <c r="C32" s="29" t="s">
        <v>1</v>
      </c>
      <c r="D32" s="29" t="s">
        <v>442</v>
      </c>
      <c r="E32" s="3" t="s">
        <v>1</v>
      </c>
      <c r="F32" s="30">
        <v>0</v>
      </c>
      <c r="H32" s="13"/>
    </row>
    <row r="33" spans="2:8" s="1" customFormat="1" ht="16.75" customHeight="1" x14ac:dyDescent="0.2">
      <c r="B33" s="13"/>
      <c r="C33" s="29" t="s">
        <v>1</v>
      </c>
      <c r="D33" s="29" t="s">
        <v>1500</v>
      </c>
      <c r="E33" s="3" t="s">
        <v>1</v>
      </c>
      <c r="F33" s="30">
        <v>149.80000000000001</v>
      </c>
      <c r="H33" s="13"/>
    </row>
    <row r="34" spans="2:8" s="1" customFormat="1" ht="16.75" customHeight="1" x14ac:dyDescent="0.2">
      <c r="B34" s="13"/>
      <c r="C34" s="29" t="s">
        <v>99</v>
      </c>
      <c r="D34" s="29" t="s">
        <v>621</v>
      </c>
      <c r="E34" s="3" t="s">
        <v>1</v>
      </c>
      <c r="F34" s="30">
        <v>807.1</v>
      </c>
      <c r="H34" s="13"/>
    </row>
    <row r="35" spans="2:8" s="1" customFormat="1" ht="16.75" customHeight="1" x14ac:dyDescent="0.2">
      <c r="B35" s="13"/>
      <c r="C35" s="31" t="s">
        <v>3093</v>
      </c>
      <c r="H35" s="13"/>
    </row>
    <row r="36" spans="2:8" s="1" customFormat="1" ht="16.75" customHeight="1" x14ac:dyDescent="0.2">
      <c r="B36" s="13"/>
      <c r="C36" s="29" t="s">
        <v>1491</v>
      </c>
      <c r="D36" s="29" t="s">
        <v>1492</v>
      </c>
      <c r="E36" s="3" t="s">
        <v>385</v>
      </c>
      <c r="F36" s="30">
        <v>817.1</v>
      </c>
      <c r="H36" s="13"/>
    </row>
    <row r="37" spans="2:8" s="1" customFormat="1" ht="16.75" customHeight="1" x14ac:dyDescent="0.2">
      <c r="B37" s="13"/>
      <c r="C37" s="29" t="s">
        <v>2638</v>
      </c>
      <c r="D37" s="29" t="s">
        <v>2639</v>
      </c>
      <c r="E37" s="3" t="s">
        <v>385</v>
      </c>
      <c r="F37" s="30">
        <v>1526.9</v>
      </c>
      <c r="H37" s="13"/>
    </row>
    <row r="38" spans="2:8" s="1" customFormat="1" ht="16.75" customHeight="1" x14ac:dyDescent="0.2">
      <c r="B38" s="13"/>
      <c r="C38" s="29" t="s">
        <v>2665</v>
      </c>
      <c r="D38" s="29" t="s">
        <v>2666</v>
      </c>
      <c r="E38" s="3" t="s">
        <v>385</v>
      </c>
      <c r="F38" s="30">
        <v>4476.4210000000003</v>
      </c>
      <c r="H38" s="13"/>
    </row>
    <row r="39" spans="2:8" s="1" customFormat="1" ht="16.75" customHeight="1" x14ac:dyDescent="0.2">
      <c r="B39" s="13"/>
      <c r="C39" s="25" t="s">
        <v>102</v>
      </c>
      <c r="D39" s="26" t="s">
        <v>103</v>
      </c>
      <c r="E39" s="27" t="s">
        <v>1</v>
      </c>
      <c r="F39" s="28">
        <v>335.5</v>
      </c>
      <c r="H39" s="13"/>
    </row>
    <row r="40" spans="2:8" s="1" customFormat="1" ht="16.75" customHeight="1" x14ac:dyDescent="0.2">
      <c r="B40" s="13"/>
      <c r="C40" s="29" t="s">
        <v>1</v>
      </c>
      <c r="D40" s="29" t="s">
        <v>1506</v>
      </c>
      <c r="E40" s="3" t="s">
        <v>1</v>
      </c>
      <c r="F40" s="30">
        <v>0</v>
      </c>
      <c r="H40" s="13"/>
    </row>
    <row r="41" spans="2:8" s="1" customFormat="1" ht="16.75" customHeight="1" x14ac:dyDescent="0.2">
      <c r="B41" s="13"/>
      <c r="C41" s="29" t="s">
        <v>1</v>
      </c>
      <c r="D41" s="29" t="s">
        <v>437</v>
      </c>
      <c r="E41" s="3" t="s">
        <v>1</v>
      </c>
      <c r="F41" s="30">
        <v>0</v>
      </c>
      <c r="H41" s="13"/>
    </row>
    <row r="42" spans="2:8" s="1" customFormat="1" ht="20" x14ac:dyDescent="0.2">
      <c r="B42" s="13"/>
      <c r="C42" s="29" t="s">
        <v>1</v>
      </c>
      <c r="D42" s="29" t="s">
        <v>1507</v>
      </c>
      <c r="E42" s="3" t="s">
        <v>1</v>
      </c>
      <c r="F42" s="30">
        <v>171.7</v>
      </c>
      <c r="H42" s="13"/>
    </row>
    <row r="43" spans="2:8" s="1" customFormat="1" ht="16.75" customHeight="1" x14ac:dyDescent="0.2">
      <c r="B43" s="13"/>
      <c r="C43" s="29" t="s">
        <v>1</v>
      </c>
      <c r="D43" s="29" t="s">
        <v>442</v>
      </c>
      <c r="E43" s="3" t="s">
        <v>1</v>
      </c>
      <c r="F43" s="30">
        <v>0</v>
      </c>
      <c r="H43" s="13"/>
    </row>
    <row r="44" spans="2:8" s="1" customFormat="1" ht="16.75" customHeight="1" x14ac:dyDescent="0.2">
      <c r="B44" s="13"/>
      <c r="C44" s="29" t="s">
        <v>1</v>
      </c>
      <c r="D44" s="29" t="s">
        <v>1508</v>
      </c>
      <c r="E44" s="3" t="s">
        <v>1</v>
      </c>
      <c r="F44" s="30">
        <v>163.80000000000001</v>
      </c>
      <c r="H44" s="13"/>
    </row>
    <row r="45" spans="2:8" s="1" customFormat="1" ht="16.75" customHeight="1" x14ac:dyDescent="0.2">
      <c r="B45" s="13"/>
      <c r="C45" s="29" t="s">
        <v>102</v>
      </c>
      <c r="D45" s="29" t="s">
        <v>402</v>
      </c>
      <c r="E45" s="3" t="s">
        <v>1</v>
      </c>
      <c r="F45" s="30">
        <v>335.5</v>
      </c>
      <c r="H45" s="13"/>
    </row>
    <row r="46" spans="2:8" s="1" customFormat="1" ht="16.75" customHeight="1" x14ac:dyDescent="0.2">
      <c r="B46" s="13"/>
      <c r="C46" s="31" t="s">
        <v>3093</v>
      </c>
      <c r="H46" s="13"/>
    </row>
    <row r="47" spans="2:8" s="1" customFormat="1" ht="16.75" customHeight="1" x14ac:dyDescent="0.2">
      <c r="B47" s="13"/>
      <c r="C47" s="29" t="s">
        <v>1503</v>
      </c>
      <c r="D47" s="29" t="s">
        <v>1504</v>
      </c>
      <c r="E47" s="3" t="s">
        <v>385</v>
      </c>
      <c r="F47" s="30">
        <v>335.5</v>
      </c>
      <c r="H47" s="13"/>
    </row>
    <row r="48" spans="2:8" s="1" customFormat="1" ht="16.75" customHeight="1" x14ac:dyDescent="0.2">
      <c r="B48" s="13"/>
      <c r="C48" s="29" t="s">
        <v>2638</v>
      </c>
      <c r="D48" s="29" t="s">
        <v>2639</v>
      </c>
      <c r="E48" s="3" t="s">
        <v>385</v>
      </c>
      <c r="F48" s="30">
        <v>1526.9</v>
      </c>
      <c r="H48" s="13"/>
    </row>
    <row r="49" spans="2:8" s="1" customFormat="1" ht="16.75" customHeight="1" x14ac:dyDescent="0.2">
      <c r="B49" s="13"/>
      <c r="C49" s="29" t="s">
        <v>2665</v>
      </c>
      <c r="D49" s="29" t="s">
        <v>2666</v>
      </c>
      <c r="E49" s="3" t="s">
        <v>385</v>
      </c>
      <c r="F49" s="30">
        <v>4476.4210000000003</v>
      </c>
      <c r="H49" s="13"/>
    </row>
    <row r="50" spans="2:8" s="1" customFormat="1" ht="16.75" customHeight="1" x14ac:dyDescent="0.2">
      <c r="B50" s="13"/>
      <c r="C50" s="25" t="s">
        <v>105</v>
      </c>
      <c r="D50" s="26" t="s">
        <v>106</v>
      </c>
      <c r="E50" s="27" t="s">
        <v>1</v>
      </c>
      <c r="F50" s="28">
        <v>17.62</v>
      </c>
      <c r="H50" s="13"/>
    </row>
    <row r="51" spans="2:8" s="1" customFormat="1" ht="16.75" customHeight="1" x14ac:dyDescent="0.2">
      <c r="B51" s="13"/>
      <c r="C51" s="29" t="s">
        <v>1</v>
      </c>
      <c r="D51" s="29" t="s">
        <v>106</v>
      </c>
      <c r="E51" s="3" t="s">
        <v>1</v>
      </c>
      <c r="F51" s="30">
        <v>0</v>
      </c>
      <c r="H51" s="13"/>
    </row>
    <row r="52" spans="2:8" s="1" customFormat="1" ht="16.75" customHeight="1" x14ac:dyDescent="0.2">
      <c r="B52" s="13"/>
      <c r="C52" s="29" t="s">
        <v>1</v>
      </c>
      <c r="D52" s="29" t="s">
        <v>437</v>
      </c>
      <c r="E52" s="3" t="s">
        <v>1</v>
      </c>
      <c r="F52" s="30">
        <v>0</v>
      </c>
      <c r="H52" s="13"/>
    </row>
    <row r="53" spans="2:8" s="1" customFormat="1" ht="16.75" customHeight="1" x14ac:dyDescent="0.2">
      <c r="B53" s="13"/>
      <c r="C53" s="29" t="s">
        <v>1</v>
      </c>
      <c r="D53" s="29" t="s">
        <v>730</v>
      </c>
      <c r="E53" s="3" t="s">
        <v>1</v>
      </c>
      <c r="F53" s="30">
        <v>17.62</v>
      </c>
      <c r="H53" s="13"/>
    </row>
    <row r="54" spans="2:8" s="1" customFormat="1" ht="16.75" customHeight="1" x14ac:dyDescent="0.2">
      <c r="B54" s="13"/>
      <c r="C54" s="29" t="s">
        <v>105</v>
      </c>
      <c r="D54" s="29" t="s">
        <v>402</v>
      </c>
      <c r="E54" s="3" t="s">
        <v>1</v>
      </c>
      <c r="F54" s="30">
        <v>17.62</v>
      </c>
      <c r="H54" s="13"/>
    </row>
    <row r="55" spans="2:8" s="1" customFormat="1" ht="16.75" customHeight="1" x14ac:dyDescent="0.2">
      <c r="B55" s="13"/>
      <c r="C55" s="31" t="s">
        <v>3093</v>
      </c>
      <c r="H55" s="13"/>
    </row>
    <row r="56" spans="2:8" s="1" customFormat="1" ht="20" x14ac:dyDescent="0.2">
      <c r="B56" s="13"/>
      <c r="C56" s="29" t="s">
        <v>727</v>
      </c>
      <c r="D56" s="29" t="s">
        <v>728</v>
      </c>
      <c r="E56" s="3" t="s">
        <v>385</v>
      </c>
      <c r="F56" s="30">
        <v>17.62</v>
      </c>
      <c r="H56" s="13"/>
    </row>
    <row r="57" spans="2:8" s="1" customFormat="1" ht="16.75" customHeight="1" x14ac:dyDescent="0.2">
      <c r="B57" s="13"/>
      <c r="C57" s="29" t="s">
        <v>723</v>
      </c>
      <c r="D57" s="29" t="s">
        <v>724</v>
      </c>
      <c r="E57" s="3" t="s">
        <v>385</v>
      </c>
      <c r="F57" s="30">
        <v>17.62</v>
      </c>
      <c r="H57" s="13"/>
    </row>
    <row r="58" spans="2:8" s="1" customFormat="1" ht="16.75" customHeight="1" x14ac:dyDescent="0.2">
      <c r="B58" s="13"/>
      <c r="C58" s="29" t="s">
        <v>732</v>
      </c>
      <c r="D58" s="29" t="s">
        <v>733</v>
      </c>
      <c r="E58" s="3" t="s">
        <v>385</v>
      </c>
      <c r="F58" s="30">
        <v>17.62</v>
      </c>
      <c r="H58" s="13"/>
    </row>
    <row r="59" spans="2:8" s="1" customFormat="1" ht="16.75" customHeight="1" x14ac:dyDescent="0.2">
      <c r="B59" s="13"/>
      <c r="C59" s="25" t="s">
        <v>108</v>
      </c>
      <c r="D59" s="26" t="s">
        <v>109</v>
      </c>
      <c r="E59" s="27" t="s">
        <v>1</v>
      </c>
      <c r="F59" s="28">
        <v>189.2</v>
      </c>
      <c r="H59" s="13"/>
    </row>
    <row r="60" spans="2:8" s="1" customFormat="1" ht="16.75" customHeight="1" x14ac:dyDescent="0.2">
      <c r="B60" s="13"/>
      <c r="C60" s="29" t="s">
        <v>1</v>
      </c>
      <c r="D60" s="29" t="s">
        <v>1513</v>
      </c>
      <c r="E60" s="3" t="s">
        <v>1</v>
      </c>
      <c r="F60" s="30">
        <v>0</v>
      </c>
      <c r="H60" s="13"/>
    </row>
    <row r="61" spans="2:8" s="1" customFormat="1" ht="16.75" customHeight="1" x14ac:dyDescent="0.2">
      <c r="B61" s="13"/>
      <c r="C61" s="29" t="s">
        <v>1</v>
      </c>
      <c r="D61" s="29" t="s">
        <v>437</v>
      </c>
      <c r="E61" s="3" t="s">
        <v>1</v>
      </c>
      <c r="F61" s="30">
        <v>0</v>
      </c>
      <c r="H61" s="13"/>
    </row>
    <row r="62" spans="2:8" s="1" customFormat="1" ht="16.75" customHeight="1" x14ac:dyDescent="0.2">
      <c r="B62" s="13"/>
      <c r="C62" s="29" t="s">
        <v>1</v>
      </c>
      <c r="D62" s="29" t="s">
        <v>855</v>
      </c>
      <c r="E62" s="3" t="s">
        <v>1</v>
      </c>
      <c r="F62" s="30">
        <v>81</v>
      </c>
      <c r="H62" s="13"/>
    </row>
    <row r="63" spans="2:8" s="1" customFormat="1" ht="16.75" customHeight="1" x14ac:dyDescent="0.2">
      <c r="B63" s="13"/>
      <c r="C63" s="29" t="s">
        <v>1</v>
      </c>
      <c r="D63" s="29" t="s">
        <v>442</v>
      </c>
      <c r="E63" s="3" t="s">
        <v>1</v>
      </c>
      <c r="F63" s="30">
        <v>0</v>
      </c>
      <c r="H63" s="13"/>
    </row>
    <row r="64" spans="2:8" s="1" customFormat="1" ht="16.75" customHeight="1" x14ac:dyDescent="0.2">
      <c r="B64" s="13"/>
      <c r="C64" s="29" t="s">
        <v>1</v>
      </c>
      <c r="D64" s="29" t="s">
        <v>1514</v>
      </c>
      <c r="E64" s="3" t="s">
        <v>1</v>
      </c>
      <c r="F64" s="30">
        <v>108.2</v>
      </c>
      <c r="H64" s="13"/>
    </row>
    <row r="65" spans="2:8" s="1" customFormat="1" ht="16.75" customHeight="1" x14ac:dyDescent="0.2">
      <c r="B65" s="13"/>
      <c r="C65" s="29" t="s">
        <v>108</v>
      </c>
      <c r="D65" s="29" t="s">
        <v>402</v>
      </c>
      <c r="E65" s="3" t="s">
        <v>1</v>
      </c>
      <c r="F65" s="30">
        <v>189.2</v>
      </c>
      <c r="H65" s="13"/>
    </row>
    <row r="66" spans="2:8" s="1" customFormat="1" ht="16.75" customHeight="1" x14ac:dyDescent="0.2">
      <c r="B66" s="13"/>
      <c r="C66" s="31" t="s">
        <v>3093</v>
      </c>
      <c r="H66" s="13"/>
    </row>
    <row r="67" spans="2:8" s="1" customFormat="1" ht="16.75" customHeight="1" x14ac:dyDescent="0.2">
      <c r="B67" s="13"/>
      <c r="C67" s="29" t="s">
        <v>1510</v>
      </c>
      <c r="D67" s="29" t="s">
        <v>1511</v>
      </c>
      <c r="E67" s="3" t="s">
        <v>385</v>
      </c>
      <c r="F67" s="30">
        <v>189.2</v>
      </c>
      <c r="H67" s="13"/>
    </row>
    <row r="68" spans="2:8" s="1" customFormat="1" ht="16.75" customHeight="1" x14ac:dyDescent="0.2">
      <c r="B68" s="13"/>
      <c r="C68" s="29" t="s">
        <v>2638</v>
      </c>
      <c r="D68" s="29" t="s">
        <v>2639</v>
      </c>
      <c r="E68" s="3" t="s">
        <v>385</v>
      </c>
      <c r="F68" s="30">
        <v>1526.9</v>
      </c>
      <c r="H68" s="13"/>
    </row>
    <row r="69" spans="2:8" s="1" customFormat="1" ht="16.75" customHeight="1" x14ac:dyDescent="0.2">
      <c r="B69" s="13"/>
      <c r="C69" s="25" t="s">
        <v>112</v>
      </c>
      <c r="D69" s="26" t="s">
        <v>113</v>
      </c>
      <c r="E69" s="27" t="s">
        <v>1</v>
      </c>
      <c r="F69" s="28">
        <v>195.1</v>
      </c>
      <c r="H69" s="13"/>
    </row>
    <row r="70" spans="2:8" s="1" customFormat="1" ht="16.75" customHeight="1" x14ac:dyDescent="0.2">
      <c r="B70" s="13"/>
      <c r="C70" s="29" t="s">
        <v>1</v>
      </c>
      <c r="D70" s="29" t="s">
        <v>1519</v>
      </c>
      <c r="E70" s="3" t="s">
        <v>1</v>
      </c>
      <c r="F70" s="30">
        <v>0</v>
      </c>
      <c r="H70" s="13"/>
    </row>
    <row r="71" spans="2:8" s="1" customFormat="1" ht="16.75" customHeight="1" x14ac:dyDescent="0.2">
      <c r="B71" s="13"/>
      <c r="C71" s="29" t="s">
        <v>1</v>
      </c>
      <c r="D71" s="29" t="s">
        <v>437</v>
      </c>
      <c r="E71" s="3" t="s">
        <v>1</v>
      </c>
      <c r="F71" s="30">
        <v>0</v>
      </c>
      <c r="H71" s="13"/>
    </row>
    <row r="72" spans="2:8" s="1" customFormat="1" ht="16.75" customHeight="1" x14ac:dyDescent="0.2">
      <c r="B72" s="13"/>
      <c r="C72" s="29" t="s">
        <v>1</v>
      </c>
      <c r="D72" s="29" t="s">
        <v>1520</v>
      </c>
      <c r="E72" s="3" t="s">
        <v>1</v>
      </c>
      <c r="F72" s="30">
        <v>118.1</v>
      </c>
      <c r="H72" s="13"/>
    </row>
    <row r="73" spans="2:8" s="1" customFormat="1" ht="16.75" customHeight="1" x14ac:dyDescent="0.2">
      <c r="B73" s="13"/>
      <c r="C73" s="29" t="s">
        <v>1</v>
      </c>
      <c r="D73" s="29" t="s">
        <v>442</v>
      </c>
      <c r="E73" s="3" t="s">
        <v>1</v>
      </c>
      <c r="F73" s="30">
        <v>0</v>
      </c>
      <c r="H73" s="13"/>
    </row>
    <row r="74" spans="2:8" s="1" customFormat="1" ht="16.75" customHeight="1" x14ac:dyDescent="0.2">
      <c r="B74" s="13"/>
      <c r="C74" s="29" t="s">
        <v>1</v>
      </c>
      <c r="D74" s="29" t="s">
        <v>831</v>
      </c>
      <c r="E74" s="3" t="s">
        <v>1</v>
      </c>
      <c r="F74" s="30">
        <v>77</v>
      </c>
      <c r="H74" s="13"/>
    </row>
    <row r="75" spans="2:8" s="1" customFormat="1" ht="16.75" customHeight="1" x14ac:dyDescent="0.2">
      <c r="B75" s="13"/>
      <c r="C75" s="29" t="s">
        <v>112</v>
      </c>
      <c r="D75" s="29" t="s">
        <v>402</v>
      </c>
      <c r="E75" s="3" t="s">
        <v>1</v>
      </c>
      <c r="F75" s="30">
        <v>195.1</v>
      </c>
      <c r="H75" s="13"/>
    </row>
    <row r="76" spans="2:8" s="1" customFormat="1" ht="16.75" customHeight="1" x14ac:dyDescent="0.2">
      <c r="B76" s="13"/>
      <c r="C76" s="31" t="s">
        <v>3093</v>
      </c>
      <c r="H76" s="13"/>
    </row>
    <row r="77" spans="2:8" s="1" customFormat="1" ht="16.75" customHeight="1" x14ac:dyDescent="0.2">
      <c r="B77" s="13"/>
      <c r="C77" s="29" t="s">
        <v>1516</v>
      </c>
      <c r="D77" s="29" t="s">
        <v>1517</v>
      </c>
      <c r="E77" s="3" t="s">
        <v>385</v>
      </c>
      <c r="F77" s="30">
        <v>195.1</v>
      </c>
      <c r="H77" s="13"/>
    </row>
    <row r="78" spans="2:8" s="1" customFormat="1" ht="16.75" customHeight="1" x14ac:dyDescent="0.2">
      <c r="B78" s="13"/>
      <c r="C78" s="29" t="s">
        <v>2638</v>
      </c>
      <c r="D78" s="29" t="s">
        <v>2639</v>
      </c>
      <c r="E78" s="3" t="s">
        <v>385</v>
      </c>
      <c r="F78" s="30">
        <v>1526.9</v>
      </c>
      <c r="H78" s="13"/>
    </row>
    <row r="79" spans="2:8" s="1" customFormat="1" ht="16.75" customHeight="1" x14ac:dyDescent="0.2">
      <c r="B79" s="13"/>
      <c r="C79" s="25" t="s">
        <v>116</v>
      </c>
      <c r="D79" s="26" t="s">
        <v>117</v>
      </c>
      <c r="E79" s="27" t="s">
        <v>1</v>
      </c>
      <c r="F79" s="28">
        <v>10</v>
      </c>
      <c r="H79" s="13"/>
    </row>
    <row r="80" spans="2:8" s="1" customFormat="1" ht="16.75" customHeight="1" x14ac:dyDescent="0.2">
      <c r="B80" s="13"/>
      <c r="C80" s="29" t="s">
        <v>1</v>
      </c>
      <c r="D80" s="29" t="s">
        <v>1501</v>
      </c>
      <c r="E80" s="3" t="s">
        <v>1</v>
      </c>
      <c r="F80" s="30">
        <v>0</v>
      </c>
      <c r="H80" s="13"/>
    </row>
    <row r="81" spans="2:8" s="1" customFormat="1" ht="16.75" customHeight="1" x14ac:dyDescent="0.2">
      <c r="B81" s="13"/>
      <c r="C81" s="29" t="s">
        <v>1</v>
      </c>
      <c r="D81" s="29" t="s">
        <v>118</v>
      </c>
      <c r="E81" s="3" t="s">
        <v>1</v>
      </c>
      <c r="F81" s="30">
        <v>10</v>
      </c>
      <c r="H81" s="13"/>
    </row>
    <row r="82" spans="2:8" s="1" customFormat="1" ht="16.75" customHeight="1" x14ac:dyDescent="0.2">
      <c r="B82" s="13"/>
      <c r="C82" s="29" t="s">
        <v>116</v>
      </c>
      <c r="D82" s="29" t="s">
        <v>621</v>
      </c>
      <c r="E82" s="3" t="s">
        <v>1</v>
      </c>
      <c r="F82" s="30">
        <v>10</v>
      </c>
      <c r="H82" s="13"/>
    </row>
    <row r="83" spans="2:8" s="1" customFormat="1" ht="16.75" customHeight="1" x14ac:dyDescent="0.2">
      <c r="B83" s="13"/>
      <c r="C83" s="31" t="s">
        <v>3093</v>
      </c>
      <c r="H83" s="13"/>
    </row>
    <row r="84" spans="2:8" s="1" customFormat="1" ht="16.75" customHeight="1" x14ac:dyDescent="0.2">
      <c r="B84" s="13"/>
      <c r="C84" s="29" t="s">
        <v>1491</v>
      </c>
      <c r="D84" s="29" t="s">
        <v>1492</v>
      </c>
      <c r="E84" s="3" t="s">
        <v>385</v>
      </c>
      <c r="F84" s="30">
        <v>817.1</v>
      </c>
      <c r="H84" s="13"/>
    </row>
    <row r="85" spans="2:8" s="1" customFormat="1" ht="16.75" customHeight="1" x14ac:dyDescent="0.2">
      <c r="B85" s="13"/>
      <c r="C85" s="29" t="s">
        <v>1522</v>
      </c>
      <c r="D85" s="29" t="s">
        <v>1523</v>
      </c>
      <c r="E85" s="3" t="s">
        <v>385</v>
      </c>
      <c r="F85" s="30">
        <v>10</v>
      </c>
      <c r="H85" s="13"/>
    </row>
    <row r="86" spans="2:8" s="1" customFormat="1" ht="16.75" customHeight="1" x14ac:dyDescent="0.2">
      <c r="B86" s="13"/>
      <c r="C86" s="29" t="s">
        <v>2665</v>
      </c>
      <c r="D86" s="29" t="s">
        <v>2666</v>
      </c>
      <c r="E86" s="3" t="s">
        <v>385</v>
      </c>
      <c r="F86" s="30">
        <v>4476.4210000000003</v>
      </c>
      <c r="H86" s="13"/>
    </row>
    <row r="87" spans="2:8" s="1" customFormat="1" ht="16.75" customHeight="1" x14ac:dyDescent="0.2">
      <c r="B87" s="13"/>
      <c r="C87" s="25" t="s">
        <v>119</v>
      </c>
      <c r="D87" s="26" t="s">
        <v>120</v>
      </c>
      <c r="E87" s="27" t="s">
        <v>1</v>
      </c>
      <c r="F87" s="28">
        <v>10.3</v>
      </c>
      <c r="H87" s="13"/>
    </row>
    <row r="88" spans="2:8" s="1" customFormat="1" ht="16.75" customHeight="1" x14ac:dyDescent="0.2">
      <c r="B88" s="13"/>
      <c r="C88" s="29" t="s">
        <v>1</v>
      </c>
      <c r="D88" s="29" t="s">
        <v>120</v>
      </c>
      <c r="E88" s="3" t="s">
        <v>1</v>
      </c>
      <c r="F88" s="30">
        <v>0</v>
      </c>
      <c r="H88" s="13"/>
    </row>
    <row r="89" spans="2:8" s="1" customFormat="1" ht="16.75" customHeight="1" x14ac:dyDescent="0.2">
      <c r="B89" s="13"/>
      <c r="C89" s="29" t="s">
        <v>119</v>
      </c>
      <c r="D89" s="29" t="s">
        <v>121</v>
      </c>
      <c r="E89" s="3" t="s">
        <v>1</v>
      </c>
      <c r="F89" s="30">
        <v>10.3</v>
      </c>
      <c r="H89" s="13"/>
    </row>
    <row r="90" spans="2:8" s="1" customFormat="1" ht="16.75" customHeight="1" x14ac:dyDescent="0.2">
      <c r="B90" s="13"/>
      <c r="C90" s="31" t="s">
        <v>3093</v>
      </c>
      <c r="H90" s="13"/>
    </row>
    <row r="91" spans="2:8" s="1" customFormat="1" ht="20" x14ac:dyDescent="0.2">
      <c r="B91" s="13"/>
      <c r="C91" s="29" t="s">
        <v>809</v>
      </c>
      <c r="D91" s="29" t="s">
        <v>810</v>
      </c>
      <c r="E91" s="3" t="s">
        <v>385</v>
      </c>
      <c r="F91" s="30">
        <v>10.3</v>
      </c>
      <c r="H91" s="13"/>
    </row>
    <row r="92" spans="2:8" s="1" customFormat="1" ht="16.75" customHeight="1" x14ac:dyDescent="0.2">
      <c r="B92" s="13"/>
      <c r="C92" s="29" t="s">
        <v>801</v>
      </c>
      <c r="D92" s="29" t="s">
        <v>802</v>
      </c>
      <c r="E92" s="3" t="s">
        <v>385</v>
      </c>
      <c r="F92" s="30">
        <v>10.3</v>
      </c>
      <c r="H92" s="13"/>
    </row>
    <row r="93" spans="2:8" s="1" customFormat="1" ht="16.75" customHeight="1" x14ac:dyDescent="0.2">
      <c r="B93" s="13"/>
      <c r="C93" s="29" t="s">
        <v>805</v>
      </c>
      <c r="D93" s="29" t="s">
        <v>806</v>
      </c>
      <c r="E93" s="3" t="s">
        <v>385</v>
      </c>
      <c r="F93" s="30">
        <v>10.3</v>
      </c>
      <c r="H93" s="13"/>
    </row>
    <row r="94" spans="2:8" s="1" customFormat="1" ht="16.75" customHeight="1" x14ac:dyDescent="0.2">
      <c r="B94" s="13"/>
      <c r="C94" s="29" t="s">
        <v>818</v>
      </c>
      <c r="D94" s="29" t="s">
        <v>819</v>
      </c>
      <c r="E94" s="3" t="s">
        <v>385</v>
      </c>
      <c r="F94" s="30">
        <v>10.3</v>
      </c>
      <c r="H94" s="13"/>
    </row>
    <row r="95" spans="2:8" s="1" customFormat="1" ht="16.75" customHeight="1" x14ac:dyDescent="0.2">
      <c r="B95" s="13"/>
      <c r="C95" s="25" t="s">
        <v>122</v>
      </c>
      <c r="D95" s="26" t="s">
        <v>123</v>
      </c>
      <c r="E95" s="27" t="s">
        <v>1</v>
      </c>
      <c r="F95" s="28">
        <v>720.52</v>
      </c>
      <c r="H95" s="13"/>
    </row>
    <row r="96" spans="2:8" s="1" customFormat="1" ht="16.75" customHeight="1" x14ac:dyDescent="0.2">
      <c r="B96" s="13"/>
      <c r="C96" s="29" t="s">
        <v>1</v>
      </c>
      <c r="D96" s="29" t="s">
        <v>867</v>
      </c>
      <c r="E96" s="3" t="s">
        <v>1</v>
      </c>
      <c r="F96" s="30">
        <v>0</v>
      </c>
      <c r="H96" s="13"/>
    </row>
    <row r="97" spans="2:8" s="1" customFormat="1" ht="16.75" customHeight="1" x14ac:dyDescent="0.2">
      <c r="B97" s="13"/>
      <c r="C97" s="29" t="s">
        <v>1</v>
      </c>
      <c r="D97" s="29" t="s">
        <v>868</v>
      </c>
      <c r="E97" s="3" t="s">
        <v>1</v>
      </c>
      <c r="F97" s="30">
        <v>368.851</v>
      </c>
      <c r="H97" s="13"/>
    </row>
    <row r="98" spans="2:8" s="1" customFormat="1" ht="16.75" customHeight="1" x14ac:dyDescent="0.2">
      <c r="B98" s="13"/>
      <c r="C98" s="29" t="s">
        <v>1</v>
      </c>
      <c r="D98" s="29" t="s">
        <v>869</v>
      </c>
      <c r="E98" s="3" t="s">
        <v>1</v>
      </c>
      <c r="F98" s="30">
        <v>292.36500000000001</v>
      </c>
      <c r="H98" s="13"/>
    </row>
    <row r="99" spans="2:8" s="1" customFormat="1" ht="16.75" customHeight="1" x14ac:dyDescent="0.2">
      <c r="B99" s="13"/>
      <c r="C99" s="29" t="s">
        <v>1</v>
      </c>
      <c r="D99" s="29" t="s">
        <v>870</v>
      </c>
      <c r="E99" s="3" t="s">
        <v>1</v>
      </c>
      <c r="F99" s="30">
        <v>127.747</v>
      </c>
      <c r="H99" s="13"/>
    </row>
    <row r="100" spans="2:8" s="1" customFormat="1" ht="20" x14ac:dyDescent="0.2">
      <c r="B100" s="13"/>
      <c r="C100" s="29" t="s">
        <v>1</v>
      </c>
      <c r="D100" s="29" t="s">
        <v>871</v>
      </c>
      <c r="E100" s="3" t="s">
        <v>1</v>
      </c>
      <c r="F100" s="30">
        <v>-144.34800000000001</v>
      </c>
      <c r="H100" s="13"/>
    </row>
    <row r="101" spans="2:8" s="1" customFormat="1" ht="20" x14ac:dyDescent="0.2">
      <c r="B101" s="13"/>
      <c r="C101" s="29" t="s">
        <v>1</v>
      </c>
      <c r="D101" s="29" t="s">
        <v>872</v>
      </c>
      <c r="E101" s="3" t="s">
        <v>1</v>
      </c>
      <c r="F101" s="30">
        <v>75.905000000000001</v>
      </c>
      <c r="H101" s="13"/>
    </row>
    <row r="102" spans="2:8" s="1" customFormat="1" ht="16.75" customHeight="1" x14ac:dyDescent="0.2">
      <c r="B102" s="13"/>
      <c r="C102" s="29" t="s">
        <v>122</v>
      </c>
      <c r="D102" s="29" t="s">
        <v>621</v>
      </c>
      <c r="E102" s="3" t="s">
        <v>1</v>
      </c>
      <c r="F102" s="30">
        <v>720.52</v>
      </c>
      <c r="H102" s="13"/>
    </row>
    <row r="103" spans="2:8" s="1" customFormat="1" ht="16.75" customHeight="1" x14ac:dyDescent="0.2">
      <c r="B103" s="13"/>
      <c r="C103" s="31" t="s">
        <v>3093</v>
      </c>
      <c r="H103" s="13"/>
    </row>
    <row r="104" spans="2:8" s="1" customFormat="1" ht="20" x14ac:dyDescent="0.2">
      <c r="B104" s="13"/>
      <c r="C104" s="29" t="s">
        <v>864</v>
      </c>
      <c r="D104" s="29" t="s">
        <v>865</v>
      </c>
      <c r="E104" s="3" t="s">
        <v>385</v>
      </c>
      <c r="F104" s="30">
        <v>743.67600000000004</v>
      </c>
      <c r="H104" s="13"/>
    </row>
    <row r="105" spans="2:8" s="1" customFormat="1" ht="16.75" customHeight="1" x14ac:dyDescent="0.2">
      <c r="B105" s="13"/>
      <c r="C105" s="29" t="s">
        <v>822</v>
      </c>
      <c r="D105" s="29" t="s">
        <v>823</v>
      </c>
      <c r="E105" s="3" t="s">
        <v>385</v>
      </c>
      <c r="F105" s="30">
        <v>743.67600000000004</v>
      </c>
      <c r="H105" s="13"/>
    </row>
    <row r="106" spans="2:8" s="1" customFormat="1" ht="16.75" customHeight="1" x14ac:dyDescent="0.2">
      <c r="B106" s="13"/>
      <c r="C106" s="29" t="s">
        <v>860</v>
      </c>
      <c r="D106" s="29" t="s">
        <v>861</v>
      </c>
      <c r="E106" s="3" t="s">
        <v>385</v>
      </c>
      <c r="F106" s="30">
        <v>743.67600000000004</v>
      </c>
      <c r="H106" s="13"/>
    </row>
    <row r="107" spans="2:8" s="1" customFormat="1" ht="16.75" customHeight="1" x14ac:dyDescent="0.2">
      <c r="B107" s="13"/>
      <c r="C107" s="29" t="s">
        <v>885</v>
      </c>
      <c r="D107" s="29" t="s">
        <v>886</v>
      </c>
      <c r="E107" s="3" t="s">
        <v>385</v>
      </c>
      <c r="F107" s="30">
        <v>814.32600000000002</v>
      </c>
      <c r="H107" s="13"/>
    </row>
    <row r="108" spans="2:8" s="1" customFormat="1" ht="16.75" customHeight="1" x14ac:dyDescent="0.2">
      <c r="B108" s="13"/>
      <c r="C108" s="29" t="s">
        <v>930</v>
      </c>
      <c r="D108" s="29" t="s">
        <v>931</v>
      </c>
      <c r="E108" s="3" t="s">
        <v>385</v>
      </c>
      <c r="F108" s="30">
        <v>760.51199999999994</v>
      </c>
      <c r="H108" s="13"/>
    </row>
    <row r="109" spans="2:8" s="1" customFormat="1" ht="16.75" customHeight="1" x14ac:dyDescent="0.2">
      <c r="B109" s="13"/>
      <c r="C109" s="29" t="s">
        <v>813</v>
      </c>
      <c r="D109" s="29" t="s">
        <v>814</v>
      </c>
      <c r="E109" s="3" t="s">
        <v>385</v>
      </c>
      <c r="F109" s="30">
        <v>756.54600000000005</v>
      </c>
      <c r="H109" s="13"/>
    </row>
    <row r="110" spans="2:8" s="1" customFormat="1" ht="16.75" customHeight="1" x14ac:dyDescent="0.2">
      <c r="B110" s="13"/>
      <c r="C110" s="25" t="s">
        <v>125</v>
      </c>
      <c r="D110" s="26" t="s">
        <v>126</v>
      </c>
      <c r="E110" s="27" t="s">
        <v>1</v>
      </c>
      <c r="F110" s="28">
        <v>23.155999999999999</v>
      </c>
      <c r="H110" s="13"/>
    </row>
    <row r="111" spans="2:8" s="1" customFormat="1" ht="16.75" customHeight="1" x14ac:dyDescent="0.2">
      <c r="B111" s="13"/>
      <c r="C111" s="29" t="s">
        <v>1</v>
      </c>
      <c r="D111" s="29" t="s">
        <v>126</v>
      </c>
      <c r="E111" s="3" t="s">
        <v>1</v>
      </c>
      <c r="F111" s="30">
        <v>0</v>
      </c>
      <c r="H111" s="13"/>
    </row>
    <row r="112" spans="2:8" s="1" customFormat="1" ht="16.75" customHeight="1" x14ac:dyDescent="0.2">
      <c r="B112" s="13"/>
      <c r="C112" s="29" t="s">
        <v>1</v>
      </c>
      <c r="D112" s="29" t="s">
        <v>873</v>
      </c>
      <c r="E112" s="3" t="s">
        <v>1</v>
      </c>
      <c r="F112" s="30">
        <v>9.6969999999999992</v>
      </c>
      <c r="H112" s="13"/>
    </row>
    <row r="113" spans="2:8" s="1" customFormat="1" ht="16.75" customHeight="1" x14ac:dyDescent="0.2">
      <c r="B113" s="13"/>
      <c r="C113" s="29" t="s">
        <v>1</v>
      </c>
      <c r="D113" s="29" t="s">
        <v>874</v>
      </c>
      <c r="E113" s="3" t="s">
        <v>1</v>
      </c>
      <c r="F113" s="30">
        <v>8.0530000000000008</v>
      </c>
      <c r="H113" s="13"/>
    </row>
    <row r="114" spans="2:8" s="1" customFormat="1" ht="16.75" customHeight="1" x14ac:dyDescent="0.2">
      <c r="B114" s="13"/>
      <c r="C114" s="29" t="s">
        <v>1</v>
      </c>
      <c r="D114" s="29" t="s">
        <v>875</v>
      </c>
      <c r="E114" s="3" t="s">
        <v>1</v>
      </c>
      <c r="F114" s="30">
        <v>5.4059999999999997</v>
      </c>
      <c r="H114" s="13"/>
    </row>
    <row r="115" spans="2:8" s="1" customFormat="1" ht="16.75" customHeight="1" x14ac:dyDescent="0.2">
      <c r="B115" s="13"/>
      <c r="C115" s="29" t="s">
        <v>125</v>
      </c>
      <c r="D115" s="29" t="s">
        <v>621</v>
      </c>
      <c r="E115" s="3" t="s">
        <v>1</v>
      </c>
      <c r="F115" s="30">
        <v>23.155999999999999</v>
      </c>
      <c r="H115" s="13"/>
    </row>
    <row r="116" spans="2:8" s="1" customFormat="1" ht="16.75" customHeight="1" x14ac:dyDescent="0.2">
      <c r="B116" s="13"/>
      <c r="C116" s="31" t="s">
        <v>3093</v>
      </c>
      <c r="H116" s="13"/>
    </row>
    <row r="117" spans="2:8" s="1" customFormat="1" ht="20" x14ac:dyDescent="0.2">
      <c r="B117" s="13"/>
      <c r="C117" s="29" t="s">
        <v>864</v>
      </c>
      <c r="D117" s="29" t="s">
        <v>865</v>
      </c>
      <c r="E117" s="3" t="s">
        <v>385</v>
      </c>
      <c r="F117" s="30">
        <v>743.67600000000004</v>
      </c>
      <c r="H117" s="13"/>
    </row>
    <row r="118" spans="2:8" s="1" customFormat="1" ht="16.75" customHeight="1" x14ac:dyDescent="0.2">
      <c r="B118" s="13"/>
      <c r="C118" s="29" t="s">
        <v>822</v>
      </c>
      <c r="D118" s="29" t="s">
        <v>823</v>
      </c>
      <c r="E118" s="3" t="s">
        <v>385</v>
      </c>
      <c r="F118" s="30">
        <v>743.67600000000004</v>
      </c>
      <c r="H118" s="13"/>
    </row>
    <row r="119" spans="2:8" s="1" customFormat="1" ht="16.75" customHeight="1" x14ac:dyDescent="0.2">
      <c r="B119" s="13"/>
      <c r="C119" s="29" t="s">
        <v>860</v>
      </c>
      <c r="D119" s="29" t="s">
        <v>861</v>
      </c>
      <c r="E119" s="3" t="s">
        <v>385</v>
      </c>
      <c r="F119" s="30">
        <v>743.67600000000004</v>
      </c>
      <c r="H119" s="13"/>
    </row>
    <row r="120" spans="2:8" s="1" customFormat="1" ht="16.75" customHeight="1" x14ac:dyDescent="0.2">
      <c r="B120" s="13"/>
      <c r="C120" s="29" t="s">
        <v>885</v>
      </c>
      <c r="D120" s="29" t="s">
        <v>886</v>
      </c>
      <c r="E120" s="3" t="s">
        <v>385</v>
      </c>
      <c r="F120" s="30">
        <v>814.32600000000002</v>
      </c>
      <c r="H120" s="13"/>
    </row>
    <row r="121" spans="2:8" s="1" customFormat="1" ht="16.75" customHeight="1" x14ac:dyDescent="0.2">
      <c r="B121" s="13"/>
      <c r="C121" s="29" t="s">
        <v>926</v>
      </c>
      <c r="D121" s="29" t="s">
        <v>927</v>
      </c>
      <c r="E121" s="3" t="s">
        <v>385</v>
      </c>
      <c r="F121" s="30">
        <v>23.155999999999999</v>
      </c>
      <c r="H121" s="13"/>
    </row>
    <row r="122" spans="2:8" s="1" customFormat="1" ht="16.75" customHeight="1" x14ac:dyDescent="0.2">
      <c r="B122" s="13"/>
      <c r="C122" s="29" t="s">
        <v>880</v>
      </c>
      <c r="D122" s="29" t="s">
        <v>881</v>
      </c>
      <c r="E122" s="3" t="s">
        <v>385</v>
      </c>
      <c r="F122" s="30">
        <v>24.314</v>
      </c>
      <c r="H122" s="13"/>
    </row>
    <row r="123" spans="2:8" s="1" customFormat="1" ht="16.75" customHeight="1" x14ac:dyDescent="0.2">
      <c r="B123" s="13"/>
      <c r="C123" s="25" t="s">
        <v>128</v>
      </c>
      <c r="D123" s="26" t="s">
        <v>129</v>
      </c>
      <c r="E123" s="27" t="s">
        <v>1</v>
      </c>
      <c r="F123" s="28">
        <v>52.262999999999998</v>
      </c>
      <c r="H123" s="13"/>
    </row>
    <row r="124" spans="2:8" s="1" customFormat="1" ht="16.75" customHeight="1" x14ac:dyDescent="0.2">
      <c r="B124" s="13"/>
      <c r="C124" s="29" t="s">
        <v>1</v>
      </c>
      <c r="D124" s="29" t="s">
        <v>129</v>
      </c>
      <c r="E124" s="3" t="s">
        <v>1</v>
      </c>
      <c r="F124" s="30">
        <v>0</v>
      </c>
      <c r="H124" s="13"/>
    </row>
    <row r="125" spans="2:8" s="1" customFormat="1" ht="16.75" customHeight="1" x14ac:dyDescent="0.2">
      <c r="B125" s="13"/>
      <c r="C125" s="29" t="s">
        <v>128</v>
      </c>
      <c r="D125" s="29" t="s">
        <v>1165</v>
      </c>
      <c r="E125" s="3" t="s">
        <v>1</v>
      </c>
      <c r="F125" s="30">
        <v>52.262999999999998</v>
      </c>
      <c r="H125" s="13"/>
    </row>
    <row r="126" spans="2:8" s="1" customFormat="1" ht="16.75" customHeight="1" x14ac:dyDescent="0.2">
      <c r="B126" s="13"/>
      <c r="C126" s="31" t="s">
        <v>3093</v>
      </c>
      <c r="H126" s="13"/>
    </row>
    <row r="127" spans="2:8" s="1" customFormat="1" ht="16.75" customHeight="1" x14ac:dyDescent="0.2">
      <c r="B127" s="13"/>
      <c r="C127" s="29" t="s">
        <v>1161</v>
      </c>
      <c r="D127" s="29" t="s">
        <v>1162</v>
      </c>
      <c r="E127" s="3" t="s">
        <v>385</v>
      </c>
      <c r="F127" s="30">
        <v>1109.1679999999999</v>
      </c>
      <c r="H127" s="13"/>
    </row>
    <row r="128" spans="2:8" s="1" customFormat="1" ht="16.75" customHeight="1" x14ac:dyDescent="0.2">
      <c r="B128" s="13"/>
      <c r="C128" s="29" t="s">
        <v>1171</v>
      </c>
      <c r="D128" s="29" t="s">
        <v>1172</v>
      </c>
      <c r="E128" s="3" t="s">
        <v>385</v>
      </c>
      <c r="F128" s="30">
        <v>1109.1679999999999</v>
      </c>
      <c r="H128" s="13"/>
    </row>
    <row r="129" spans="2:8" s="1" customFormat="1" ht="20" x14ac:dyDescent="0.2">
      <c r="B129" s="13"/>
      <c r="C129" s="29" t="s">
        <v>1192</v>
      </c>
      <c r="D129" s="29" t="s">
        <v>1193</v>
      </c>
      <c r="E129" s="3" t="s">
        <v>385</v>
      </c>
      <c r="F129" s="30">
        <v>1123.3679999999999</v>
      </c>
      <c r="H129" s="13"/>
    </row>
    <row r="130" spans="2:8" s="1" customFormat="1" ht="16.75" customHeight="1" x14ac:dyDescent="0.2">
      <c r="B130" s="13"/>
      <c r="C130" s="29" t="s">
        <v>1202</v>
      </c>
      <c r="D130" s="29" t="s">
        <v>1203</v>
      </c>
      <c r="E130" s="3" t="s">
        <v>385</v>
      </c>
      <c r="F130" s="30">
        <v>1224.1679999999999</v>
      </c>
      <c r="H130" s="13"/>
    </row>
    <row r="131" spans="2:8" s="1" customFormat="1" x14ac:dyDescent="0.2">
      <c r="B131" s="13"/>
      <c r="C131" s="29" t="s">
        <v>1301</v>
      </c>
      <c r="D131" s="29" t="s">
        <v>1302</v>
      </c>
      <c r="E131" s="3" t="s">
        <v>385</v>
      </c>
      <c r="F131" s="30">
        <v>1022.063</v>
      </c>
      <c r="H131" s="13"/>
    </row>
    <row r="132" spans="2:8" s="1" customFormat="1" ht="16.75" customHeight="1" x14ac:dyDescent="0.2">
      <c r="B132" s="13"/>
      <c r="C132" s="29" t="s">
        <v>1312</v>
      </c>
      <c r="D132" s="29" t="s">
        <v>1313</v>
      </c>
      <c r="E132" s="3" t="s">
        <v>385</v>
      </c>
      <c r="F132" s="30">
        <v>52.262999999999998</v>
      </c>
      <c r="H132" s="13"/>
    </row>
    <row r="133" spans="2:8" s="1" customFormat="1" ht="16.75" customHeight="1" x14ac:dyDescent="0.2">
      <c r="B133" s="13"/>
      <c r="C133" s="25" t="s">
        <v>131</v>
      </c>
      <c r="D133" s="26" t="s">
        <v>132</v>
      </c>
      <c r="E133" s="27" t="s">
        <v>1</v>
      </c>
      <c r="F133" s="28">
        <v>14.2</v>
      </c>
      <c r="H133" s="13"/>
    </row>
    <row r="134" spans="2:8" s="1" customFormat="1" ht="16.75" customHeight="1" x14ac:dyDescent="0.2">
      <c r="B134" s="13"/>
      <c r="C134" s="29" t="s">
        <v>1</v>
      </c>
      <c r="D134" s="29" t="s">
        <v>1284</v>
      </c>
      <c r="E134" s="3" t="s">
        <v>1</v>
      </c>
      <c r="F134" s="30">
        <v>0</v>
      </c>
      <c r="H134" s="13"/>
    </row>
    <row r="135" spans="2:8" s="1" customFormat="1" ht="16.75" customHeight="1" x14ac:dyDescent="0.2">
      <c r="B135" s="13"/>
      <c r="C135" s="29" t="s">
        <v>1</v>
      </c>
      <c r="D135" s="29" t="s">
        <v>133</v>
      </c>
      <c r="E135" s="3" t="s">
        <v>1</v>
      </c>
      <c r="F135" s="30">
        <v>14.2</v>
      </c>
      <c r="H135" s="13"/>
    </row>
    <row r="136" spans="2:8" s="1" customFormat="1" ht="16.75" customHeight="1" x14ac:dyDescent="0.2">
      <c r="B136" s="13"/>
      <c r="C136" s="29" t="s">
        <v>131</v>
      </c>
      <c r="D136" s="29" t="s">
        <v>621</v>
      </c>
      <c r="E136" s="3" t="s">
        <v>1</v>
      </c>
      <c r="F136" s="30">
        <v>14.2</v>
      </c>
      <c r="H136" s="13"/>
    </row>
    <row r="137" spans="2:8" s="1" customFormat="1" ht="16.75" customHeight="1" x14ac:dyDescent="0.2">
      <c r="B137" s="13"/>
      <c r="C137" s="31" t="s">
        <v>3093</v>
      </c>
      <c r="H137" s="13"/>
    </row>
    <row r="138" spans="2:8" s="1" customFormat="1" ht="20" x14ac:dyDescent="0.2">
      <c r="B138" s="13"/>
      <c r="C138" s="29" t="s">
        <v>1277</v>
      </c>
      <c r="D138" s="29" t="s">
        <v>1278</v>
      </c>
      <c r="E138" s="3" t="s">
        <v>385</v>
      </c>
      <c r="F138" s="30">
        <v>161.99299999999999</v>
      </c>
      <c r="H138" s="13"/>
    </row>
    <row r="139" spans="2:8" s="1" customFormat="1" ht="20" x14ac:dyDescent="0.2">
      <c r="B139" s="13"/>
      <c r="C139" s="29" t="s">
        <v>1192</v>
      </c>
      <c r="D139" s="29" t="s">
        <v>1193</v>
      </c>
      <c r="E139" s="3" t="s">
        <v>385</v>
      </c>
      <c r="F139" s="30">
        <v>1123.3679999999999</v>
      </c>
      <c r="H139" s="13"/>
    </row>
    <row r="140" spans="2:8" s="1" customFormat="1" ht="16.75" customHeight="1" x14ac:dyDescent="0.2">
      <c r="B140" s="13"/>
      <c r="C140" s="29" t="s">
        <v>1202</v>
      </c>
      <c r="D140" s="29" t="s">
        <v>1203</v>
      </c>
      <c r="E140" s="3" t="s">
        <v>385</v>
      </c>
      <c r="F140" s="30">
        <v>1224.1679999999999</v>
      </c>
      <c r="H140" s="13"/>
    </row>
    <row r="141" spans="2:8" s="1" customFormat="1" ht="16.75" customHeight="1" x14ac:dyDescent="0.2">
      <c r="B141" s="13"/>
      <c r="C141" s="29" t="s">
        <v>1296</v>
      </c>
      <c r="D141" s="29" t="s">
        <v>1297</v>
      </c>
      <c r="E141" s="3" t="s">
        <v>385</v>
      </c>
      <c r="F141" s="30">
        <v>14.91</v>
      </c>
      <c r="H141" s="13"/>
    </row>
    <row r="142" spans="2:8" s="1" customFormat="1" ht="16.75" customHeight="1" x14ac:dyDescent="0.2">
      <c r="B142" s="13"/>
      <c r="C142" s="25" t="s">
        <v>134</v>
      </c>
      <c r="D142" s="26" t="s">
        <v>134</v>
      </c>
      <c r="E142" s="27" t="s">
        <v>1</v>
      </c>
      <c r="F142" s="28">
        <v>851.1</v>
      </c>
      <c r="H142" s="13"/>
    </row>
    <row r="143" spans="2:8" s="1" customFormat="1" ht="16.75" customHeight="1" x14ac:dyDescent="0.2">
      <c r="B143" s="13"/>
      <c r="C143" s="29" t="s">
        <v>1</v>
      </c>
      <c r="D143" s="29" t="s">
        <v>1236</v>
      </c>
      <c r="E143" s="3" t="s">
        <v>1</v>
      </c>
      <c r="F143" s="30">
        <v>0</v>
      </c>
      <c r="H143" s="13"/>
    </row>
    <row r="144" spans="2:8" s="1" customFormat="1" ht="16.75" customHeight="1" x14ac:dyDescent="0.2">
      <c r="B144" s="13"/>
      <c r="C144" s="29" t="s">
        <v>134</v>
      </c>
      <c r="D144" s="29" t="s">
        <v>1237</v>
      </c>
      <c r="E144" s="3" t="s">
        <v>1</v>
      </c>
      <c r="F144" s="30">
        <v>851.1</v>
      </c>
      <c r="H144" s="13"/>
    </row>
    <row r="145" spans="2:8" s="1" customFormat="1" ht="16.75" customHeight="1" x14ac:dyDescent="0.2">
      <c r="B145" s="13"/>
      <c r="C145" s="31" t="s">
        <v>3093</v>
      </c>
      <c r="H145" s="13"/>
    </row>
    <row r="146" spans="2:8" s="1" customFormat="1" ht="16.75" customHeight="1" x14ac:dyDescent="0.2">
      <c r="B146" s="13"/>
      <c r="C146" s="29" t="s">
        <v>1233</v>
      </c>
      <c r="D146" s="29" t="s">
        <v>1234</v>
      </c>
      <c r="E146" s="3" t="s">
        <v>385</v>
      </c>
      <c r="F146" s="30">
        <v>2431.8000000000002</v>
      </c>
      <c r="H146" s="13"/>
    </row>
    <row r="147" spans="2:8" s="1" customFormat="1" ht="16.75" customHeight="1" x14ac:dyDescent="0.2">
      <c r="B147" s="13"/>
      <c r="C147" s="29" t="s">
        <v>1246</v>
      </c>
      <c r="D147" s="29" t="s">
        <v>1247</v>
      </c>
      <c r="E147" s="3" t="s">
        <v>385</v>
      </c>
      <c r="F147" s="30">
        <v>868.12199999999996</v>
      </c>
      <c r="H147" s="13"/>
    </row>
    <row r="148" spans="2:8" s="1" customFormat="1" ht="16.75" customHeight="1" x14ac:dyDescent="0.2">
      <c r="B148" s="13"/>
      <c r="C148" s="25" t="s">
        <v>136</v>
      </c>
      <c r="D148" s="26" t="s">
        <v>136</v>
      </c>
      <c r="E148" s="27" t="s">
        <v>1</v>
      </c>
      <c r="F148" s="28">
        <v>7.5</v>
      </c>
      <c r="H148" s="13"/>
    </row>
    <row r="149" spans="2:8" s="1" customFormat="1" ht="16.75" customHeight="1" x14ac:dyDescent="0.2">
      <c r="B149" s="13"/>
      <c r="C149" s="29" t="s">
        <v>1</v>
      </c>
      <c r="D149" s="29" t="s">
        <v>1243</v>
      </c>
      <c r="E149" s="3" t="s">
        <v>1</v>
      </c>
      <c r="F149" s="30">
        <v>0</v>
      </c>
      <c r="H149" s="13"/>
    </row>
    <row r="150" spans="2:8" s="1" customFormat="1" ht="16.75" customHeight="1" x14ac:dyDescent="0.2">
      <c r="B150" s="13"/>
      <c r="C150" s="29" t="s">
        <v>136</v>
      </c>
      <c r="D150" s="29" t="s">
        <v>171</v>
      </c>
      <c r="E150" s="3" t="s">
        <v>1</v>
      </c>
      <c r="F150" s="30">
        <v>7.5</v>
      </c>
      <c r="H150" s="13"/>
    </row>
    <row r="151" spans="2:8" s="1" customFormat="1" ht="16.75" customHeight="1" x14ac:dyDescent="0.2">
      <c r="B151" s="13"/>
      <c r="C151" s="31" t="s">
        <v>3093</v>
      </c>
      <c r="H151" s="13"/>
    </row>
    <row r="152" spans="2:8" s="1" customFormat="1" ht="16.75" customHeight="1" x14ac:dyDescent="0.2">
      <c r="B152" s="13"/>
      <c r="C152" s="29" t="s">
        <v>1233</v>
      </c>
      <c r="D152" s="29" t="s">
        <v>1234</v>
      </c>
      <c r="E152" s="3" t="s">
        <v>385</v>
      </c>
      <c r="F152" s="30">
        <v>2431.8000000000002</v>
      </c>
      <c r="H152" s="13"/>
    </row>
    <row r="153" spans="2:8" s="1" customFormat="1" ht="16.75" customHeight="1" x14ac:dyDescent="0.2">
      <c r="B153" s="13"/>
      <c r="C153" s="29" t="s">
        <v>1266</v>
      </c>
      <c r="D153" s="29" t="s">
        <v>1267</v>
      </c>
      <c r="E153" s="3" t="s">
        <v>342</v>
      </c>
      <c r="F153" s="30">
        <v>0.98499999999999999</v>
      </c>
      <c r="H153" s="13"/>
    </row>
    <row r="154" spans="2:8" s="1" customFormat="1" ht="16.75" customHeight="1" x14ac:dyDescent="0.2">
      <c r="B154" s="13"/>
      <c r="C154" s="25" t="s">
        <v>138</v>
      </c>
      <c r="D154" s="26" t="s">
        <v>138</v>
      </c>
      <c r="E154" s="27" t="s">
        <v>1</v>
      </c>
      <c r="F154" s="28">
        <v>750.4</v>
      </c>
      <c r="H154" s="13"/>
    </row>
    <row r="155" spans="2:8" s="1" customFormat="1" ht="16.75" customHeight="1" x14ac:dyDescent="0.2">
      <c r="B155" s="13"/>
      <c r="C155" s="29" t="s">
        <v>1</v>
      </c>
      <c r="D155" s="29" t="s">
        <v>1239</v>
      </c>
      <c r="E155" s="3" t="s">
        <v>1</v>
      </c>
      <c r="F155" s="30">
        <v>0</v>
      </c>
      <c r="H155" s="13"/>
    </row>
    <row r="156" spans="2:8" s="1" customFormat="1" ht="16.75" customHeight="1" x14ac:dyDescent="0.2">
      <c r="B156" s="13"/>
      <c r="C156" s="29" t="s">
        <v>138</v>
      </c>
      <c r="D156" s="29" t="s">
        <v>1240</v>
      </c>
      <c r="E156" s="3" t="s">
        <v>1</v>
      </c>
      <c r="F156" s="30">
        <v>750.4</v>
      </c>
      <c r="H156" s="13"/>
    </row>
    <row r="157" spans="2:8" s="1" customFormat="1" ht="16.75" customHeight="1" x14ac:dyDescent="0.2">
      <c r="B157" s="13"/>
      <c r="C157" s="31" t="s">
        <v>3093</v>
      </c>
      <c r="H157" s="13"/>
    </row>
    <row r="158" spans="2:8" s="1" customFormat="1" ht="16.75" customHeight="1" x14ac:dyDescent="0.2">
      <c r="B158" s="13"/>
      <c r="C158" s="29" t="s">
        <v>1233</v>
      </c>
      <c r="D158" s="29" t="s">
        <v>1234</v>
      </c>
      <c r="E158" s="3" t="s">
        <v>385</v>
      </c>
      <c r="F158" s="30">
        <v>2431.8000000000002</v>
      </c>
      <c r="H158" s="13"/>
    </row>
    <row r="159" spans="2:8" s="1" customFormat="1" ht="16.75" customHeight="1" x14ac:dyDescent="0.2">
      <c r="B159" s="13"/>
      <c r="C159" s="29" t="s">
        <v>1256</v>
      </c>
      <c r="D159" s="29" t="s">
        <v>1257</v>
      </c>
      <c r="E159" s="3" t="s">
        <v>385</v>
      </c>
      <c r="F159" s="30">
        <v>765.40800000000002</v>
      </c>
      <c r="H159" s="13"/>
    </row>
    <row r="160" spans="2:8" s="1" customFormat="1" ht="16.75" customHeight="1" x14ac:dyDescent="0.2">
      <c r="B160" s="13"/>
      <c r="C160" s="25" t="s">
        <v>140</v>
      </c>
      <c r="D160" s="26" t="s">
        <v>140</v>
      </c>
      <c r="E160" s="27" t="s">
        <v>1</v>
      </c>
      <c r="F160" s="28">
        <v>21.8</v>
      </c>
      <c r="H160" s="13"/>
    </row>
    <row r="161" spans="2:8" s="1" customFormat="1" ht="16.75" customHeight="1" x14ac:dyDescent="0.2">
      <c r="B161" s="13"/>
      <c r="C161" s="29" t="s">
        <v>1</v>
      </c>
      <c r="D161" s="29" t="s">
        <v>1238</v>
      </c>
      <c r="E161" s="3" t="s">
        <v>1</v>
      </c>
      <c r="F161" s="30">
        <v>0</v>
      </c>
      <c r="H161" s="13"/>
    </row>
    <row r="162" spans="2:8" s="1" customFormat="1" ht="16.75" customHeight="1" x14ac:dyDescent="0.2">
      <c r="B162" s="13"/>
      <c r="C162" s="29" t="s">
        <v>140</v>
      </c>
      <c r="D162" s="29" t="s">
        <v>202</v>
      </c>
      <c r="E162" s="3" t="s">
        <v>1</v>
      </c>
      <c r="F162" s="30">
        <v>21.8</v>
      </c>
      <c r="H162" s="13"/>
    </row>
    <row r="163" spans="2:8" s="1" customFormat="1" ht="16.75" customHeight="1" x14ac:dyDescent="0.2">
      <c r="B163" s="13"/>
      <c r="C163" s="31" t="s">
        <v>3093</v>
      </c>
      <c r="H163" s="13"/>
    </row>
    <row r="164" spans="2:8" s="1" customFormat="1" ht="16.75" customHeight="1" x14ac:dyDescent="0.2">
      <c r="B164" s="13"/>
      <c r="C164" s="29" t="s">
        <v>1233</v>
      </c>
      <c r="D164" s="29" t="s">
        <v>1234</v>
      </c>
      <c r="E164" s="3" t="s">
        <v>385</v>
      </c>
      <c r="F164" s="30">
        <v>2431.8000000000002</v>
      </c>
      <c r="H164" s="13"/>
    </row>
    <row r="165" spans="2:8" s="1" customFormat="1" ht="16.75" customHeight="1" x14ac:dyDescent="0.2">
      <c r="B165" s="13"/>
      <c r="C165" s="29" t="s">
        <v>1251</v>
      </c>
      <c r="D165" s="29" t="s">
        <v>1252</v>
      </c>
      <c r="E165" s="3" t="s">
        <v>385</v>
      </c>
      <c r="F165" s="30">
        <v>22.89</v>
      </c>
      <c r="H165" s="13"/>
    </row>
    <row r="166" spans="2:8" s="1" customFormat="1" ht="16.75" customHeight="1" x14ac:dyDescent="0.2">
      <c r="B166" s="13"/>
      <c r="C166" s="25" t="s">
        <v>142</v>
      </c>
      <c r="D166" s="26" t="s">
        <v>142</v>
      </c>
      <c r="E166" s="27" t="s">
        <v>1</v>
      </c>
      <c r="F166" s="28">
        <v>42.8</v>
      </c>
      <c r="H166" s="13"/>
    </row>
    <row r="167" spans="2:8" s="1" customFormat="1" ht="16.75" customHeight="1" x14ac:dyDescent="0.2">
      <c r="B167" s="13"/>
      <c r="C167" s="29" t="s">
        <v>1</v>
      </c>
      <c r="D167" s="29" t="s">
        <v>1244</v>
      </c>
      <c r="E167" s="3" t="s">
        <v>1</v>
      </c>
      <c r="F167" s="30">
        <v>0</v>
      </c>
      <c r="H167" s="13"/>
    </row>
    <row r="168" spans="2:8" s="1" customFormat="1" ht="16.75" customHeight="1" x14ac:dyDescent="0.2">
      <c r="B168" s="13"/>
      <c r="C168" s="29" t="s">
        <v>142</v>
      </c>
      <c r="D168" s="29" t="s">
        <v>179</v>
      </c>
      <c r="E168" s="3" t="s">
        <v>1</v>
      </c>
      <c r="F168" s="30">
        <v>42.8</v>
      </c>
      <c r="H168" s="13"/>
    </row>
    <row r="169" spans="2:8" s="1" customFormat="1" ht="16.75" customHeight="1" x14ac:dyDescent="0.2">
      <c r="B169" s="13"/>
      <c r="C169" s="31" t="s">
        <v>3093</v>
      </c>
      <c r="H169" s="13"/>
    </row>
    <row r="170" spans="2:8" s="1" customFormat="1" ht="16.75" customHeight="1" x14ac:dyDescent="0.2">
      <c r="B170" s="13"/>
      <c r="C170" s="29" t="s">
        <v>1233</v>
      </c>
      <c r="D170" s="29" t="s">
        <v>1234</v>
      </c>
      <c r="E170" s="3" t="s">
        <v>385</v>
      </c>
      <c r="F170" s="30">
        <v>2431.8000000000002</v>
      </c>
      <c r="H170" s="13"/>
    </row>
    <row r="171" spans="2:8" s="1" customFormat="1" ht="16.75" customHeight="1" x14ac:dyDescent="0.2">
      <c r="B171" s="13"/>
      <c r="C171" s="29" t="s">
        <v>1261</v>
      </c>
      <c r="D171" s="29" t="s">
        <v>1262</v>
      </c>
      <c r="E171" s="3" t="s">
        <v>385</v>
      </c>
      <c r="F171" s="30">
        <v>44.94</v>
      </c>
      <c r="H171" s="13"/>
    </row>
    <row r="172" spans="2:8" s="1" customFormat="1" ht="16.75" customHeight="1" x14ac:dyDescent="0.2">
      <c r="B172" s="13"/>
      <c r="C172" s="25" t="s">
        <v>144</v>
      </c>
      <c r="D172" s="26" t="s">
        <v>145</v>
      </c>
      <c r="E172" s="27" t="s">
        <v>1</v>
      </c>
      <c r="F172" s="28">
        <v>19.667999999999999</v>
      </c>
      <c r="H172" s="13"/>
    </row>
    <row r="173" spans="2:8" s="1" customFormat="1" ht="16.75" customHeight="1" x14ac:dyDescent="0.2">
      <c r="B173" s="13"/>
      <c r="C173" s="29" t="s">
        <v>1</v>
      </c>
      <c r="D173" s="29" t="s">
        <v>1285</v>
      </c>
      <c r="E173" s="3" t="s">
        <v>1</v>
      </c>
      <c r="F173" s="30">
        <v>0</v>
      </c>
      <c r="H173" s="13"/>
    </row>
    <row r="174" spans="2:8" s="1" customFormat="1" ht="16.75" customHeight="1" x14ac:dyDescent="0.2">
      <c r="B174" s="13"/>
      <c r="C174" s="29" t="s">
        <v>1</v>
      </c>
      <c r="D174" s="29" t="s">
        <v>1286</v>
      </c>
      <c r="E174" s="3" t="s">
        <v>1</v>
      </c>
      <c r="F174" s="30">
        <v>19.667999999999999</v>
      </c>
      <c r="H174" s="13"/>
    </row>
    <row r="175" spans="2:8" s="1" customFormat="1" ht="16.75" customHeight="1" x14ac:dyDescent="0.2">
      <c r="B175" s="13"/>
      <c r="C175" s="29" t="s">
        <v>144</v>
      </c>
      <c r="D175" s="29" t="s">
        <v>621</v>
      </c>
      <c r="E175" s="3" t="s">
        <v>1</v>
      </c>
      <c r="F175" s="30">
        <v>19.667999999999999</v>
      </c>
      <c r="H175" s="13"/>
    </row>
    <row r="176" spans="2:8" s="1" customFormat="1" ht="16.75" customHeight="1" x14ac:dyDescent="0.2">
      <c r="B176" s="13"/>
      <c r="C176" s="31" t="s">
        <v>3093</v>
      </c>
      <c r="H176" s="13"/>
    </row>
    <row r="177" spans="2:8" s="1" customFormat="1" ht="20" x14ac:dyDescent="0.2">
      <c r="B177" s="13"/>
      <c r="C177" s="29" t="s">
        <v>1277</v>
      </c>
      <c r="D177" s="29" t="s">
        <v>1278</v>
      </c>
      <c r="E177" s="3" t="s">
        <v>385</v>
      </c>
      <c r="F177" s="30">
        <v>161.99299999999999</v>
      </c>
      <c r="H177" s="13"/>
    </row>
    <row r="178" spans="2:8" s="1" customFormat="1" ht="16.75" customHeight="1" x14ac:dyDescent="0.2">
      <c r="B178" s="13"/>
      <c r="C178" s="29" t="s">
        <v>1292</v>
      </c>
      <c r="D178" s="29" t="s">
        <v>1293</v>
      </c>
      <c r="E178" s="3" t="s">
        <v>385</v>
      </c>
      <c r="F178" s="30">
        <v>19.667999999999999</v>
      </c>
      <c r="H178" s="13"/>
    </row>
    <row r="179" spans="2:8" s="1" customFormat="1" ht="16.75" customHeight="1" x14ac:dyDescent="0.2">
      <c r="B179" s="13"/>
      <c r="C179" s="25" t="s">
        <v>147</v>
      </c>
      <c r="D179" s="26" t="s">
        <v>148</v>
      </c>
      <c r="E179" s="27" t="s">
        <v>1</v>
      </c>
      <c r="F179" s="28">
        <v>122.11</v>
      </c>
      <c r="H179" s="13"/>
    </row>
    <row r="180" spans="2:8" s="1" customFormat="1" ht="16.75" customHeight="1" x14ac:dyDescent="0.2">
      <c r="B180" s="13"/>
      <c r="C180" s="29" t="s">
        <v>1</v>
      </c>
      <c r="D180" s="29" t="s">
        <v>838</v>
      </c>
      <c r="E180" s="3" t="s">
        <v>1</v>
      </c>
      <c r="F180" s="30">
        <v>0</v>
      </c>
      <c r="H180" s="13"/>
    </row>
    <row r="181" spans="2:8" s="1" customFormat="1" ht="16.75" customHeight="1" x14ac:dyDescent="0.2">
      <c r="B181" s="13"/>
      <c r="C181" s="29" t="s">
        <v>147</v>
      </c>
      <c r="D181" s="29" t="s">
        <v>839</v>
      </c>
      <c r="E181" s="3" t="s">
        <v>1</v>
      </c>
      <c r="F181" s="30">
        <v>122.11</v>
      </c>
      <c r="H181" s="13"/>
    </row>
    <row r="182" spans="2:8" s="1" customFormat="1" ht="16.75" customHeight="1" x14ac:dyDescent="0.2">
      <c r="B182" s="13"/>
      <c r="C182" s="31" t="s">
        <v>3093</v>
      </c>
      <c r="H182" s="13"/>
    </row>
    <row r="183" spans="2:8" s="1" customFormat="1" ht="16.75" customHeight="1" x14ac:dyDescent="0.2">
      <c r="B183" s="13"/>
      <c r="C183" s="29" t="s">
        <v>832</v>
      </c>
      <c r="D183" s="29" t="s">
        <v>833</v>
      </c>
      <c r="E183" s="3" t="s">
        <v>325</v>
      </c>
      <c r="F183" s="30">
        <v>239.09</v>
      </c>
      <c r="H183" s="13"/>
    </row>
    <row r="184" spans="2:8" s="1" customFormat="1" ht="16.75" customHeight="1" x14ac:dyDescent="0.2">
      <c r="B184" s="13"/>
      <c r="C184" s="29" t="s">
        <v>846</v>
      </c>
      <c r="D184" s="29" t="s">
        <v>847</v>
      </c>
      <c r="E184" s="3" t="s">
        <v>325</v>
      </c>
      <c r="F184" s="30">
        <v>122.11</v>
      </c>
      <c r="H184" s="13"/>
    </row>
    <row r="185" spans="2:8" s="1" customFormat="1" ht="16.75" customHeight="1" x14ac:dyDescent="0.2">
      <c r="B185" s="13"/>
      <c r="C185" s="25" t="s">
        <v>150</v>
      </c>
      <c r="D185" s="26" t="s">
        <v>151</v>
      </c>
      <c r="E185" s="27" t="s">
        <v>1</v>
      </c>
      <c r="F185" s="28">
        <v>925.6</v>
      </c>
      <c r="H185" s="13"/>
    </row>
    <row r="186" spans="2:8" s="1" customFormat="1" ht="16.75" customHeight="1" x14ac:dyDescent="0.2">
      <c r="B186" s="13"/>
      <c r="C186" s="29" t="s">
        <v>1</v>
      </c>
      <c r="D186" s="29" t="s">
        <v>1011</v>
      </c>
      <c r="E186" s="3" t="s">
        <v>1</v>
      </c>
      <c r="F186" s="30">
        <v>416</v>
      </c>
      <c r="H186" s="13"/>
    </row>
    <row r="187" spans="2:8" s="1" customFormat="1" ht="16.75" customHeight="1" x14ac:dyDescent="0.2">
      <c r="B187" s="13"/>
      <c r="C187" s="29" t="s">
        <v>1</v>
      </c>
      <c r="D187" s="29" t="s">
        <v>1012</v>
      </c>
      <c r="E187" s="3" t="s">
        <v>1</v>
      </c>
      <c r="F187" s="30">
        <v>312</v>
      </c>
      <c r="H187" s="13"/>
    </row>
    <row r="188" spans="2:8" s="1" customFormat="1" ht="16.75" customHeight="1" x14ac:dyDescent="0.2">
      <c r="B188" s="13"/>
      <c r="C188" s="29" t="s">
        <v>1</v>
      </c>
      <c r="D188" s="29" t="s">
        <v>1013</v>
      </c>
      <c r="E188" s="3" t="s">
        <v>1</v>
      </c>
      <c r="F188" s="30">
        <v>197.6</v>
      </c>
      <c r="H188" s="13"/>
    </row>
    <row r="189" spans="2:8" s="1" customFormat="1" ht="16.75" customHeight="1" x14ac:dyDescent="0.2">
      <c r="B189" s="13"/>
      <c r="C189" s="29" t="s">
        <v>150</v>
      </c>
      <c r="D189" s="29" t="s">
        <v>402</v>
      </c>
      <c r="E189" s="3" t="s">
        <v>1</v>
      </c>
      <c r="F189" s="30">
        <v>925.6</v>
      </c>
      <c r="H189" s="13"/>
    </row>
    <row r="190" spans="2:8" s="1" customFormat="1" ht="16.75" customHeight="1" x14ac:dyDescent="0.2">
      <c r="B190" s="13"/>
      <c r="C190" s="31" t="s">
        <v>3093</v>
      </c>
      <c r="H190" s="13"/>
    </row>
    <row r="191" spans="2:8" s="1" customFormat="1" ht="20" x14ac:dyDescent="0.2">
      <c r="B191" s="13"/>
      <c r="C191" s="29" t="s">
        <v>1008</v>
      </c>
      <c r="D191" s="29" t="s">
        <v>1009</v>
      </c>
      <c r="E191" s="3" t="s">
        <v>385</v>
      </c>
      <c r="F191" s="30">
        <v>925.6</v>
      </c>
      <c r="H191" s="13"/>
    </row>
    <row r="192" spans="2:8" s="1" customFormat="1" ht="20" x14ac:dyDescent="0.2">
      <c r="B192" s="13"/>
      <c r="C192" s="29" t="s">
        <v>1015</v>
      </c>
      <c r="D192" s="29" t="s">
        <v>1016</v>
      </c>
      <c r="E192" s="3" t="s">
        <v>385</v>
      </c>
      <c r="F192" s="30">
        <v>27768</v>
      </c>
      <c r="H192" s="13"/>
    </row>
    <row r="193" spans="2:8" s="1" customFormat="1" ht="20" x14ac:dyDescent="0.2">
      <c r="B193" s="13"/>
      <c r="C193" s="29" t="s">
        <v>1020</v>
      </c>
      <c r="D193" s="29" t="s">
        <v>1021</v>
      </c>
      <c r="E193" s="3" t="s">
        <v>385</v>
      </c>
      <c r="F193" s="30">
        <v>925.6</v>
      </c>
      <c r="H193" s="13"/>
    </row>
    <row r="194" spans="2:8" s="1" customFormat="1" ht="16.75" customHeight="1" x14ac:dyDescent="0.2">
      <c r="B194" s="13"/>
      <c r="C194" s="25" t="s">
        <v>153</v>
      </c>
      <c r="D194" s="26" t="s">
        <v>154</v>
      </c>
      <c r="E194" s="27" t="s">
        <v>1</v>
      </c>
      <c r="F194" s="28">
        <v>4401.4790000000003</v>
      </c>
      <c r="H194" s="13"/>
    </row>
    <row r="195" spans="2:8" s="1" customFormat="1" ht="16.75" customHeight="1" x14ac:dyDescent="0.2">
      <c r="B195" s="13"/>
      <c r="C195" s="29" t="s">
        <v>1</v>
      </c>
      <c r="D195" s="29" t="s">
        <v>2668</v>
      </c>
      <c r="E195" s="3" t="s">
        <v>1</v>
      </c>
      <c r="F195" s="30">
        <v>68.215999999999994</v>
      </c>
      <c r="H195" s="13"/>
    </row>
    <row r="196" spans="2:8" s="1" customFormat="1" ht="16.75" customHeight="1" x14ac:dyDescent="0.2">
      <c r="B196" s="13"/>
      <c r="C196" s="29" t="s">
        <v>1</v>
      </c>
      <c r="D196" s="29" t="s">
        <v>2669</v>
      </c>
      <c r="E196" s="3" t="s">
        <v>1</v>
      </c>
      <c r="F196" s="30">
        <v>49.207999999999998</v>
      </c>
      <c r="H196" s="13"/>
    </row>
    <row r="197" spans="2:8" s="1" customFormat="1" ht="16.75" customHeight="1" x14ac:dyDescent="0.2">
      <c r="B197" s="13"/>
      <c r="C197" s="29" t="s">
        <v>1</v>
      </c>
      <c r="D197" s="29" t="s">
        <v>2670</v>
      </c>
      <c r="E197" s="3" t="s">
        <v>1</v>
      </c>
      <c r="F197" s="30">
        <v>4284.0550000000003</v>
      </c>
      <c r="H197" s="13"/>
    </row>
    <row r="198" spans="2:8" s="1" customFormat="1" ht="16.75" customHeight="1" x14ac:dyDescent="0.2">
      <c r="B198" s="13"/>
      <c r="C198" s="29" t="s">
        <v>153</v>
      </c>
      <c r="D198" s="29" t="s">
        <v>621</v>
      </c>
      <c r="E198" s="3" t="s">
        <v>1</v>
      </c>
      <c r="F198" s="30">
        <v>4401.4790000000003</v>
      </c>
      <c r="H198" s="13"/>
    </row>
    <row r="199" spans="2:8" s="1" customFormat="1" ht="16.75" customHeight="1" x14ac:dyDescent="0.2">
      <c r="B199" s="13"/>
      <c r="C199" s="31" t="s">
        <v>3093</v>
      </c>
      <c r="H199" s="13"/>
    </row>
    <row r="200" spans="2:8" s="1" customFormat="1" ht="16.75" customHeight="1" x14ac:dyDescent="0.2">
      <c r="B200" s="13"/>
      <c r="C200" s="29" t="s">
        <v>2665</v>
      </c>
      <c r="D200" s="29" t="s">
        <v>2666</v>
      </c>
      <c r="E200" s="3" t="s">
        <v>385</v>
      </c>
      <c r="F200" s="30">
        <v>4476.4210000000003</v>
      </c>
      <c r="H200" s="13"/>
    </row>
    <row r="201" spans="2:8" s="1" customFormat="1" ht="16.75" customHeight="1" x14ac:dyDescent="0.2">
      <c r="B201" s="13"/>
      <c r="C201" s="29" t="s">
        <v>2673</v>
      </c>
      <c r="D201" s="29" t="s">
        <v>2674</v>
      </c>
      <c r="E201" s="3" t="s">
        <v>385</v>
      </c>
      <c r="F201" s="30">
        <v>4401.4790000000003</v>
      </c>
      <c r="H201" s="13"/>
    </row>
    <row r="202" spans="2:8" s="1" customFormat="1" ht="16.75" customHeight="1" x14ac:dyDescent="0.2">
      <c r="B202" s="13"/>
      <c r="C202" s="25" t="s">
        <v>156</v>
      </c>
      <c r="D202" s="26" t="s">
        <v>157</v>
      </c>
      <c r="E202" s="27" t="s">
        <v>1</v>
      </c>
      <c r="F202" s="28">
        <v>65.56</v>
      </c>
      <c r="H202" s="13"/>
    </row>
    <row r="203" spans="2:8" s="1" customFormat="1" ht="16.75" customHeight="1" x14ac:dyDescent="0.2">
      <c r="B203" s="13"/>
      <c r="C203" s="29" t="s">
        <v>1</v>
      </c>
      <c r="D203" s="29" t="s">
        <v>157</v>
      </c>
      <c r="E203" s="3" t="s">
        <v>1</v>
      </c>
      <c r="F203" s="30">
        <v>0</v>
      </c>
      <c r="H203" s="13"/>
    </row>
    <row r="204" spans="2:8" s="1" customFormat="1" ht="20" x14ac:dyDescent="0.2">
      <c r="B204" s="13"/>
      <c r="C204" s="29" t="s">
        <v>1</v>
      </c>
      <c r="D204" s="29" t="s">
        <v>908</v>
      </c>
      <c r="E204" s="3" t="s">
        <v>1</v>
      </c>
      <c r="F204" s="30">
        <v>65.56</v>
      </c>
      <c r="H204" s="13"/>
    </row>
    <row r="205" spans="2:8" s="1" customFormat="1" ht="16.75" customHeight="1" x14ac:dyDescent="0.2">
      <c r="B205" s="13"/>
      <c r="C205" s="29" t="s">
        <v>156</v>
      </c>
      <c r="D205" s="29" t="s">
        <v>621</v>
      </c>
      <c r="E205" s="3" t="s">
        <v>1</v>
      </c>
      <c r="F205" s="30">
        <v>65.56</v>
      </c>
      <c r="H205" s="13"/>
    </row>
    <row r="206" spans="2:8" s="1" customFormat="1" ht="16.75" customHeight="1" x14ac:dyDescent="0.2">
      <c r="B206" s="13"/>
      <c r="C206" s="31" t="s">
        <v>3093</v>
      </c>
      <c r="H206" s="13"/>
    </row>
    <row r="207" spans="2:8" s="1" customFormat="1" ht="16.75" customHeight="1" x14ac:dyDescent="0.2">
      <c r="B207" s="13"/>
      <c r="C207" s="29" t="s">
        <v>905</v>
      </c>
      <c r="D207" s="29" t="s">
        <v>906</v>
      </c>
      <c r="E207" s="3" t="s">
        <v>325</v>
      </c>
      <c r="F207" s="30">
        <v>133.04</v>
      </c>
      <c r="H207" s="13"/>
    </row>
    <row r="208" spans="2:8" s="1" customFormat="1" ht="16.75" customHeight="1" x14ac:dyDescent="0.2">
      <c r="B208" s="13"/>
      <c r="C208" s="29" t="s">
        <v>772</v>
      </c>
      <c r="D208" s="29" t="s">
        <v>773</v>
      </c>
      <c r="E208" s="3" t="s">
        <v>385</v>
      </c>
      <c r="F208" s="30">
        <v>3089.183</v>
      </c>
      <c r="H208" s="13"/>
    </row>
    <row r="209" spans="2:8" s="1" customFormat="1" ht="16.75" customHeight="1" x14ac:dyDescent="0.2">
      <c r="B209" s="13"/>
      <c r="C209" s="29" t="s">
        <v>827</v>
      </c>
      <c r="D209" s="29" t="s">
        <v>828</v>
      </c>
      <c r="E209" s="3" t="s">
        <v>385</v>
      </c>
      <c r="F209" s="30">
        <v>39.991999999999997</v>
      </c>
      <c r="H209" s="13"/>
    </row>
    <row r="210" spans="2:8" s="1" customFormat="1" ht="16.75" customHeight="1" x14ac:dyDescent="0.2">
      <c r="B210" s="13"/>
      <c r="C210" s="29" t="s">
        <v>850</v>
      </c>
      <c r="D210" s="29" t="s">
        <v>851</v>
      </c>
      <c r="E210" s="3" t="s">
        <v>325</v>
      </c>
      <c r="F210" s="30">
        <v>265.52</v>
      </c>
      <c r="H210" s="13"/>
    </row>
    <row r="211" spans="2:8" s="1" customFormat="1" ht="16.75" customHeight="1" x14ac:dyDescent="0.2">
      <c r="B211" s="13"/>
      <c r="C211" s="29" t="s">
        <v>930</v>
      </c>
      <c r="D211" s="29" t="s">
        <v>931</v>
      </c>
      <c r="E211" s="3" t="s">
        <v>385</v>
      </c>
      <c r="F211" s="30">
        <v>760.51199999999994</v>
      </c>
      <c r="H211" s="13"/>
    </row>
    <row r="212" spans="2:8" s="1" customFormat="1" ht="20" x14ac:dyDescent="0.2">
      <c r="B212" s="13"/>
      <c r="C212" s="29" t="s">
        <v>1277</v>
      </c>
      <c r="D212" s="29" t="s">
        <v>1278</v>
      </c>
      <c r="E212" s="3" t="s">
        <v>385</v>
      </c>
      <c r="F212" s="30">
        <v>161.99299999999999</v>
      </c>
      <c r="H212" s="13"/>
    </row>
    <row r="213" spans="2:8" s="1" customFormat="1" ht="16.75" customHeight="1" x14ac:dyDescent="0.2">
      <c r="B213" s="13"/>
      <c r="C213" s="29" t="s">
        <v>910</v>
      </c>
      <c r="D213" s="29" t="s">
        <v>911</v>
      </c>
      <c r="E213" s="3" t="s">
        <v>325</v>
      </c>
      <c r="F213" s="30">
        <v>65.56</v>
      </c>
      <c r="H213" s="13"/>
    </row>
    <row r="214" spans="2:8" s="1" customFormat="1" ht="16.75" customHeight="1" x14ac:dyDescent="0.2">
      <c r="B214" s="13"/>
      <c r="C214" s="25" t="s">
        <v>159</v>
      </c>
      <c r="D214" s="26" t="s">
        <v>160</v>
      </c>
      <c r="E214" s="27" t="s">
        <v>1</v>
      </c>
      <c r="F214" s="28">
        <v>1096.25</v>
      </c>
      <c r="H214" s="13"/>
    </row>
    <row r="215" spans="2:8" s="1" customFormat="1" ht="16.75" customHeight="1" x14ac:dyDescent="0.2">
      <c r="B215" s="13"/>
      <c r="C215" s="29" t="s">
        <v>1</v>
      </c>
      <c r="D215" s="29" t="s">
        <v>2549</v>
      </c>
      <c r="E215" s="3" t="s">
        <v>1</v>
      </c>
      <c r="F215" s="30">
        <v>21.472000000000001</v>
      </c>
      <c r="H215" s="13"/>
    </row>
    <row r="216" spans="2:8" s="1" customFormat="1" ht="16.75" customHeight="1" x14ac:dyDescent="0.2">
      <c r="B216" s="13"/>
      <c r="C216" s="29" t="s">
        <v>1</v>
      </c>
      <c r="D216" s="29" t="s">
        <v>2550</v>
      </c>
      <c r="E216" s="3" t="s">
        <v>1</v>
      </c>
      <c r="F216" s="30">
        <v>18.260000000000002</v>
      </c>
      <c r="H216" s="13"/>
    </row>
    <row r="217" spans="2:8" s="1" customFormat="1" ht="16.75" customHeight="1" x14ac:dyDescent="0.2">
      <c r="B217" s="13"/>
      <c r="C217" s="29" t="s">
        <v>1</v>
      </c>
      <c r="D217" s="29" t="s">
        <v>2551</v>
      </c>
      <c r="E217" s="3" t="s">
        <v>1</v>
      </c>
      <c r="F217" s="30">
        <v>18.260000000000002</v>
      </c>
      <c r="H217" s="13"/>
    </row>
    <row r="218" spans="2:8" s="1" customFormat="1" ht="16.75" customHeight="1" x14ac:dyDescent="0.2">
      <c r="B218" s="13"/>
      <c r="C218" s="29" t="s">
        <v>1</v>
      </c>
      <c r="D218" s="29" t="s">
        <v>2552</v>
      </c>
      <c r="E218" s="3" t="s">
        <v>1</v>
      </c>
      <c r="F218" s="30">
        <v>8.2279999999999998</v>
      </c>
      <c r="H218" s="13"/>
    </row>
    <row r="219" spans="2:8" s="1" customFormat="1" ht="16.75" customHeight="1" x14ac:dyDescent="0.2">
      <c r="B219" s="13"/>
      <c r="C219" s="29" t="s">
        <v>1</v>
      </c>
      <c r="D219" s="29" t="s">
        <v>2553</v>
      </c>
      <c r="E219" s="3" t="s">
        <v>1</v>
      </c>
      <c r="F219" s="30">
        <v>10.208</v>
      </c>
      <c r="H219" s="13"/>
    </row>
    <row r="220" spans="2:8" s="1" customFormat="1" ht="16.75" customHeight="1" x14ac:dyDescent="0.2">
      <c r="B220" s="13"/>
      <c r="C220" s="29" t="s">
        <v>1</v>
      </c>
      <c r="D220" s="29" t="s">
        <v>2554</v>
      </c>
      <c r="E220" s="3" t="s">
        <v>1</v>
      </c>
      <c r="F220" s="30">
        <v>8.2279999999999998</v>
      </c>
      <c r="H220" s="13"/>
    </row>
    <row r="221" spans="2:8" s="1" customFormat="1" ht="16.75" customHeight="1" x14ac:dyDescent="0.2">
      <c r="B221" s="13"/>
      <c r="C221" s="29" t="s">
        <v>1</v>
      </c>
      <c r="D221" s="29" t="s">
        <v>2555</v>
      </c>
      <c r="E221" s="3" t="s">
        <v>1</v>
      </c>
      <c r="F221" s="30">
        <v>10.208</v>
      </c>
      <c r="H221" s="13"/>
    </row>
    <row r="222" spans="2:8" s="1" customFormat="1" ht="16.75" customHeight="1" x14ac:dyDescent="0.2">
      <c r="B222" s="13"/>
      <c r="C222" s="29" t="s">
        <v>1</v>
      </c>
      <c r="D222" s="29" t="s">
        <v>2556</v>
      </c>
      <c r="E222" s="3" t="s">
        <v>1</v>
      </c>
      <c r="F222" s="30">
        <v>36.968000000000004</v>
      </c>
      <c r="H222" s="13"/>
    </row>
    <row r="223" spans="2:8" s="1" customFormat="1" ht="16.75" customHeight="1" x14ac:dyDescent="0.2">
      <c r="B223" s="13"/>
      <c r="C223" s="29" t="s">
        <v>1</v>
      </c>
      <c r="D223" s="29" t="s">
        <v>2557</v>
      </c>
      <c r="E223" s="3" t="s">
        <v>1</v>
      </c>
      <c r="F223" s="30">
        <v>25.7</v>
      </c>
      <c r="H223" s="13"/>
    </row>
    <row r="224" spans="2:8" s="1" customFormat="1" ht="16.75" customHeight="1" x14ac:dyDescent="0.2">
      <c r="B224" s="13"/>
      <c r="C224" s="29" t="s">
        <v>1</v>
      </c>
      <c r="D224" s="29" t="s">
        <v>2558</v>
      </c>
      <c r="E224" s="3" t="s">
        <v>1</v>
      </c>
      <c r="F224" s="30">
        <v>25.7</v>
      </c>
      <c r="H224" s="13"/>
    </row>
    <row r="225" spans="2:8" s="1" customFormat="1" ht="16.75" customHeight="1" x14ac:dyDescent="0.2">
      <c r="B225" s="13"/>
      <c r="C225" s="29" t="s">
        <v>1</v>
      </c>
      <c r="D225" s="29" t="s">
        <v>2559</v>
      </c>
      <c r="E225" s="3" t="s">
        <v>1</v>
      </c>
      <c r="F225" s="30">
        <v>25.7</v>
      </c>
      <c r="H225" s="13"/>
    </row>
    <row r="226" spans="2:8" s="1" customFormat="1" ht="16.75" customHeight="1" x14ac:dyDescent="0.2">
      <c r="B226" s="13"/>
      <c r="C226" s="29" t="s">
        <v>1</v>
      </c>
      <c r="D226" s="29" t="s">
        <v>2560</v>
      </c>
      <c r="E226" s="3" t="s">
        <v>1</v>
      </c>
      <c r="F226" s="30">
        <v>25.7</v>
      </c>
      <c r="H226" s="13"/>
    </row>
    <row r="227" spans="2:8" s="1" customFormat="1" ht="16.75" customHeight="1" x14ac:dyDescent="0.2">
      <c r="B227" s="13"/>
      <c r="C227" s="29" t="s">
        <v>1</v>
      </c>
      <c r="D227" s="29" t="s">
        <v>2561</v>
      </c>
      <c r="E227" s="3" t="s">
        <v>1</v>
      </c>
      <c r="F227" s="30">
        <v>27.76</v>
      </c>
      <c r="H227" s="13"/>
    </row>
    <row r="228" spans="2:8" s="1" customFormat="1" ht="16.75" customHeight="1" x14ac:dyDescent="0.2">
      <c r="B228" s="13"/>
      <c r="C228" s="29" t="s">
        <v>1</v>
      </c>
      <c r="D228" s="29" t="s">
        <v>2562</v>
      </c>
      <c r="E228" s="3" t="s">
        <v>1</v>
      </c>
      <c r="F228" s="30">
        <v>9.24</v>
      </c>
      <c r="H228" s="13"/>
    </row>
    <row r="229" spans="2:8" s="1" customFormat="1" ht="16.75" customHeight="1" x14ac:dyDescent="0.2">
      <c r="B229" s="13"/>
      <c r="C229" s="29" t="s">
        <v>1</v>
      </c>
      <c r="D229" s="29" t="s">
        <v>2563</v>
      </c>
      <c r="E229" s="3" t="s">
        <v>1</v>
      </c>
      <c r="F229" s="30">
        <v>10.119999999999999</v>
      </c>
      <c r="H229" s="13"/>
    </row>
    <row r="230" spans="2:8" s="1" customFormat="1" ht="16.75" customHeight="1" x14ac:dyDescent="0.2">
      <c r="B230" s="13"/>
      <c r="C230" s="29" t="s">
        <v>1</v>
      </c>
      <c r="D230" s="29" t="s">
        <v>2564</v>
      </c>
      <c r="E230" s="3" t="s">
        <v>1</v>
      </c>
      <c r="F230" s="30">
        <v>9.24</v>
      </c>
      <c r="H230" s="13"/>
    </row>
    <row r="231" spans="2:8" s="1" customFormat="1" ht="16.75" customHeight="1" x14ac:dyDescent="0.2">
      <c r="B231" s="13"/>
      <c r="C231" s="29" t="s">
        <v>1</v>
      </c>
      <c r="D231" s="29" t="s">
        <v>2565</v>
      </c>
      <c r="E231" s="3" t="s">
        <v>1</v>
      </c>
      <c r="F231" s="30">
        <v>10.119999999999999</v>
      </c>
      <c r="H231" s="13"/>
    </row>
    <row r="232" spans="2:8" s="1" customFormat="1" ht="16.75" customHeight="1" x14ac:dyDescent="0.2">
      <c r="B232" s="13"/>
      <c r="C232" s="29" t="s">
        <v>1</v>
      </c>
      <c r="D232" s="29" t="s">
        <v>2566</v>
      </c>
      <c r="E232" s="3" t="s">
        <v>1</v>
      </c>
      <c r="F232" s="30">
        <v>18.48</v>
      </c>
      <c r="H232" s="13"/>
    </row>
    <row r="233" spans="2:8" s="1" customFormat="1" ht="16.75" customHeight="1" x14ac:dyDescent="0.2">
      <c r="B233" s="13"/>
      <c r="C233" s="29" t="s">
        <v>1</v>
      </c>
      <c r="D233" s="29" t="s">
        <v>2567</v>
      </c>
      <c r="E233" s="3" t="s">
        <v>1</v>
      </c>
      <c r="F233" s="30">
        <v>16.28</v>
      </c>
      <c r="H233" s="13"/>
    </row>
    <row r="234" spans="2:8" s="1" customFormat="1" ht="16.75" customHeight="1" x14ac:dyDescent="0.2">
      <c r="B234" s="13"/>
      <c r="C234" s="29" t="s">
        <v>1</v>
      </c>
      <c r="D234" s="29" t="s">
        <v>2568</v>
      </c>
      <c r="E234" s="3" t="s">
        <v>1</v>
      </c>
      <c r="F234" s="30">
        <v>16.28</v>
      </c>
      <c r="H234" s="13"/>
    </row>
    <row r="235" spans="2:8" s="1" customFormat="1" ht="16.75" customHeight="1" x14ac:dyDescent="0.2">
      <c r="B235" s="13"/>
      <c r="C235" s="29" t="s">
        <v>1</v>
      </c>
      <c r="D235" s="29" t="s">
        <v>2569</v>
      </c>
      <c r="E235" s="3" t="s">
        <v>1</v>
      </c>
      <c r="F235" s="30">
        <v>23.297999999999998</v>
      </c>
      <c r="H235" s="13"/>
    </row>
    <row r="236" spans="2:8" s="1" customFormat="1" ht="16.75" customHeight="1" x14ac:dyDescent="0.2">
      <c r="B236" s="13"/>
      <c r="C236" s="29" t="s">
        <v>1</v>
      </c>
      <c r="D236" s="29" t="s">
        <v>2570</v>
      </c>
      <c r="E236" s="3" t="s">
        <v>1</v>
      </c>
      <c r="F236" s="30">
        <v>21.077000000000002</v>
      </c>
      <c r="H236" s="13"/>
    </row>
    <row r="237" spans="2:8" s="1" customFormat="1" ht="30" x14ac:dyDescent="0.2">
      <c r="B237" s="13"/>
      <c r="C237" s="29" t="s">
        <v>1</v>
      </c>
      <c r="D237" s="29" t="s">
        <v>2571</v>
      </c>
      <c r="E237" s="3" t="s">
        <v>1</v>
      </c>
      <c r="F237" s="30">
        <v>76.134</v>
      </c>
      <c r="H237" s="13"/>
    </row>
    <row r="238" spans="2:8" s="1" customFormat="1" ht="20" x14ac:dyDescent="0.2">
      <c r="B238" s="13"/>
      <c r="C238" s="29" t="s">
        <v>1</v>
      </c>
      <c r="D238" s="29" t="s">
        <v>2572</v>
      </c>
      <c r="E238" s="3" t="s">
        <v>1</v>
      </c>
      <c r="F238" s="30">
        <v>32.718000000000004</v>
      </c>
      <c r="H238" s="13"/>
    </row>
    <row r="239" spans="2:8" s="1" customFormat="1" ht="16.75" customHeight="1" x14ac:dyDescent="0.2">
      <c r="B239" s="13"/>
      <c r="C239" s="29" t="s">
        <v>1</v>
      </c>
      <c r="D239" s="29" t="s">
        <v>2573</v>
      </c>
      <c r="E239" s="3" t="s">
        <v>1</v>
      </c>
      <c r="F239" s="30">
        <v>19.052</v>
      </c>
      <c r="H239" s="13"/>
    </row>
    <row r="240" spans="2:8" s="1" customFormat="1" ht="16.75" customHeight="1" x14ac:dyDescent="0.2">
      <c r="B240" s="13"/>
      <c r="C240" s="29" t="s">
        <v>1</v>
      </c>
      <c r="D240" s="29" t="s">
        <v>2574</v>
      </c>
      <c r="E240" s="3" t="s">
        <v>1</v>
      </c>
      <c r="F240" s="30">
        <v>1.524</v>
      </c>
      <c r="H240" s="13"/>
    </row>
    <row r="241" spans="2:8" s="1" customFormat="1" ht="20" x14ac:dyDescent="0.2">
      <c r="B241" s="13"/>
      <c r="C241" s="29" t="s">
        <v>1</v>
      </c>
      <c r="D241" s="29" t="s">
        <v>2575</v>
      </c>
      <c r="E241" s="3" t="s">
        <v>1</v>
      </c>
      <c r="F241" s="30">
        <v>22.882999999999999</v>
      </c>
      <c r="H241" s="13"/>
    </row>
    <row r="242" spans="2:8" s="1" customFormat="1" ht="16.75" customHeight="1" x14ac:dyDescent="0.2">
      <c r="B242" s="13"/>
      <c r="C242" s="29" t="s">
        <v>1</v>
      </c>
      <c r="D242" s="29" t="s">
        <v>2576</v>
      </c>
      <c r="E242" s="3" t="s">
        <v>1</v>
      </c>
      <c r="F242" s="30">
        <v>19.686</v>
      </c>
      <c r="H242" s="13"/>
    </row>
    <row r="243" spans="2:8" s="1" customFormat="1" ht="16.75" customHeight="1" x14ac:dyDescent="0.2">
      <c r="B243" s="13"/>
      <c r="C243" s="29" t="s">
        <v>1</v>
      </c>
      <c r="D243" s="29" t="s">
        <v>2577</v>
      </c>
      <c r="E243" s="3" t="s">
        <v>1</v>
      </c>
      <c r="F243" s="30">
        <v>11.11</v>
      </c>
      <c r="H243" s="13"/>
    </row>
    <row r="244" spans="2:8" s="1" customFormat="1" ht="16.75" customHeight="1" x14ac:dyDescent="0.2">
      <c r="B244" s="13"/>
      <c r="C244" s="29" t="s">
        <v>1</v>
      </c>
      <c r="D244" s="29" t="s">
        <v>2578</v>
      </c>
      <c r="E244" s="3" t="s">
        <v>1</v>
      </c>
      <c r="F244" s="30">
        <v>21.887</v>
      </c>
      <c r="H244" s="13"/>
    </row>
    <row r="245" spans="2:8" s="1" customFormat="1" ht="16.75" customHeight="1" x14ac:dyDescent="0.2">
      <c r="B245" s="13"/>
      <c r="C245" s="29" t="s">
        <v>1</v>
      </c>
      <c r="D245" s="29" t="s">
        <v>2579</v>
      </c>
      <c r="E245" s="3" t="s">
        <v>1</v>
      </c>
      <c r="F245" s="30">
        <v>8.7989999999999995</v>
      </c>
      <c r="H245" s="13"/>
    </row>
    <row r="246" spans="2:8" s="1" customFormat="1" ht="16.75" customHeight="1" x14ac:dyDescent="0.2">
      <c r="B246" s="13"/>
      <c r="C246" s="29" t="s">
        <v>1</v>
      </c>
      <c r="D246" s="29" t="s">
        <v>2580</v>
      </c>
      <c r="E246" s="3" t="s">
        <v>1</v>
      </c>
      <c r="F246" s="30">
        <v>9.2919999999999998</v>
      </c>
      <c r="H246" s="13"/>
    </row>
    <row r="247" spans="2:8" s="1" customFormat="1" ht="16.75" customHeight="1" x14ac:dyDescent="0.2">
      <c r="B247" s="13"/>
      <c r="C247" s="29" t="s">
        <v>1</v>
      </c>
      <c r="D247" s="29" t="s">
        <v>2581</v>
      </c>
      <c r="E247" s="3" t="s">
        <v>1</v>
      </c>
      <c r="F247" s="30">
        <v>20.564</v>
      </c>
      <c r="H247" s="13"/>
    </row>
    <row r="248" spans="2:8" s="1" customFormat="1" ht="16.75" customHeight="1" x14ac:dyDescent="0.2">
      <c r="B248" s="13"/>
      <c r="C248" s="29" t="s">
        <v>1</v>
      </c>
      <c r="D248" s="29" t="s">
        <v>2582</v>
      </c>
      <c r="E248" s="3" t="s">
        <v>1</v>
      </c>
      <c r="F248" s="30">
        <v>13.534000000000001</v>
      </c>
      <c r="H248" s="13"/>
    </row>
    <row r="249" spans="2:8" s="1" customFormat="1" ht="16.75" customHeight="1" x14ac:dyDescent="0.2">
      <c r="B249" s="13"/>
      <c r="C249" s="29" t="s">
        <v>1</v>
      </c>
      <c r="D249" s="29" t="s">
        <v>2583</v>
      </c>
      <c r="E249" s="3" t="s">
        <v>1</v>
      </c>
      <c r="F249" s="30">
        <v>4.5250000000000004</v>
      </c>
      <c r="H249" s="13"/>
    </row>
    <row r="250" spans="2:8" s="1" customFormat="1" ht="16.75" customHeight="1" x14ac:dyDescent="0.2">
      <c r="B250" s="13"/>
      <c r="C250" s="29" t="s">
        <v>1</v>
      </c>
      <c r="D250" s="29" t="s">
        <v>2584</v>
      </c>
      <c r="E250" s="3" t="s">
        <v>1</v>
      </c>
      <c r="F250" s="30">
        <v>19.352</v>
      </c>
      <c r="H250" s="13"/>
    </row>
    <row r="251" spans="2:8" s="1" customFormat="1" ht="16.75" customHeight="1" x14ac:dyDescent="0.2">
      <c r="B251" s="13"/>
      <c r="C251" s="29" t="s">
        <v>1</v>
      </c>
      <c r="D251" s="29" t="s">
        <v>2585</v>
      </c>
      <c r="E251" s="3" t="s">
        <v>1</v>
      </c>
      <c r="F251" s="30">
        <v>26.928000000000001</v>
      </c>
      <c r="H251" s="13"/>
    </row>
    <row r="252" spans="2:8" s="1" customFormat="1" ht="16.75" customHeight="1" x14ac:dyDescent="0.2">
      <c r="B252" s="13"/>
      <c r="C252" s="29" t="s">
        <v>1</v>
      </c>
      <c r="D252" s="29" t="s">
        <v>2586</v>
      </c>
      <c r="E252" s="3" t="s">
        <v>1</v>
      </c>
      <c r="F252" s="30">
        <v>19.623999999999999</v>
      </c>
      <c r="H252" s="13"/>
    </row>
    <row r="253" spans="2:8" s="1" customFormat="1" ht="16.75" customHeight="1" x14ac:dyDescent="0.2">
      <c r="B253" s="13"/>
      <c r="C253" s="29" t="s">
        <v>1</v>
      </c>
      <c r="D253" s="29" t="s">
        <v>2587</v>
      </c>
      <c r="E253" s="3" t="s">
        <v>1</v>
      </c>
      <c r="F253" s="30">
        <v>36.835999999999999</v>
      </c>
      <c r="H253" s="13"/>
    </row>
    <row r="254" spans="2:8" s="1" customFormat="1" ht="16.75" customHeight="1" x14ac:dyDescent="0.2">
      <c r="B254" s="13"/>
      <c r="C254" s="29" t="s">
        <v>1</v>
      </c>
      <c r="D254" s="29" t="s">
        <v>2588</v>
      </c>
      <c r="E254" s="3" t="s">
        <v>1</v>
      </c>
      <c r="F254" s="30">
        <v>24.617999999999999</v>
      </c>
      <c r="H254" s="13"/>
    </row>
    <row r="255" spans="2:8" s="1" customFormat="1" ht="16.75" customHeight="1" x14ac:dyDescent="0.2">
      <c r="B255" s="13"/>
      <c r="C255" s="29" t="s">
        <v>1</v>
      </c>
      <c r="D255" s="29" t="s">
        <v>2589</v>
      </c>
      <c r="E255" s="3" t="s">
        <v>1</v>
      </c>
      <c r="F255" s="30">
        <v>24.617999999999999</v>
      </c>
      <c r="H255" s="13"/>
    </row>
    <row r="256" spans="2:8" s="1" customFormat="1" ht="16.75" customHeight="1" x14ac:dyDescent="0.2">
      <c r="B256" s="13"/>
      <c r="C256" s="29" t="s">
        <v>1</v>
      </c>
      <c r="D256" s="29" t="s">
        <v>2590</v>
      </c>
      <c r="E256" s="3" t="s">
        <v>1</v>
      </c>
      <c r="F256" s="30">
        <v>24.617999999999999</v>
      </c>
      <c r="H256" s="13"/>
    </row>
    <row r="257" spans="2:8" s="1" customFormat="1" ht="16.75" customHeight="1" x14ac:dyDescent="0.2">
      <c r="B257" s="13"/>
      <c r="C257" s="29" t="s">
        <v>1</v>
      </c>
      <c r="D257" s="29" t="s">
        <v>2591</v>
      </c>
      <c r="E257" s="3" t="s">
        <v>1</v>
      </c>
      <c r="F257" s="30">
        <v>24.617999999999999</v>
      </c>
      <c r="H257" s="13"/>
    </row>
    <row r="258" spans="2:8" s="1" customFormat="1" ht="16.75" customHeight="1" x14ac:dyDescent="0.2">
      <c r="B258" s="13"/>
      <c r="C258" s="29" t="s">
        <v>1</v>
      </c>
      <c r="D258" s="29" t="s">
        <v>2592</v>
      </c>
      <c r="E258" s="3" t="s">
        <v>1</v>
      </c>
      <c r="F258" s="30">
        <v>24.088000000000001</v>
      </c>
      <c r="H258" s="13"/>
    </row>
    <row r="259" spans="2:8" s="1" customFormat="1" ht="16.75" customHeight="1" x14ac:dyDescent="0.2">
      <c r="B259" s="13"/>
      <c r="C259" s="29" t="s">
        <v>1</v>
      </c>
      <c r="D259" s="29" t="s">
        <v>2593</v>
      </c>
      <c r="E259" s="3" t="s">
        <v>1</v>
      </c>
      <c r="F259" s="30">
        <v>24.088000000000001</v>
      </c>
      <c r="H259" s="13"/>
    </row>
    <row r="260" spans="2:8" s="1" customFormat="1" ht="16.75" customHeight="1" x14ac:dyDescent="0.2">
      <c r="B260" s="13"/>
      <c r="C260" s="29" t="s">
        <v>1</v>
      </c>
      <c r="D260" s="29" t="s">
        <v>2594</v>
      </c>
      <c r="E260" s="3" t="s">
        <v>1</v>
      </c>
      <c r="F260" s="30">
        <v>23.77</v>
      </c>
      <c r="H260" s="13"/>
    </row>
    <row r="261" spans="2:8" s="1" customFormat="1" ht="16.75" customHeight="1" x14ac:dyDescent="0.2">
      <c r="B261" s="13"/>
      <c r="C261" s="29" t="s">
        <v>1</v>
      </c>
      <c r="D261" s="29" t="s">
        <v>2595</v>
      </c>
      <c r="E261" s="3" t="s">
        <v>1</v>
      </c>
      <c r="F261" s="30">
        <v>32.56</v>
      </c>
      <c r="H261" s="13"/>
    </row>
    <row r="262" spans="2:8" s="1" customFormat="1" ht="16.75" customHeight="1" x14ac:dyDescent="0.2">
      <c r="B262" s="13"/>
      <c r="C262" s="29" t="s">
        <v>1</v>
      </c>
      <c r="D262" s="29" t="s">
        <v>2596</v>
      </c>
      <c r="E262" s="3" t="s">
        <v>1</v>
      </c>
      <c r="F262" s="30">
        <v>21.89</v>
      </c>
      <c r="H262" s="13"/>
    </row>
    <row r="263" spans="2:8" s="1" customFormat="1" ht="16.75" customHeight="1" x14ac:dyDescent="0.2">
      <c r="B263" s="13"/>
      <c r="C263" s="29" t="s">
        <v>1</v>
      </c>
      <c r="D263" s="29" t="s">
        <v>2597</v>
      </c>
      <c r="E263" s="3" t="s">
        <v>1</v>
      </c>
      <c r="F263" s="30">
        <v>9.24</v>
      </c>
      <c r="H263" s="13"/>
    </row>
    <row r="264" spans="2:8" s="1" customFormat="1" ht="16.75" customHeight="1" x14ac:dyDescent="0.2">
      <c r="B264" s="13"/>
      <c r="C264" s="29" t="s">
        <v>1</v>
      </c>
      <c r="D264" s="29" t="s">
        <v>2598</v>
      </c>
      <c r="E264" s="3" t="s">
        <v>1</v>
      </c>
      <c r="F264" s="30">
        <v>10.34</v>
      </c>
      <c r="H264" s="13"/>
    </row>
    <row r="265" spans="2:8" s="1" customFormat="1" ht="16.75" customHeight="1" x14ac:dyDescent="0.2">
      <c r="B265" s="13"/>
      <c r="C265" s="29" t="s">
        <v>1</v>
      </c>
      <c r="D265" s="29" t="s">
        <v>2599</v>
      </c>
      <c r="E265" s="3" t="s">
        <v>1</v>
      </c>
      <c r="F265" s="30">
        <v>9.24</v>
      </c>
      <c r="H265" s="13"/>
    </row>
    <row r="266" spans="2:8" s="1" customFormat="1" ht="16.75" customHeight="1" x14ac:dyDescent="0.2">
      <c r="B266" s="13"/>
      <c r="C266" s="29" t="s">
        <v>1</v>
      </c>
      <c r="D266" s="29" t="s">
        <v>2600</v>
      </c>
      <c r="E266" s="3" t="s">
        <v>1</v>
      </c>
      <c r="F266" s="30">
        <v>10.34</v>
      </c>
      <c r="H266" s="13"/>
    </row>
    <row r="267" spans="2:8" s="1" customFormat="1" ht="16.75" customHeight="1" x14ac:dyDescent="0.2">
      <c r="B267" s="13"/>
      <c r="C267" s="29" t="s">
        <v>1</v>
      </c>
      <c r="D267" s="29" t="s">
        <v>2601</v>
      </c>
      <c r="E267" s="3" t="s">
        <v>1</v>
      </c>
      <c r="F267" s="30">
        <v>17.82</v>
      </c>
      <c r="H267" s="13"/>
    </row>
    <row r="268" spans="2:8" s="1" customFormat="1" ht="16.75" customHeight="1" x14ac:dyDescent="0.2">
      <c r="B268" s="13"/>
      <c r="C268" s="29" t="s">
        <v>1</v>
      </c>
      <c r="D268" s="29" t="s">
        <v>2602</v>
      </c>
      <c r="E268" s="3" t="s">
        <v>1</v>
      </c>
      <c r="F268" s="30">
        <v>14.047000000000001</v>
      </c>
      <c r="H268" s="13"/>
    </row>
    <row r="269" spans="2:8" s="1" customFormat="1" ht="16.75" customHeight="1" x14ac:dyDescent="0.2">
      <c r="B269" s="13"/>
      <c r="C269" s="29" t="s">
        <v>1</v>
      </c>
      <c r="D269" s="29" t="s">
        <v>2603</v>
      </c>
      <c r="E269" s="3" t="s">
        <v>1</v>
      </c>
      <c r="F269" s="30">
        <v>9.4600000000000009</v>
      </c>
      <c r="H269" s="13"/>
    </row>
    <row r="270" spans="2:8" s="1" customFormat="1" ht="16.75" customHeight="1" x14ac:dyDescent="0.2">
      <c r="B270" s="13"/>
      <c r="C270" s="29" t="s">
        <v>1</v>
      </c>
      <c r="D270" s="29" t="s">
        <v>2604</v>
      </c>
      <c r="E270" s="3" t="s">
        <v>1</v>
      </c>
      <c r="F270" s="30">
        <v>10.119999999999999</v>
      </c>
      <c r="H270" s="13"/>
    </row>
    <row r="271" spans="2:8" s="1" customFormat="1" ht="16.75" customHeight="1" x14ac:dyDescent="0.2">
      <c r="B271" s="13"/>
      <c r="C271" s="29" t="s">
        <v>1</v>
      </c>
      <c r="D271" s="29" t="s">
        <v>2605</v>
      </c>
      <c r="E271" s="3" t="s">
        <v>1</v>
      </c>
      <c r="F271" s="30">
        <v>9.57</v>
      </c>
      <c r="H271" s="13"/>
    </row>
    <row r="272" spans="2:8" s="1" customFormat="1" ht="16.75" customHeight="1" x14ac:dyDescent="0.2">
      <c r="B272" s="13"/>
      <c r="C272" s="29" t="s">
        <v>1</v>
      </c>
      <c r="D272" s="29" t="s">
        <v>2606</v>
      </c>
      <c r="E272" s="3" t="s">
        <v>1</v>
      </c>
      <c r="F272" s="30">
        <v>10.23</v>
      </c>
      <c r="H272" s="13"/>
    </row>
    <row r="273" spans="2:8" s="1" customFormat="1" ht="16.75" customHeight="1" x14ac:dyDescent="0.2">
      <c r="B273" s="13"/>
      <c r="C273" s="29" t="s">
        <v>159</v>
      </c>
      <c r="D273" s="29" t="s">
        <v>402</v>
      </c>
      <c r="E273" s="3" t="s">
        <v>1</v>
      </c>
      <c r="F273" s="30">
        <v>1096.25</v>
      </c>
      <c r="H273" s="13"/>
    </row>
    <row r="274" spans="2:8" s="1" customFormat="1" ht="16.75" customHeight="1" x14ac:dyDescent="0.2">
      <c r="B274" s="13"/>
      <c r="C274" s="31" t="s">
        <v>3093</v>
      </c>
      <c r="H274" s="13"/>
    </row>
    <row r="275" spans="2:8" s="1" customFormat="1" ht="16.75" customHeight="1" x14ac:dyDescent="0.2">
      <c r="B275" s="13"/>
      <c r="C275" s="29" t="s">
        <v>2546</v>
      </c>
      <c r="D275" s="29" t="s">
        <v>2547</v>
      </c>
      <c r="E275" s="3" t="s">
        <v>385</v>
      </c>
      <c r="F275" s="30">
        <v>1096.25</v>
      </c>
      <c r="H275" s="13"/>
    </row>
    <row r="276" spans="2:8" s="1" customFormat="1" ht="16.75" customHeight="1" x14ac:dyDescent="0.2">
      <c r="B276" s="13"/>
      <c r="C276" s="29" t="s">
        <v>2525</v>
      </c>
      <c r="D276" s="29" t="s">
        <v>2526</v>
      </c>
      <c r="E276" s="3" t="s">
        <v>385</v>
      </c>
      <c r="F276" s="30">
        <v>1121.596</v>
      </c>
      <c r="H276" s="13"/>
    </row>
    <row r="277" spans="2:8" s="1" customFormat="1" ht="16.75" customHeight="1" x14ac:dyDescent="0.2">
      <c r="B277" s="13"/>
      <c r="C277" s="29" t="s">
        <v>2530</v>
      </c>
      <c r="D277" s="29" t="s">
        <v>2531</v>
      </c>
      <c r="E277" s="3" t="s">
        <v>385</v>
      </c>
      <c r="F277" s="30">
        <v>1105.864</v>
      </c>
      <c r="H277" s="13"/>
    </row>
    <row r="278" spans="2:8" s="1" customFormat="1" ht="16.75" customHeight="1" x14ac:dyDescent="0.2">
      <c r="B278" s="13"/>
      <c r="C278" s="25" t="s">
        <v>162</v>
      </c>
      <c r="D278" s="26" t="s">
        <v>163</v>
      </c>
      <c r="E278" s="27" t="s">
        <v>1</v>
      </c>
      <c r="F278" s="28">
        <v>3089.183</v>
      </c>
      <c r="H278" s="13"/>
    </row>
    <row r="279" spans="2:8" s="1" customFormat="1" ht="16.75" customHeight="1" x14ac:dyDescent="0.2">
      <c r="B279" s="13"/>
      <c r="C279" s="29" t="s">
        <v>1</v>
      </c>
      <c r="D279" s="29" t="s">
        <v>775</v>
      </c>
      <c r="E279" s="3" t="s">
        <v>1</v>
      </c>
      <c r="F279" s="30">
        <v>0</v>
      </c>
      <c r="H279" s="13"/>
    </row>
    <row r="280" spans="2:8" s="1" customFormat="1" ht="16.75" customHeight="1" x14ac:dyDescent="0.2">
      <c r="B280" s="13"/>
      <c r="C280" s="29" t="s">
        <v>1</v>
      </c>
      <c r="D280" s="29" t="s">
        <v>437</v>
      </c>
      <c r="E280" s="3" t="s">
        <v>1</v>
      </c>
      <c r="F280" s="30">
        <v>0</v>
      </c>
      <c r="H280" s="13"/>
    </row>
    <row r="281" spans="2:8" s="1" customFormat="1" ht="20" x14ac:dyDescent="0.2">
      <c r="B281" s="13"/>
      <c r="C281" s="29" t="s">
        <v>1</v>
      </c>
      <c r="D281" s="29" t="s">
        <v>776</v>
      </c>
      <c r="E281" s="3" t="s">
        <v>1</v>
      </c>
      <c r="F281" s="30">
        <v>197.96799999999999</v>
      </c>
      <c r="H281" s="13"/>
    </row>
    <row r="282" spans="2:8" s="1" customFormat="1" ht="20" x14ac:dyDescent="0.2">
      <c r="B282" s="13"/>
      <c r="C282" s="29" t="s">
        <v>1</v>
      </c>
      <c r="D282" s="29" t="s">
        <v>777</v>
      </c>
      <c r="E282" s="3" t="s">
        <v>1</v>
      </c>
      <c r="F282" s="30">
        <v>525.21600000000001</v>
      </c>
      <c r="H282" s="13"/>
    </row>
    <row r="283" spans="2:8" s="1" customFormat="1" ht="16.75" customHeight="1" x14ac:dyDescent="0.2">
      <c r="B283" s="13"/>
      <c r="C283" s="29" t="s">
        <v>1</v>
      </c>
      <c r="D283" s="29" t="s">
        <v>778</v>
      </c>
      <c r="E283" s="3" t="s">
        <v>1</v>
      </c>
      <c r="F283" s="30">
        <v>543.58799999999997</v>
      </c>
      <c r="H283" s="13"/>
    </row>
    <row r="284" spans="2:8" s="1" customFormat="1" ht="16.75" customHeight="1" x14ac:dyDescent="0.2">
      <c r="B284" s="13"/>
      <c r="C284" s="29" t="s">
        <v>1</v>
      </c>
      <c r="D284" s="29" t="s">
        <v>779</v>
      </c>
      <c r="E284" s="3" t="s">
        <v>1</v>
      </c>
      <c r="F284" s="30">
        <v>61.268000000000001</v>
      </c>
      <c r="H284" s="13"/>
    </row>
    <row r="285" spans="2:8" s="1" customFormat="1" ht="16.75" customHeight="1" x14ac:dyDescent="0.2">
      <c r="B285" s="13"/>
      <c r="C285" s="29" t="s">
        <v>1</v>
      </c>
      <c r="D285" s="29" t="s">
        <v>780</v>
      </c>
      <c r="E285" s="3" t="s">
        <v>1</v>
      </c>
      <c r="F285" s="30">
        <v>92.564999999999998</v>
      </c>
      <c r="H285" s="13"/>
    </row>
    <row r="286" spans="2:8" s="1" customFormat="1" ht="16.75" customHeight="1" x14ac:dyDescent="0.2">
      <c r="B286" s="13"/>
      <c r="C286" s="29" t="s">
        <v>1</v>
      </c>
      <c r="D286" s="29" t="s">
        <v>781</v>
      </c>
      <c r="E286" s="3" t="s">
        <v>1</v>
      </c>
      <c r="F286" s="30">
        <v>47.02</v>
      </c>
      <c r="H286" s="13"/>
    </row>
    <row r="287" spans="2:8" s="1" customFormat="1" ht="20" x14ac:dyDescent="0.2">
      <c r="B287" s="13"/>
      <c r="C287" s="29" t="s">
        <v>1</v>
      </c>
      <c r="D287" s="29" t="s">
        <v>782</v>
      </c>
      <c r="E287" s="3" t="s">
        <v>1</v>
      </c>
      <c r="F287" s="30">
        <v>138.726</v>
      </c>
      <c r="H287" s="13"/>
    </row>
    <row r="288" spans="2:8" s="1" customFormat="1" ht="20" x14ac:dyDescent="0.2">
      <c r="B288" s="13"/>
      <c r="C288" s="29" t="s">
        <v>1</v>
      </c>
      <c r="D288" s="29" t="s">
        <v>783</v>
      </c>
      <c r="E288" s="3" t="s">
        <v>1</v>
      </c>
      <c r="F288" s="30">
        <v>103.708</v>
      </c>
      <c r="H288" s="13"/>
    </row>
    <row r="289" spans="2:8" s="1" customFormat="1" ht="16.75" customHeight="1" x14ac:dyDescent="0.2">
      <c r="B289" s="13"/>
      <c r="C289" s="29" t="s">
        <v>1</v>
      </c>
      <c r="D289" s="29" t="s">
        <v>784</v>
      </c>
      <c r="E289" s="3" t="s">
        <v>1</v>
      </c>
      <c r="F289" s="30">
        <v>29.722999999999999</v>
      </c>
      <c r="H289" s="13"/>
    </row>
    <row r="290" spans="2:8" s="1" customFormat="1" ht="16.75" customHeight="1" x14ac:dyDescent="0.2">
      <c r="B290" s="13"/>
      <c r="C290" s="29" t="s">
        <v>1</v>
      </c>
      <c r="D290" s="29" t="s">
        <v>785</v>
      </c>
      <c r="E290" s="3" t="s">
        <v>1</v>
      </c>
      <c r="F290" s="30">
        <v>-85.156000000000006</v>
      </c>
      <c r="H290" s="13"/>
    </row>
    <row r="291" spans="2:8" s="1" customFormat="1" ht="16.75" customHeight="1" x14ac:dyDescent="0.2">
      <c r="B291" s="13"/>
      <c r="C291" s="29" t="s">
        <v>1</v>
      </c>
      <c r="D291" s="29" t="s">
        <v>442</v>
      </c>
      <c r="E291" s="3" t="s">
        <v>1</v>
      </c>
      <c r="F291" s="30">
        <v>0</v>
      </c>
      <c r="H291" s="13"/>
    </row>
    <row r="292" spans="2:8" s="1" customFormat="1" ht="20" x14ac:dyDescent="0.2">
      <c r="B292" s="13"/>
      <c r="C292" s="29" t="s">
        <v>1</v>
      </c>
      <c r="D292" s="29" t="s">
        <v>786</v>
      </c>
      <c r="E292" s="3" t="s">
        <v>1</v>
      </c>
      <c r="F292" s="30">
        <v>1173.49</v>
      </c>
      <c r="H292" s="13"/>
    </row>
    <row r="293" spans="2:8" s="1" customFormat="1" ht="20" x14ac:dyDescent="0.2">
      <c r="B293" s="13"/>
      <c r="C293" s="29" t="s">
        <v>1</v>
      </c>
      <c r="D293" s="29" t="s">
        <v>787</v>
      </c>
      <c r="E293" s="3" t="s">
        <v>1</v>
      </c>
      <c r="F293" s="30">
        <v>178.35599999999999</v>
      </c>
      <c r="H293" s="13"/>
    </row>
    <row r="294" spans="2:8" s="1" customFormat="1" ht="16.75" customHeight="1" x14ac:dyDescent="0.2">
      <c r="B294" s="13"/>
      <c r="C294" s="29" t="s">
        <v>1</v>
      </c>
      <c r="D294" s="29" t="s">
        <v>788</v>
      </c>
      <c r="E294" s="3" t="s">
        <v>1</v>
      </c>
      <c r="F294" s="30">
        <v>40.091000000000001</v>
      </c>
      <c r="H294" s="13"/>
    </row>
    <row r="295" spans="2:8" s="1" customFormat="1" ht="16.75" customHeight="1" x14ac:dyDescent="0.2">
      <c r="B295" s="13"/>
      <c r="C295" s="29" t="s">
        <v>1</v>
      </c>
      <c r="D295" s="29" t="s">
        <v>789</v>
      </c>
      <c r="E295" s="3" t="s">
        <v>1</v>
      </c>
      <c r="F295" s="30">
        <v>129.57</v>
      </c>
      <c r="H295" s="13"/>
    </row>
    <row r="296" spans="2:8" s="1" customFormat="1" ht="16.75" customHeight="1" x14ac:dyDescent="0.2">
      <c r="B296" s="13"/>
      <c r="C296" s="29" t="s">
        <v>1</v>
      </c>
      <c r="D296" s="29" t="s">
        <v>790</v>
      </c>
      <c r="E296" s="3" t="s">
        <v>1</v>
      </c>
      <c r="F296" s="30">
        <v>-129.95400000000001</v>
      </c>
      <c r="H296" s="13"/>
    </row>
    <row r="297" spans="2:8" s="1" customFormat="1" ht="16.75" customHeight="1" x14ac:dyDescent="0.2">
      <c r="B297" s="13"/>
      <c r="C297" s="29" t="s">
        <v>1</v>
      </c>
      <c r="D297" s="29" t="s">
        <v>583</v>
      </c>
      <c r="E297" s="3" t="s">
        <v>1</v>
      </c>
      <c r="F297" s="30">
        <v>0</v>
      </c>
      <c r="H297" s="13"/>
    </row>
    <row r="298" spans="2:8" s="1" customFormat="1" ht="16.75" customHeight="1" x14ac:dyDescent="0.2">
      <c r="B298" s="13"/>
      <c r="C298" s="29" t="s">
        <v>1</v>
      </c>
      <c r="D298" s="29" t="s">
        <v>791</v>
      </c>
      <c r="E298" s="3" t="s">
        <v>1</v>
      </c>
      <c r="F298" s="30">
        <v>28.731999999999999</v>
      </c>
      <c r="H298" s="13"/>
    </row>
    <row r="299" spans="2:8" s="1" customFormat="1" ht="16.75" customHeight="1" x14ac:dyDescent="0.2">
      <c r="B299" s="13"/>
      <c r="C299" s="29" t="s">
        <v>1</v>
      </c>
      <c r="D299" s="29" t="s">
        <v>792</v>
      </c>
      <c r="E299" s="3" t="s">
        <v>1</v>
      </c>
      <c r="F299" s="30">
        <v>-96.528000000000006</v>
      </c>
      <c r="H299" s="13"/>
    </row>
    <row r="300" spans="2:8" s="1" customFormat="1" ht="16.75" customHeight="1" x14ac:dyDescent="0.2">
      <c r="B300" s="13"/>
      <c r="C300" s="29" t="s">
        <v>1</v>
      </c>
      <c r="D300" s="29" t="s">
        <v>793</v>
      </c>
      <c r="E300" s="3" t="s">
        <v>1</v>
      </c>
      <c r="F300" s="30">
        <v>-126.768</v>
      </c>
      <c r="H300" s="13"/>
    </row>
    <row r="301" spans="2:8" s="1" customFormat="1" ht="16.75" customHeight="1" x14ac:dyDescent="0.2">
      <c r="B301" s="13"/>
      <c r="C301" s="29" t="s">
        <v>1</v>
      </c>
      <c r="D301" s="29" t="s">
        <v>794</v>
      </c>
      <c r="E301" s="3" t="s">
        <v>1</v>
      </c>
      <c r="F301" s="30">
        <v>26.552</v>
      </c>
      <c r="H301" s="13"/>
    </row>
    <row r="302" spans="2:8" s="1" customFormat="1" ht="16.75" customHeight="1" x14ac:dyDescent="0.2">
      <c r="B302" s="13"/>
      <c r="C302" s="29" t="s">
        <v>1</v>
      </c>
      <c r="D302" s="29" t="s">
        <v>795</v>
      </c>
      <c r="E302" s="3" t="s">
        <v>1</v>
      </c>
      <c r="F302" s="30">
        <v>211.01599999999999</v>
      </c>
      <c r="H302" s="13"/>
    </row>
    <row r="303" spans="2:8" s="1" customFormat="1" ht="16.75" customHeight="1" x14ac:dyDescent="0.2">
      <c r="B303" s="13"/>
      <c r="C303" s="29" t="s">
        <v>162</v>
      </c>
      <c r="D303" s="29" t="s">
        <v>402</v>
      </c>
      <c r="E303" s="3" t="s">
        <v>1</v>
      </c>
      <c r="F303" s="30">
        <v>3089.183</v>
      </c>
      <c r="H303" s="13"/>
    </row>
    <row r="304" spans="2:8" s="1" customFormat="1" ht="16.75" customHeight="1" x14ac:dyDescent="0.2">
      <c r="B304" s="13"/>
      <c r="C304" s="31" t="s">
        <v>3093</v>
      </c>
      <c r="H304" s="13"/>
    </row>
    <row r="305" spans="2:8" s="1" customFormat="1" ht="16.75" customHeight="1" x14ac:dyDescent="0.2">
      <c r="B305" s="13"/>
      <c r="C305" s="29" t="s">
        <v>772</v>
      </c>
      <c r="D305" s="29" t="s">
        <v>773</v>
      </c>
      <c r="E305" s="3" t="s">
        <v>385</v>
      </c>
      <c r="F305" s="30">
        <v>3089.183</v>
      </c>
      <c r="H305" s="13"/>
    </row>
    <row r="306" spans="2:8" s="1" customFormat="1" ht="16.75" customHeight="1" x14ac:dyDescent="0.2">
      <c r="B306" s="13"/>
      <c r="C306" s="29" t="s">
        <v>747</v>
      </c>
      <c r="D306" s="29" t="s">
        <v>748</v>
      </c>
      <c r="E306" s="3" t="s">
        <v>385</v>
      </c>
      <c r="F306" s="30">
        <v>4464.4309999999996</v>
      </c>
      <c r="H306" s="13"/>
    </row>
    <row r="307" spans="2:8" s="1" customFormat="1" ht="16.75" customHeight="1" x14ac:dyDescent="0.2">
      <c r="B307" s="13"/>
      <c r="C307" s="29" t="s">
        <v>797</v>
      </c>
      <c r="D307" s="29" t="s">
        <v>798</v>
      </c>
      <c r="E307" s="3" t="s">
        <v>385</v>
      </c>
      <c r="F307" s="30">
        <v>3089.183</v>
      </c>
      <c r="H307" s="13"/>
    </row>
    <row r="308" spans="2:8" s="1" customFormat="1" ht="16.75" customHeight="1" x14ac:dyDescent="0.2">
      <c r="B308" s="13"/>
      <c r="C308" s="29" t="s">
        <v>2665</v>
      </c>
      <c r="D308" s="29" t="s">
        <v>2666</v>
      </c>
      <c r="E308" s="3" t="s">
        <v>385</v>
      </c>
      <c r="F308" s="30">
        <v>4476.4210000000003</v>
      </c>
      <c r="H308" s="13"/>
    </row>
    <row r="309" spans="2:8" s="1" customFormat="1" ht="16.75" customHeight="1" x14ac:dyDescent="0.2">
      <c r="B309" s="13"/>
      <c r="C309" s="25" t="s">
        <v>165</v>
      </c>
      <c r="D309" s="26" t="s">
        <v>166</v>
      </c>
      <c r="E309" s="27" t="s">
        <v>1</v>
      </c>
      <c r="F309" s="28">
        <v>67.2</v>
      </c>
      <c r="H309" s="13"/>
    </row>
    <row r="310" spans="2:8" s="1" customFormat="1" ht="16.75" customHeight="1" x14ac:dyDescent="0.2">
      <c r="B310" s="13"/>
      <c r="C310" s="29" t="s">
        <v>1</v>
      </c>
      <c r="D310" s="29" t="s">
        <v>835</v>
      </c>
      <c r="E310" s="3" t="s">
        <v>1</v>
      </c>
      <c r="F310" s="30">
        <v>0</v>
      </c>
      <c r="H310" s="13"/>
    </row>
    <row r="311" spans="2:8" s="1" customFormat="1" ht="16.75" customHeight="1" x14ac:dyDescent="0.2">
      <c r="B311" s="13"/>
      <c r="C311" s="29" t="s">
        <v>1</v>
      </c>
      <c r="D311" s="29" t="s">
        <v>836</v>
      </c>
      <c r="E311" s="3" t="s">
        <v>1</v>
      </c>
      <c r="F311" s="30">
        <v>67.2</v>
      </c>
      <c r="H311" s="13"/>
    </row>
    <row r="312" spans="2:8" s="1" customFormat="1" ht="16.75" customHeight="1" x14ac:dyDescent="0.2">
      <c r="B312" s="13"/>
      <c r="C312" s="29" t="s">
        <v>165</v>
      </c>
      <c r="D312" s="29" t="s">
        <v>621</v>
      </c>
      <c r="E312" s="3" t="s">
        <v>1</v>
      </c>
      <c r="F312" s="30">
        <v>67.2</v>
      </c>
      <c r="H312" s="13"/>
    </row>
    <row r="313" spans="2:8" s="1" customFormat="1" ht="16.75" customHeight="1" x14ac:dyDescent="0.2">
      <c r="B313" s="13"/>
      <c r="C313" s="31" t="s">
        <v>3093</v>
      </c>
      <c r="H313" s="13"/>
    </row>
    <row r="314" spans="2:8" s="1" customFormat="1" ht="16.75" customHeight="1" x14ac:dyDescent="0.2">
      <c r="B314" s="13"/>
      <c r="C314" s="29" t="s">
        <v>832</v>
      </c>
      <c r="D314" s="29" t="s">
        <v>833</v>
      </c>
      <c r="E314" s="3" t="s">
        <v>325</v>
      </c>
      <c r="F314" s="30">
        <v>239.09</v>
      </c>
      <c r="H314" s="13"/>
    </row>
    <row r="315" spans="2:8" s="1" customFormat="1" ht="16.75" customHeight="1" x14ac:dyDescent="0.2">
      <c r="B315" s="13"/>
      <c r="C315" s="29" t="s">
        <v>772</v>
      </c>
      <c r="D315" s="29" t="s">
        <v>773</v>
      </c>
      <c r="E315" s="3" t="s">
        <v>385</v>
      </c>
      <c r="F315" s="30">
        <v>3089.183</v>
      </c>
      <c r="H315" s="13"/>
    </row>
    <row r="316" spans="2:8" s="1" customFormat="1" ht="16.75" customHeight="1" x14ac:dyDescent="0.2">
      <c r="B316" s="13"/>
      <c r="C316" s="29" t="s">
        <v>827</v>
      </c>
      <c r="D316" s="29" t="s">
        <v>828</v>
      </c>
      <c r="E316" s="3" t="s">
        <v>385</v>
      </c>
      <c r="F316" s="30">
        <v>39.991999999999997</v>
      </c>
      <c r="H316" s="13"/>
    </row>
    <row r="317" spans="2:8" s="1" customFormat="1" ht="16.75" customHeight="1" x14ac:dyDescent="0.2">
      <c r="B317" s="13"/>
      <c r="C317" s="29" t="s">
        <v>850</v>
      </c>
      <c r="D317" s="29" t="s">
        <v>851</v>
      </c>
      <c r="E317" s="3" t="s">
        <v>325</v>
      </c>
      <c r="F317" s="30">
        <v>265.52</v>
      </c>
      <c r="H317" s="13"/>
    </row>
    <row r="318" spans="2:8" s="1" customFormat="1" ht="16.75" customHeight="1" x14ac:dyDescent="0.2">
      <c r="B318" s="13"/>
      <c r="C318" s="29" t="s">
        <v>885</v>
      </c>
      <c r="D318" s="29" t="s">
        <v>886</v>
      </c>
      <c r="E318" s="3" t="s">
        <v>385</v>
      </c>
      <c r="F318" s="30">
        <v>814.32600000000002</v>
      </c>
      <c r="H318" s="13"/>
    </row>
    <row r="319" spans="2:8" s="1" customFormat="1" ht="16.75" customHeight="1" x14ac:dyDescent="0.2">
      <c r="B319" s="13"/>
      <c r="C319" s="29" t="s">
        <v>930</v>
      </c>
      <c r="D319" s="29" t="s">
        <v>931</v>
      </c>
      <c r="E319" s="3" t="s">
        <v>385</v>
      </c>
      <c r="F319" s="30">
        <v>760.51199999999994</v>
      </c>
      <c r="H319" s="13"/>
    </row>
    <row r="320" spans="2:8" s="1" customFormat="1" ht="16.75" customHeight="1" x14ac:dyDescent="0.2">
      <c r="B320" s="13"/>
      <c r="C320" s="29" t="s">
        <v>841</v>
      </c>
      <c r="D320" s="29" t="s">
        <v>842</v>
      </c>
      <c r="E320" s="3" t="s">
        <v>325</v>
      </c>
      <c r="F320" s="30">
        <v>116.98</v>
      </c>
      <c r="H320" s="13"/>
    </row>
    <row r="321" spans="2:8" s="1" customFormat="1" ht="16.75" customHeight="1" x14ac:dyDescent="0.2">
      <c r="B321" s="13"/>
      <c r="C321" s="25" t="s">
        <v>168</v>
      </c>
      <c r="D321" s="26" t="s">
        <v>169</v>
      </c>
      <c r="E321" s="27" t="s">
        <v>1</v>
      </c>
      <c r="F321" s="28">
        <v>482.5</v>
      </c>
      <c r="H321" s="13"/>
    </row>
    <row r="322" spans="2:8" s="1" customFormat="1" ht="16.75" customHeight="1" x14ac:dyDescent="0.2">
      <c r="B322" s="13"/>
      <c r="C322" s="29" t="s">
        <v>1</v>
      </c>
      <c r="D322" s="29" t="s">
        <v>2420</v>
      </c>
      <c r="E322" s="3" t="s">
        <v>1</v>
      </c>
      <c r="F322" s="30">
        <v>0</v>
      </c>
      <c r="H322" s="13"/>
    </row>
    <row r="323" spans="2:8" s="1" customFormat="1" ht="16.75" customHeight="1" x14ac:dyDescent="0.2">
      <c r="B323" s="13"/>
      <c r="C323" s="29" t="s">
        <v>1</v>
      </c>
      <c r="D323" s="29" t="s">
        <v>2431</v>
      </c>
      <c r="E323" s="3" t="s">
        <v>1</v>
      </c>
      <c r="F323" s="30">
        <v>0</v>
      </c>
      <c r="H323" s="13"/>
    </row>
    <row r="324" spans="2:8" s="1" customFormat="1" ht="16.75" customHeight="1" x14ac:dyDescent="0.2">
      <c r="B324" s="13"/>
      <c r="C324" s="29" t="s">
        <v>168</v>
      </c>
      <c r="D324" s="29" t="s">
        <v>2432</v>
      </c>
      <c r="E324" s="3" t="s">
        <v>1</v>
      </c>
      <c r="F324" s="30">
        <v>482.5</v>
      </c>
      <c r="H324" s="13"/>
    </row>
    <row r="325" spans="2:8" s="1" customFormat="1" ht="16.75" customHeight="1" x14ac:dyDescent="0.2">
      <c r="B325" s="13"/>
      <c r="C325" s="31" t="s">
        <v>3093</v>
      </c>
      <c r="H325" s="13"/>
    </row>
    <row r="326" spans="2:8" s="1" customFormat="1" ht="16.75" customHeight="1" x14ac:dyDescent="0.2">
      <c r="B326" s="13"/>
      <c r="C326" s="29" t="s">
        <v>2428</v>
      </c>
      <c r="D326" s="29" t="s">
        <v>2429</v>
      </c>
      <c r="E326" s="3" t="s">
        <v>385</v>
      </c>
      <c r="F326" s="30">
        <v>1332.576</v>
      </c>
      <c r="H326" s="13"/>
    </row>
    <row r="327" spans="2:8" s="1" customFormat="1" x14ac:dyDescent="0.2">
      <c r="B327" s="13"/>
      <c r="C327" s="29" t="s">
        <v>942</v>
      </c>
      <c r="D327" s="29" t="s">
        <v>943</v>
      </c>
      <c r="E327" s="3" t="s">
        <v>342</v>
      </c>
      <c r="F327" s="30">
        <v>42.582999999999998</v>
      </c>
      <c r="H327" s="13"/>
    </row>
    <row r="328" spans="2:8" s="1" customFormat="1" ht="16.75" customHeight="1" x14ac:dyDescent="0.2">
      <c r="B328" s="13"/>
      <c r="C328" s="29" t="s">
        <v>965</v>
      </c>
      <c r="D328" s="29" t="s">
        <v>966</v>
      </c>
      <c r="E328" s="3" t="s">
        <v>385</v>
      </c>
      <c r="F328" s="30">
        <v>1493.9</v>
      </c>
      <c r="H328" s="13"/>
    </row>
    <row r="329" spans="2:8" s="1" customFormat="1" ht="16.75" customHeight="1" x14ac:dyDescent="0.2">
      <c r="B329" s="13"/>
      <c r="C329" s="29" t="s">
        <v>970</v>
      </c>
      <c r="D329" s="29" t="s">
        <v>971</v>
      </c>
      <c r="E329" s="3" t="s">
        <v>385</v>
      </c>
      <c r="F329" s="30">
        <v>1702.3</v>
      </c>
      <c r="H329" s="13"/>
    </row>
    <row r="330" spans="2:8" s="1" customFormat="1" ht="16.75" customHeight="1" x14ac:dyDescent="0.2">
      <c r="B330" s="13"/>
      <c r="C330" s="29" t="s">
        <v>975</v>
      </c>
      <c r="D330" s="29" t="s">
        <v>976</v>
      </c>
      <c r="E330" s="3" t="s">
        <v>385</v>
      </c>
      <c r="F330" s="30">
        <v>2367.5</v>
      </c>
      <c r="H330" s="13"/>
    </row>
    <row r="331" spans="2:8" s="1" customFormat="1" ht="16.75" customHeight="1" x14ac:dyDescent="0.2">
      <c r="B331" s="13"/>
      <c r="C331" s="29" t="s">
        <v>1233</v>
      </c>
      <c r="D331" s="29" t="s">
        <v>1234</v>
      </c>
      <c r="E331" s="3" t="s">
        <v>385</v>
      </c>
      <c r="F331" s="30">
        <v>2431.8000000000002</v>
      </c>
      <c r="H331" s="13"/>
    </row>
    <row r="332" spans="2:8" s="1" customFormat="1" ht="16.75" customHeight="1" x14ac:dyDescent="0.2">
      <c r="B332" s="13"/>
      <c r="C332" s="29" t="s">
        <v>2402</v>
      </c>
      <c r="D332" s="29" t="s">
        <v>2403</v>
      </c>
      <c r="E332" s="3" t="s">
        <v>385</v>
      </c>
      <c r="F332" s="30">
        <v>3266.9859999999999</v>
      </c>
      <c r="H332" s="13"/>
    </row>
    <row r="333" spans="2:8" s="1" customFormat="1" ht="16.75" customHeight="1" x14ac:dyDescent="0.2">
      <c r="B333" s="13"/>
      <c r="C333" s="29" t="s">
        <v>2442</v>
      </c>
      <c r="D333" s="29" t="s">
        <v>2443</v>
      </c>
      <c r="E333" s="3" t="s">
        <v>385</v>
      </c>
      <c r="F333" s="30">
        <v>579</v>
      </c>
      <c r="H333" s="13"/>
    </row>
    <row r="334" spans="2:8" s="1" customFormat="1" ht="16.75" customHeight="1" x14ac:dyDescent="0.2">
      <c r="B334" s="13"/>
      <c r="C334" s="25" t="s">
        <v>171</v>
      </c>
      <c r="D334" s="26" t="s">
        <v>172</v>
      </c>
      <c r="E334" s="27" t="s">
        <v>1</v>
      </c>
      <c r="F334" s="28">
        <v>7.5</v>
      </c>
      <c r="H334" s="13"/>
    </row>
    <row r="335" spans="2:8" s="1" customFormat="1" ht="16.75" customHeight="1" x14ac:dyDescent="0.2">
      <c r="B335" s="13"/>
      <c r="C335" s="29" t="s">
        <v>1</v>
      </c>
      <c r="D335" s="29" t="s">
        <v>172</v>
      </c>
      <c r="E335" s="3" t="s">
        <v>1</v>
      </c>
      <c r="F335" s="30">
        <v>0</v>
      </c>
      <c r="H335" s="13"/>
    </row>
    <row r="336" spans="2:8" s="1" customFormat="1" ht="16.75" customHeight="1" x14ac:dyDescent="0.2">
      <c r="B336" s="13"/>
      <c r="C336" s="29" t="s">
        <v>171</v>
      </c>
      <c r="D336" s="29" t="s">
        <v>2481</v>
      </c>
      <c r="E336" s="3" t="s">
        <v>1</v>
      </c>
      <c r="F336" s="30">
        <v>7.5</v>
      </c>
      <c r="H336" s="13"/>
    </row>
    <row r="337" spans="2:8" s="1" customFormat="1" ht="16.75" customHeight="1" x14ac:dyDescent="0.2">
      <c r="B337" s="13"/>
      <c r="C337" s="31" t="s">
        <v>3093</v>
      </c>
      <c r="H337" s="13"/>
    </row>
    <row r="338" spans="2:8" s="1" customFormat="1" ht="16.75" customHeight="1" x14ac:dyDescent="0.2">
      <c r="B338" s="13"/>
      <c r="C338" s="29" t="s">
        <v>2477</v>
      </c>
      <c r="D338" s="29" t="s">
        <v>2478</v>
      </c>
      <c r="E338" s="3" t="s">
        <v>385</v>
      </c>
      <c r="F338" s="30">
        <v>72.099999999999994</v>
      </c>
      <c r="H338" s="13"/>
    </row>
    <row r="339" spans="2:8" s="1" customFormat="1" x14ac:dyDescent="0.2">
      <c r="B339" s="13"/>
      <c r="C339" s="29" t="s">
        <v>948</v>
      </c>
      <c r="D339" s="29" t="s">
        <v>949</v>
      </c>
      <c r="E339" s="3" t="s">
        <v>342</v>
      </c>
      <c r="F339" s="30">
        <v>1.742</v>
      </c>
      <c r="H339" s="13"/>
    </row>
    <row r="340" spans="2:8" s="1" customFormat="1" ht="16.75" customHeight="1" x14ac:dyDescent="0.2">
      <c r="B340" s="13"/>
      <c r="C340" s="29" t="s">
        <v>953</v>
      </c>
      <c r="D340" s="29" t="s">
        <v>954</v>
      </c>
      <c r="E340" s="3" t="s">
        <v>349</v>
      </c>
      <c r="F340" s="30">
        <v>0.23400000000000001</v>
      </c>
      <c r="H340" s="13"/>
    </row>
    <row r="341" spans="2:8" s="1" customFormat="1" ht="16.75" customHeight="1" x14ac:dyDescent="0.2">
      <c r="B341" s="13"/>
      <c r="C341" s="29" t="s">
        <v>975</v>
      </c>
      <c r="D341" s="29" t="s">
        <v>976</v>
      </c>
      <c r="E341" s="3" t="s">
        <v>385</v>
      </c>
      <c r="F341" s="30">
        <v>2367.5</v>
      </c>
      <c r="H341" s="13"/>
    </row>
    <row r="342" spans="2:8" s="1" customFormat="1" ht="16.75" customHeight="1" x14ac:dyDescent="0.2">
      <c r="B342" s="13"/>
      <c r="C342" s="29" t="s">
        <v>1233</v>
      </c>
      <c r="D342" s="29" t="s">
        <v>1234</v>
      </c>
      <c r="E342" s="3" t="s">
        <v>385</v>
      </c>
      <c r="F342" s="30">
        <v>2431.8000000000002</v>
      </c>
      <c r="H342" s="13"/>
    </row>
    <row r="343" spans="2:8" s="1" customFormat="1" ht="16.75" customHeight="1" x14ac:dyDescent="0.2">
      <c r="B343" s="13"/>
      <c r="C343" s="29" t="s">
        <v>2402</v>
      </c>
      <c r="D343" s="29" t="s">
        <v>2403</v>
      </c>
      <c r="E343" s="3" t="s">
        <v>385</v>
      </c>
      <c r="F343" s="30">
        <v>3266.9859999999999</v>
      </c>
      <c r="H343" s="13"/>
    </row>
    <row r="344" spans="2:8" s="1" customFormat="1" ht="16.75" customHeight="1" x14ac:dyDescent="0.2">
      <c r="B344" s="13"/>
      <c r="C344" s="29" t="s">
        <v>2489</v>
      </c>
      <c r="D344" s="29" t="s">
        <v>2490</v>
      </c>
      <c r="E344" s="3" t="s">
        <v>385</v>
      </c>
      <c r="F344" s="30">
        <v>9</v>
      </c>
      <c r="H344" s="13"/>
    </row>
    <row r="345" spans="2:8" s="1" customFormat="1" ht="16.75" customHeight="1" x14ac:dyDescent="0.2">
      <c r="B345" s="13"/>
      <c r="C345" s="25" t="s">
        <v>173</v>
      </c>
      <c r="D345" s="26" t="s">
        <v>174</v>
      </c>
      <c r="E345" s="27" t="s">
        <v>1</v>
      </c>
      <c r="F345" s="28">
        <v>235.2</v>
      </c>
      <c r="H345" s="13"/>
    </row>
    <row r="346" spans="2:8" s="1" customFormat="1" ht="16.75" customHeight="1" x14ac:dyDescent="0.2">
      <c r="B346" s="13"/>
      <c r="C346" s="29" t="s">
        <v>1</v>
      </c>
      <c r="D346" s="29" t="s">
        <v>2389</v>
      </c>
      <c r="E346" s="3" t="s">
        <v>1</v>
      </c>
      <c r="F346" s="30">
        <v>0</v>
      </c>
      <c r="H346" s="13"/>
    </row>
    <row r="347" spans="2:8" s="1" customFormat="1" ht="16.75" customHeight="1" x14ac:dyDescent="0.2">
      <c r="B347" s="13"/>
      <c r="C347" s="29" t="s">
        <v>173</v>
      </c>
      <c r="D347" s="29" t="s">
        <v>175</v>
      </c>
      <c r="E347" s="3" t="s">
        <v>1</v>
      </c>
      <c r="F347" s="30">
        <v>235.2</v>
      </c>
      <c r="H347" s="13"/>
    </row>
    <row r="348" spans="2:8" s="1" customFormat="1" ht="16.75" customHeight="1" x14ac:dyDescent="0.2">
      <c r="B348" s="13"/>
      <c r="C348" s="31" t="s">
        <v>3093</v>
      </c>
      <c r="H348" s="13"/>
    </row>
    <row r="349" spans="2:8" s="1" customFormat="1" ht="16.75" customHeight="1" x14ac:dyDescent="0.2">
      <c r="B349" s="13"/>
      <c r="C349" s="29" t="s">
        <v>2386</v>
      </c>
      <c r="D349" s="29" t="s">
        <v>2387</v>
      </c>
      <c r="E349" s="3" t="s">
        <v>385</v>
      </c>
      <c r="F349" s="30">
        <v>235.2</v>
      </c>
      <c r="H349" s="13"/>
    </row>
    <row r="350" spans="2:8" s="1" customFormat="1" x14ac:dyDescent="0.2">
      <c r="B350" s="13"/>
      <c r="C350" s="29" t="s">
        <v>942</v>
      </c>
      <c r="D350" s="29" t="s">
        <v>943</v>
      </c>
      <c r="E350" s="3" t="s">
        <v>342</v>
      </c>
      <c r="F350" s="30">
        <v>42.582999999999998</v>
      </c>
      <c r="H350" s="13"/>
    </row>
    <row r="351" spans="2:8" s="1" customFormat="1" ht="16.75" customHeight="1" x14ac:dyDescent="0.2">
      <c r="B351" s="13"/>
      <c r="C351" s="29" t="s">
        <v>965</v>
      </c>
      <c r="D351" s="29" t="s">
        <v>966</v>
      </c>
      <c r="E351" s="3" t="s">
        <v>385</v>
      </c>
      <c r="F351" s="30">
        <v>1493.9</v>
      </c>
      <c r="H351" s="13"/>
    </row>
    <row r="352" spans="2:8" s="1" customFormat="1" ht="16.75" customHeight="1" x14ac:dyDescent="0.2">
      <c r="B352" s="13"/>
      <c r="C352" s="29" t="s">
        <v>975</v>
      </c>
      <c r="D352" s="29" t="s">
        <v>976</v>
      </c>
      <c r="E352" s="3" t="s">
        <v>385</v>
      </c>
      <c r="F352" s="30">
        <v>2367.5</v>
      </c>
      <c r="H352" s="13"/>
    </row>
    <row r="353" spans="2:8" s="1" customFormat="1" ht="16.75" customHeight="1" x14ac:dyDescent="0.2">
      <c r="B353" s="13"/>
      <c r="C353" s="29" t="s">
        <v>1148</v>
      </c>
      <c r="D353" s="29" t="s">
        <v>1149</v>
      </c>
      <c r="E353" s="3" t="s">
        <v>385</v>
      </c>
      <c r="F353" s="30">
        <v>497.6</v>
      </c>
      <c r="H353" s="13"/>
    </row>
    <row r="354" spans="2:8" s="1" customFormat="1" ht="16.75" customHeight="1" x14ac:dyDescent="0.2">
      <c r="B354" s="13"/>
      <c r="C354" s="29" t="s">
        <v>1233</v>
      </c>
      <c r="D354" s="29" t="s">
        <v>1234</v>
      </c>
      <c r="E354" s="3" t="s">
        <v>385</v>
      </c>
      <c r="F354" s="30">
        <v>2431.8000000000002</v>
      </c>
      <c r="H354" s="13"/>
    </row>
    <row r="355" spans="2:8" s="1" customFormat="1" ht="16.75" customHeight="1" x14ac:dyDescent="0.2">
      <c r="B355" s="13"/>
      <c r="C355" s="29" t="s">
        <v>2402</v>
      </c>
      <c r="D355" s="29" t="s">
        <v>2403</v>
      </c>
      <c r="E355" s="3" t="s">
        <v>385</v>
      </c>
      <c r="F355" s="30">
        <v>3266.9859999999999</v>
      </c>
      <c r="H355" s="13"/>
    </row>
    <row r="356" spans="2:8" s="1" customFormat="1" ht="16.75" customHeight="1" x14ac:dyDescent="0.2">
      <c r="B356" s="13"/>
      <c r="C356" s="25" t="s">
        <v>176</v>
      </c>
      <c r="D356" s="26" t="s">
        <v>177</v>
      </c>
      <c r="E356" s="27" t="s">
        <v>1</v>
      </c>
      <c r="F356" s="28">
        <v>34.1</v>
      </c>
      <c r="H356" s="13"/>
    </row>
    <row r="357" spans="2:8" s="1" customFormat="1" ht="16.75" customHeight="1" x14ac:dyDescent="0.2">
      <c r="B357" s="13"/>
      <c r="C357" s="29" t="s">
        <v>1</v>
      </c>
      <c r="D357" s="29" t="s">
        <v>177</v>
      </c>
      <c r="E357" s="3" t="s">
        <v>1</v>
      </c>
      <c r="F357" s="30">
        <v>0</v>
      </c>
      <c r="H357" s="13"/>
    </row>
    <row r="358" spans="2:8" s="1" customFormat="1" ht="16.75" customHeight="1" x14ac:dyDescent="0.2">
      <c r="B358" s="13"/>
      <c r="C358" s="29" t="s">
        <v>176</v>
      </c>
      <c r="D358" s="29" t="s">
        <v>178</v>
      </c>
      <c r="E358" s="3" t="s">
        <v>1</v>
      </c>
      <c r="F358" s="30">
        <v>34.1</v>
      </c>
      <c r="H358" s="13"/>
    </row>
    <row r="359" spans="2:8" s="1" customFormat="1" ht="16.75" customHeight="1" x14ac:dyDescent="0.2">
      <c r="B359" s="13"/>
      <c r="C359" s="31" t="s">
        <v>3093</v>
      </c>
      <c r="H359" s="13"/>
    </row>
    <row r="360" spans="2:8" s="1" customFormat="1" ht="16.75" customHeight="1" x14ac:dyDescent="0.2">
      <c r="B360" s="13"/>
      <c r="C360" s="29" t="s">
        <v>2428</v>
      </c>
      <c r="D360" s="29" t="s">
        <v>2429</v>
      </c>
      <c r="E360" s="3" t="s">
        <v>385</v>
      </c>
      <c r="F360" s="30">
        <v>1332.576</v>
      </c>
      <c r="H360" s="13"/>
    </row>
    <row r="361" spans="2:8" s="1" customFormat="1" ht="16.75" customHeight="1" x14ac:dyDescent="0.2">
      <c r="B361" s="13"/>
      <c r="C361" s="29" t="s">
        <v>958</v>
      </c>
      <c r="D361" s="29" t="s">
        <v>959</v>
      </c>
      <c r="E361" s="3" t="s">
        <v>385</v>
      </c>
      <c r="F361" s="30">
        <v>184.5</v>
      </c>
      <c r="H361" s="13"/>
    </row>
    <row r="362" spans="2:8" s="1" customFormat="1" ht="16.75" customHeight="1" x14ac:dyDescent="0.2">
      <c r="B362" s="13"/>
      <c r="C362" s="29" t="s">
        <v>2402</v>
      </c>
      <c r="D362" s="29" t="s">
        <v>2403</v>
      </c>
      <c r="E362" s="3" t="s">
        <v>385</v>
      </c>
      <c r="F362" s="30">
        <v>3266.9859999999999</v>
      </c>
      <c r="H362" s="13"/>
    </row>
    <row r="363" spans="2:8" s="1" customFormat="1" ht="16.75" customHeight="1" x14ac:dyDescent="0.2">
      <c r="B363" s="13"/>
      <c r="C363" s="29" t="s">
        <v>2467</v>
      </c>
      <c r="D363" s="29" t="s">
        <v>2468</v>
      </c>
      <c r="E363" s="3" t="s">
        <v>385</v>
      </c>
      <c r="F363" s="30">
        <v>40.92</v>
      </c>
      <c r="H363" s="13"/>
    </row>
    <row r="364" spans="2:8" s="1" customFormat="1" ht="16.75" customHeight="1" x14ac:dyDescent="0.2">
      <c r="B364" s="13"/>
      <c r="C364" s="25" t="s">
        <v>179</v>
      </c>
      <c r="D364" s="26" t="s">
        <v>180</v>
      </c>
      <c r="E364" s="27" t="s">
        <v>1</v>
      </c>
      <c r="F364" s="28">
        <v>42.8</v>
      </c>
      <c r="H364" s="13"/>
    </row>
    <row r="365" spans="2:8" s="1" customFormat="1" ht="16.75" customHeight="1" x14ac:dyDescent="0.2">
      <c r="B365" s="13"/>
      <c r="C365" s="29" t="s">
        <v>1</v>
      </c>
      <c r="D365" s="29" t="s">
        <v>180</v>
      </c>
      <c r="E365" s="3" t="s">
        <v>1</v>
      </c>
      <c r="F365" s="30">
        <v>0</v>
      </c>
      <c r="H365" s="13"/>
    </row>
    <row r="366" spans="2:8" s="1" customFormat="1" ht="16.75" customHeight="1" x14ac:dyDescent="0.2">
      <c r="B366" s="13"/>
      <c r="C366" s="29" t="s">
        <v>179</v>
      </c>
      <c r="D366" s="29" t="s">
        <v>2482</v>
      </c>
      <c r="E366" s="3" t="s">
        <v>1</v>
      </c>
      <c r="F366" s="30">
        <v>42.8</v>
      </c>
      <c r="H366" s="13"/>
    </row>
    <row r="367" spans="2:8" s="1" customFormat="1" ht="16.75" customHeight="1" x14ac:dyDescent="0.2">
      <c r="B367" s="13"/>
      <c r="C367" s="31" t="s">
        <v>3093</v>
      </c>
      <c r="H367" s="13"/>
    </row>
    <row r="368" spans="2:8" s="1" customFormat="1" ht="16.75" customHeight="1" x14ac:dyDescent="0.2">
      <c r="B368" s="13"/>
      <c r="C368" s="29" t="s">
        <v>2477</v>
      </c>
      <c r="D368" s="29" t="s">
        <v>2478</v>
      </c>
      <c r="E368" s="3" t="s">
        <v>385</v>
      </c>
      <c r="F368" s="30">
        <v>72.099999999999994</v>
      </c>
      <c r="H368" s="13"/>
    </row>
    <row r="369" spans="2:8" s="1" customFormat="1" ht="16.75" customHeight="1" x14ac:dyDescent="0.2">
      <c r="B369" s="13"/>
      <c r="C369" s="29" t="s">
        <v>958</v>
      </c>
      <c r="D369" s="29" t="s">
        <v>959</v>
      </c>
      <c r="E369" s="3" t="s">
        <v>385</v>
      </c>
      <c r="F369" s="30">
        <v>184.5</v>
      </c>
      <c r="H369" s="13"/>
    </row>
    <row r="370" spans="2:8" s="1" customFormat="1" ht="16.75" customHeight="1" x14ac:dyDescent="0.2">
      <c r="B370" s="13"/>
      <c r="C370" s="29" t="s">
        <v>975</v>
      </c>
      <c r="D370" s="29" t="s">
        <v>976</v>
      </c>
      <c r="E370" s="3" t="s">
        <v>385</v>
      </c>
      <c r="F370" s="30">
        <v>2367.5</v>
      </c>
      <c r="H370" s="13"/>
    </row>
    <row r="371" spans="2:8" s="1" customFormat="1" ht="16.75" customHeight="1" x14ac:dyDescent="0.2">
      <c r="B371" s="13"/>
      <c r="C371" s="29" t="s">
        <v>1233</v>
      </c>
      <c r="D371" s="29" t="s">
        <v>1234</v>
      </c>
      <c r="E371" s="3" t="s">
        <v>385</v>
      </c>
      <c r="F371" s="30">
        <v>2431.8000000000002</v>
      </c>
      <c r="H371" s="13"/>
    </row>
    <row r="372" spans="2:8" s="1" customFormat="1" ht="16.75" customHeight="1" x14ac:dyDescent="0.2">
      <c r="B372" s="13"/>
      <c r="C372" s="29" t="s">
        <v>2402</v>
      </c>
      <c r="D372" s="29" t="s">
        <v>2403</v>
      </c>
      <c r="E372" s="3" t="s">
        <v>385</v>
      </c>
      <c r="F372" s="30">
        <v>3266.9859999999999</v>
      </c>
      <c r="H372" s="13"/>
    </row>
    <row r="373" spans="2:8" s="1" customFormat="1" ht="16.75" customHeight="1" x14ac:dyDescent="0.2">
      <c r="B373" s="13"/>
      <c r="C373" s="29" t="s">
        <v>2494</v>
      </c>
      <c r="D373" s="29" t="s">
        <v>2495</v>
      </c>
      <c r="E373" s="3" t="s">
        <v>385</v>
      </c>
      <c r="F373" s="30">
        <v>51.36</v>
      </c>
      <c r="H373" s="13"/>
    </row>
    <row r="374" spans="2:8" s="1" customFormat="1" ht="16.75" customHeight="1" x14ac:dyDescent="0.2">
      <c r="B374" s="13"/>
      <c r="C374" s="25" t="s">
        <v>262</v>
      </c>
      <c r="D374" s="26" t="s">
        <v>263</v>
      </c>
      <c r="E374" s="27" t="s">
        <v>1</v>
      </c>
      <c r="F374" s="28">
        <v>31.9</v>
      </c>
      <c r="H374" s="13"/>
    </row>
    <row r="375" spans="2:8" s="1" customFormat="1" ht="16.75" customHeight="1" x14ac:dyDescent="0.2">
      <c r="B375" s="13"/>
      <c r="C375" s="31" t="s">
        <v>3093</v>
      </c>
      <c r="H375" s="13"/>
    </row>
    <row r="376" spans="2:8" s="1" customFormat="1" ht="16.75" customHeight="1" x14ac:dyDescent="0.2">
      <c r="B376" s="13"/>
      <c r="C376" s="29" t="s">
        <v>2428</v>
      </c>
      <c r="D376" s="29" t="s">
        <v>2429</v>
      </c>
      <c r="E376" s="3" t="s">
        <v>385</v>
      </c>
      <c r="F376" s="30">
        <v>1332.576</v>
      </c>
      <c r="H376" s="13"/>
    </row>
    <row r="377" spans="2:8" s="1" customFormat="1" ht="16.75" customHeight="1" x14ac:dyDescent="0.2">
      <c r="B377" s="13"/>
      <c r="C377" s="29" t="s">
        <v>958</v>
      </c>
      <c r="D377" s="29" t="s">
        <v>959</v>
      </c>
      <c r="E377" s="3" t="s">
        <v>385</v>
      </c>
      <c r="F377" s="30">
        <v>184.5</v>
      </c>
      <c r="H377" s="13"/>
    </row>
    <row r="378" spans="2:8" s="1" customFormat="1" ht="16.75" customHeight="1" x14ac:dyDescent="0.2">
      <c r="B378" s="13"/>
      <c r="C378" s="29" t="s">
        <v>1233</v>
      </c>
      <c r="D378" s="29" t="s">
        <v>1234</v>
      </c>
      <c r="E378" s="3" t="s">
        <v>385</v>
      </c>
      <c r="F378" s="30">
        <v>2431.8000000000002</v>
      </c>
      <c r="H378" s="13"/>
    </row>
    <row r="379" spans="2:8" s="1" customFormat="1" ht="16.75" customHeight="1" x14ac:dyDescent="0.2">
      <c r="B379" s="13"/>
      <c r="C379" s="29" t="s">
        <v>2402</v>
      </c>
      <c r="D379" s="29" t="s">
        <v>2403</v>
      </c>
      <c r="E379" s="3" t="s">
        <v>385</v>
      </c>
      <c r="F379" s="30">
        <v>3266.9859999999999</v>
      </c>
      <c r="H379" s="13"/>
    </row>
    <row r="380" spans="2:8" s="1" customFormat="1" ht="16.75" customHeight="1" x14ac:dyDescent="0.2">
      <c r="B380" s="13"/>
      <c r="C380" s="29" t="s">
        <v>2423</v>
      </c>
      <c r="D380" s="29" t="s">
        <v>2424</v>
      </c>
      <c r="E380" s="3" t="s">
        <v>385</v>
      </c>
      <c r="F380" s="30">
        <v>38.28</v>
      </c>
      <c r="H380" s="13"/>
    </row>
    <row r="381" spans="2:8" s="1" customFormat="1" ht="16.75" customHeight="1" x14ac:dyDescent="0.2">
      <c r="B381" s="13"/>
      <c r="C381" s="25" t="s">
        <v>181</v>
      </c>
      <c r="D381" s="26" t="s">
        <v>182</v>
      </c>
      <c r="E381" s="27" t="s">
        <v>1</v>
      </c>
      <c r="F381" s="28">
        <v>90.1</v>
      </c>
      <c r="H381" s="13"/>
    </row>
    <row r="382" spans="2:8" s="1" customFormat="1" ht="16.75" customHeight="1" x14ac:dyDescent="0.2">
      <c r="B382" s="13"/>
      <c r="C382" s="29" t="s">
        <v>1</v>
      </c>
      <c r="D382" s="29" t="s">
        <v>2433</v>
      </c>
      <c r="E382" s="3" t="s">
        <v>1</v>
      </c>
      <c r="F382" s="30">
        <v>0</v>
      </c>
      <c r="H382" s="13"/>
    </row>
    <row r="383" spans="2:8" s="1" customFormat="1" ht="16.75" customHeight="1" x14ac:dyDescent="0.2">
      <c r="B383" s="13"/>
      <c r="C383" s="29" t="s">
        <v>181</v>
      </c>
      <c r="D383" s="29" t="s">
        <v>2434</v>
      </c>
      <c r="E383" s="3" t="s">
        <v>1</v>
      </c>
      <c r="F383" s="30">
        <v>90.1</v>
      </c>
      <c r="H383" s="13"/>
    </row>
    <row r="384" spans="2:8" s="1" customFormat="1" ht="16.75" customHeight="1" x14ac:dyDescent="0.2">
      <c r="B384" s="13"/>
      <c r="C384" s="31" t="s">
        <v>3093</v>
      </c>
      <c r="H384" s="13"/>
    </row>
    <row r="385" spans="2:8" s="1" customFormat="1" ht="16.75" customHeight="1" x14ac:dyDescent="0.2">
      <c r="B385" s="13"/>
      <c r="C385" s="29" t="s">
        <v>2428</v>
      </c>
      <c r="D385" s="29" t="s">
        <v>2429</v>
      </c>
      <c r="E385" s="3" t="s">
        <v>385</v>
      </c>
      <c r="F385" s="30">
        <v>1332.576</v>
      </c>
      <c r="H385" s="13"/>
    </row>
    <row r="386" spans="2:8" s="1" customFormat="1" x14ac:dyDescent="0.2">
      <c r="B386" s="13"/>
      <c r="C386" s="29" t="s">
        <v>942</v>
      </c>
      <c r="D386" s="29" t="s">
        <v>943</v>
      </c>
      <c r="E386" s="3" t="s">
        <v>342</v>
      </c>
      <c r="F386" s="30">
        <v>42.582999999999998</v>
      </c>
      <c r="H386" s="13"/>
    </row>
    <row r="387" spans="2:8" s="1" customFormat="1" ht="16.75" customHeight="1" x14ac:dyDescent="0.2">
      <c r="B387" s="13"/>
      <c r="C387" s="29" t="s">
        <v>965</v>
      </c>
      <c r="D387" s="29" t="s">
        <v>966</v>
      </c>
      <c r="E387" s="3" t="s">
        <v>385</v>
      </c>
      <c r="F387" s="30">
        <v>1493.9</v>
      </c>
      <c r="H387" s="13"/>
    </row>
    <row r="388" spans="2:8" s="1" customFormat="1" ht="16.75" customHeight="1" x14ac:dyDescent="0.2">
      <c r="B388" s="13"/>
      <c r="C388" s="29" t="s">
        <v>970</v>
      </c>
      <c r="D388" s="29" t="s">
        <v>971</v>
      </c>
      <c r="E388" s="3" t="s">
        <v>385</v>
      </c>
      <c r="F388" s="30">
        <v>1702.3</v>
      </c>
      <c r="H388" s="13"/>
    </row>
    <row r="389" spans="2:8" s="1" customFormat="1" ht="16.75" customHeight="1" x14ac:dyDescent="0.2">
      <c r="B389" s="13"/>
      <c r="C389" s="29" t="s">
        <v>975</v>
      </c>
      <c r="D389" s="29" t="s">
        <v>976</v>
      </c>
      <c r="E389" s="3" t="s">
        <v>385</v>
      </c>
      <c r="F389" s="30">
        <v>2367.5</v>
      </c>
      <c r="H389" s="13"/>
    </row>
    <row r="390" spans="2:8" s="1" customFormat="1" ht="16.75" customHeight="1" x14ac:dyDescent="0.2">
      <c r="B390" s="13"/>
      <c r="C390" s="29" t="s">
        <v>1148</v>
      </c>
      <c r="D390" s="29" t="s">
        <v>1149</v>
      </c>
      <c r="E390" s="3" t="s">
        <v>385</v>
      </c>
      <c r="F390" s="30">
        <v>497.6</v>
      </c>
      <c r="H390" s="13"/>
    </row>
    <row r="391" spans="2:8" s="1" customFormat="1" ht="16.75" customHeight="1" x14ac:dyDescent="0.2">
      <c r="B391" s="13"/>
      <c r="C391" s="29" t="s">
        <v>1233</v>
      </c>
      <c r="D391" s="29" t="s">
        <v>1234</v>
      </c>
      <c r="E391" s="3" t="s">
        <v>385</v>
      </c>
      <c r="F391" s="30">
        <v>2431.8000000000002</v>
      </c>
      <c r="H391" s="13"/>
    </row>
    <row r="392" spans="2:8" s="1" customFormat="1" ht="16.75" customHeight="1" x14ac:dyDescent="0.2">
      <c r="B392" s="13"/>
      <c r="C392" s="29" t="s">
        <v>2402</v>
      </c>
      <c r="D392" s="29" t="s">
        <v>2403</v>
      </c>
      <c r="E392" s="3" t="s">
        <v>385</v>
      </c>
      <c r="F392" s="30">
        <v>3266.9859999999999</v>
      </c>
      <c r="H392" s="13"/>
    </row>
    <row r="393" spans="2:8" s="1" customFormat="1" ht="16.75" customHeight="1" x14ac:dyDescent="0.2">
      <c r="B393" s="13"/>
      <c r="C393" s="29" t="s">
        <v>2447</v>
      </c>
      <c r="D393" s="29" t="s">
        <v>2448</v>
      </c>
      <c r="E393" s="3" t="s">
        <v>385</v>
      </c>
      <c r="F393" s="30">
        <v>108.12</v>
      </c>
      <c r="H393" s="13"/>
    </row>
    <row r="394" spans="2:8" s="1" customFormat="1" ht="16.75" customHeight="1" x14ac:dyDescent="0.2">
      <c r="B394" s="13"/>
      <c r="C394" s="25" t="s">
        <v>184</v>
      </c>
      <c r="D394" s="26" t="s">
        <v>185</v>
      </c>
      <c r="E394" s="27" t="s">
        <v>1</v>
      </c>
      <c r="F394" s="28">
        <v>557.1</v>
      </c>
      <c r="H394" s="13"/>
    </row>
    <row r="395" spans="2:8" s="1" customFormat="1" ht="16.75" customHeight="1" x14ac:dyDescent="0.2">
      <c r="B395" s="13"/>
      <c r="C395" s="29" t="s">
        <v>1</v>
      </c>
      <c r="D395" s="29" t="s">
        <v>2435</v>
      </c>
      <c r="E395" s="3" t="s">
        <v>1</v>
      </c>
      <c r="F395" s="30">
        <v>0</v>
      </c>
      <c r="H395" s="13"/>
    </row>
    <row r="396" spans="2:8" s="1" customFormat="1" ht="16.75" customHeight="1" x14ac:dyDescent="0.2">
      <c r="B396" s="13"/>
      <c r="C396" s="29" t="s">
        <v>184</v>
      </c>
      <c r="D396" s="29" t="s">
        <v>2436</v>
      </c>
      <c r="E396" s="3" t="s">
        <v>1</v>
      </c>
      <c r="F396" s="30">
        <v>557.1</v>
      </c>
      <c r="H396" s="13"/>
    </row>
    <row r="397" spans="2:8" s="1" customFormat="1" ht="16.75" customHeight="1" x14ac:dyDescent="0.2">
      <c r="B397" s="13"/>
      <c r="C397" s="31" t="s">
        <v>3093</v>
      </c>
      <c r="H397" s="13"/>
    </row>
    <row r="398" spans="2:8" s="1" customFormat="1" ht="16.75" customHeight="1" x14ac:dyDescent="0.2">
      <c r="B398" s="13"/>
      <c r="C398" s="29" t="s">
        <v>2428</v>
      </c>
      <c r="D398" s="29" t="s">
        <v>2429</v>
      </c>
      <c r="E398" s="3" t="s">
        <v>385</v>
      </c>
      <c r="F398" s="30">
        <v>1332.576</v>
      </c>
      <c r="H398" s="13"/>
    </row>
    <row r="399" spans="2:8" s="1" customFormat="1" ht="16.75" customHeight="1" x14ac:dyDescent="0.2">
      <c r="B399" s="13"/>
      <c r="C399" s="29" t="s">
        <v>965</v>
      </c>
      <c r="D399" s="29" t="s">
        <v>966</v>
      </c>
      <c r="E399" s="3" t="s">
        <v>385</v>
      </c>
      <c r="F399" s="30">
        <v>1493.9</v>
      </c>
      <c r="H399" s="13"/>
    </row>
    <row r="400" spans="2:8" s="1" customFormat="1" ht="16.75" customHeight="1" x14ac:dyDescent="0.2">
      <c r="B400" s="13"/>
      <c r="C400" s="29" t="s">
        <v>970</v>
      </c>
      <c r="D400" s="29" t="s">
        <v>971</v>
      </c>
      <c r="E400" s="3" t="s">
        <v>385</v>
      </c>
      <c r="F400" s="30">
        <v>1702.3</v>
      </c>
      <c r="H400" s="13"/>
    </row>
    <row r="401" spans="2:8" s="1" customFormat="1" ht="16.75" customHeight="1" x14ac:dyDescent="0.2">
      <c r="B401" s="13"/>
      <c r="C401" s="29" t="s">
        <v>975</v>
      </c>
      <c r="D401" s="29" t="s">
        <v>976</v>
      </c>
      <c r="E401" s="3" t="s">
        <v>385</v>
      </c>
      <c r="F401" s="30">
        <v>2367.5</v>
      </c>
      <c r="H401" s="13"/>
    </row>
    <row r="402" spans="2:8" s="1" customFormat="1" ht="16.75" customHeight="1" x14ac:dyDescent="0.2">
      <c r="B402" s="13"/>
      <c r="C402" s="29" t="s">
        <v>1233</v>
      </c>
      <c r="D402" s="29" t="s">
        <v>1234</v>
      </c>
      <c r="E402" s="3" t="s">
        <v>385</v>
      </c>
      <c r="F402" s="30">
        <v>2431.8000000000002</v>
      </c>
      <c r="H402" s="13"/>
    </row>
    <row r="403" spans="2:8" s="1" customFormat="1" ht="16.75" customHeight="1" x14ac:dyDescent="0.2">
      <c r="B403" s="13"/>
      <c r="C403" s="29" t="s">
        <v>2402</v>
      </c>
      <c r="D403" s="29" t="s">
        <v>2403</v>
      </c>
      <c r="E403" s="3" t="s">
        <v>385</v>
      </c>
      <c r="F403" s="30">
        <v>3266.9859999999999</v>
      </c>
      <c r="H403" s="13"/>
    </row>
    <row r="404" spans="2:8" s="1" customFormat="1" ht="16.75" customHeight="1" x14ac:dyDescent="0.2">
      <c r="B404" s="13"/>
      <c r="C404" s="29" t="s">
        <v>2452</v>
      </c>
      <c r="D404" s="29" t="s">
        <v>2453</v>
      </c>
      <c r="E404" s="3" t="s">
        <v>385</v>
      </c>
      <c r="F404" s="30">
        <v>668.52</v>
      </c>
      <c r="H404" s="13"/>
    </row>
    <row r="405" spans="2:8" s="1" customFormat="1" ht="16.75" customHeight="1" x14ac:dyDescent="0.2">
      <c r="B405" s="13"/>
      <c r="C405" s="25" t="s">
        <v>187</v>
      </c>
      <c r="D405" s="26" t="s">
        <v>188</v>
      </c>
      <c r="E405" s="27" t="s">
        <v>1</v>
      </c>
      <c r="F405" s="28">
        <v>129</v>
      </c>
      <c r="H405" s="13"/>
    </row>
    <row r="406" spans="2:8" s="1" customFormat="1" ht="16.75" customHeight="1" x14ac:dyDescent="0.2">
      <c r="B406" s="13"/>
      <c r="C406" s="29" t="s">
        <v>1</v>
      </c>
      <c r="D406" s="29" t="s">
        <v>188</v>
      </c>
      <c r="E406" s="3" t="s">
        <v>1</v>
      </c>
      <c r="F406" s="30">
        <v>0</v>
      </c>
      <c r="H406" s="13"/>
    </row>
    <row r="407" spans="2:8" s="1" customFormat="1" ht="16.75" customHeight="1" x14ac:dyDescent="0.2">
      <c r="B407" s="13"/>
      <c r="C407" s="29" t="s">
        <v>187</v>
      </c>
      <c r="D407" s="29" t="s">
        <v>2437</v>
      </c>
      <c r="E407" s="3" t="s">
        <v>1</v>
      </c>
      <c r="F407" s="30">
        <v>129</v>
      </c>
      <c r="H407" s="13"/>
    </row>
    <row r="408" spans="2:8" s="1" customFormat="1" ht="16.75" customHeight="1" x14ac:dyDescent="0.2">
      <c r="B408" s="13"/>
      <c r="C408" s="31" t="s">
        <v>3093</v>
      </c>
      <c r="H408" s="13"/>
    </row>
    <row r="409" spans="2:8" s="1" customFormat="1" ht="16.75" customHeight="1" x14ac:dyDescent="0.2">
      <c r="B409" s="13"/>
      <c r="C409" s="29" t="s">
        <v>2428</v>
      </c>
      <c r="D409" s="29" t="s">
        <v>2429</v>
      </c>
      <c r="E409" s="3" t="s">
        <v>385</v>
      </c>
      <c r="F409" s="30">
        <v>1332.576</v>
      </c>
      <c r="H409" s="13"/>
    </row>
    <row r="410" spans="2:8" s="1" customFormat="1" ht="16.75" customHeight="1" x14ac:dyDescent="0.2">
      <c r="B410" s="13"/>
      <c r="C410" s="29" t="s">
        <v>965</v>
      </c>
      <c r="D410" s="29" t="s">
        <v>966</v>
      </c>
      <c r="E410" s="3" t="s">
        <v>385</v>
      </c>
      <c r="F410" s="30">
        <v>1493.9</v>
      </c>
      <c r="H410" s="13"/>
    </row>
    <row r="411" spans="2:8" s="1" customFormat="1" ht="16.75" customHeight="1" x14ac:dyDescent="0.2">
      <c r="B411" s="13"/>
      <c r="C411" s="29" t="s">
        <v>975</v>
      </c>
      <c r="D411" s="29" t="s">
        <v>976</v>
      </c>
      <c r="E411" s="3" t="s">
        <v>385</v>
      </c>
      <c r="F411" s="30">
        <v>2367.5</v>
      </c>
      <c r="H411" s="13"/>
    </row>
    <row r="412" spans="2:8" s="1" customFormat="1" ht="16.75" customHeight="1" x14ac:dyDescent="0.2">
      <c r="B412" s="13"/>
      <c r="C412" s="29" t="s">
        <v>1148</v>
      </c>
      <c r="D412" s="29" t="s">
        <v>1149</v>
      </c>
      <c r="E412" s="3" t="s">
        <v>385</v>
      </c>
      <c r="F412" s="30">
        <v>497.6</v>
      </c>
      <c r="H412" s="13"/>
    </row>
    <row r="413" spans="2:8" s="1" customFormat="1" ht="16.75" customHeight="1" x14ac:dyDescent="0.2">
      <c r="B413" s="13"/>
      <c r="C413" s="29" t="s">
        <v>1233</v>
      </c>
      <c r="D413" s="29" t="s">
        <v>1234</v>
      </c>
      <c r="E413" s="3" t="s">
        <v>385</v>
      </c>
      <c r="F413" s="30">
        <v>2431.8000000000002</v>
      </c>
      <c r="H413" s="13"/>
    </row>
    <row r="414" spans="2:8" s="1" customFormat="1" ht="16.75" customHeight="1" x14ac:dyDescent="0.2">
      <c r="B414" s="13"/>
      <c r="C414" s="29" t="s">
        <v>2402</v>
      </c>
      <c r="D414" s="29" t="s">
        <v>2403</v>
      </c>
      <c r="E414" s="3" t="s">
        <v>385</v>
      </c>
      <c r="F414" s="30">
        <v>3266.9859999999999</v>
      </c>
      <c r="H414" s="13"/>
    </row>
    <row r="415" spans="2:8" s="1" customFormat="1" ht="16.75" customHeight="1" x14ac:dyDescent="0.2">
      <c r="B415" s="13"/>
      <c r="C415" s="29" t="s">
        <v>2457</v>
      </c>
      <c r="D415" s="29" t="s">
        <v>2458</v>
      </c>
      <c r="E415" s="3" t="s">
        <v>385</v>
      </c>
      <c r="F415" s="30">
        <v>154.80000000000001</v>
      </c>
      <c r="H415" s="13"/>
    </row>
    <row r="416" spans="2:8" s="1" customFormat="1" ht="16.75" customHeight="1" x14ac:dyDescent="0.2">
      <c r="B416" s="13"/>
      <c r="C416" s="25" t="s">
        <v>190</v>
      </c>
      <c r="D416" s="26" t="s">
        <v>191</v>
      </c>
      <c r="E416" s="27" t="s">
        <v>1</v>
      </c>
      <c r="F416" s="28">
        <v>7.6859999999999999</v>
      </c>
      <c r="H416" s="13"/>
    </row>
    <row r="417" spans="2:8" s="1" customFormat="1" ht="16.75" customHeight="1" x14ac:dyDescent="0.2">
      <c r="B417" s="13"/>
      <c r="C417" s="29" t="s">
        <v>1</v>
      </c>
      <c r="D417" s="29" t="s">
        <v>191</v>
      </c>
      <c r="E417" s="3" t="s">
        <v>1</v>
      </c>
      <c r="F417" s="30">
        <v>0</v>
      </c>
      <c r="H417" s="13"/>
    </row>
    <row r="418" spans="2:8" s="1" customFormat="1" ht="16.75" customHeight="1" x14ac:dyDescent="0.2">
      <c r="B418" s="13"/>
      <c r="C418" s="29" t="s">
        <v>190</v>
      </c>
      <c r="D418" s="29" t="s">
        <v>2653</v>
      </c>
      <c r="E418" s="3" t="s">
        <v>1</v>
      </c>
      <c r="F418" s="30">
        <v>7.6859999999999999</v>
      </c>
      <c r="H418" s="13"/>
    </row>
    <row r="419" spans="2:8" s="1" customFormat="1" ht="16.75" customHeight="1" x14ac:dyDescent="0.2">
      <c r="B419" s="13"/>
      <c r="C419" s="31" t="s">
        <v>3093</v>
      </c>
      <c r="H419" s="13"/>
    </row>
    <row r="420" spans="2:8" s="1" customFormat="1" ht="16.75" customHeight="1" x14ac:dyDescent="0.2">
      <c r="B420" s="13"/>
      <c r="C420" s="29" t="s">
        <v>2650</v>
      </c>
      <c r="D420" s="29" t="s">
        <v>2651</v>
      </c>
      <c r="E420" s="3" t="s">
        <v>385</v>
      </c>
      <c r="F420" s="30">
        <v>74.983000000000004</v>
      </c>
      <c r="H420" s="13"/>
    </row>
    <row r="421" spans="2:8" s="1" customFormat="1" x14ac:dyDescent="0.2">
      <c r="B421" s="13"/>
      <c r="C421" s="29" t="s">
        <v>942</v>
      </c>
      <c r="D421" s="29" t="s">
        <v>943</v>
      </c>
      <c r="E421" s="3" t="s">
        <v>342</v>
      </c>
      <c r="F421" s="30">
        <v>42.582999999999998</v>
      </c>
      <c r="H421" s="13"/>
    </row>
    <row r="422" spans="2:8" s="1" customFormat="1" ht="16.75" customHeight="1" x14ac:dyDescent="0.2">
      <c r="B422" s="13"/>
      <c r="C422" s="25" t="s">
        <v>193</v>
      </c>
      <c r="D422" s="26" t="s">
        <v>194</v>
      </c>
      <c r="E422" s="27" t="s">
        <v>1</v>
      </c>
      <c r="F422" s="28">
        <v>7.3760000000000003</v>
      </c>
      <c r="H422" s="13"/>
    </row>
    <row r="423" spans="2:8" s="1" customFormat="1" ht="16.75" customHeight="1" x14ac:dyDescent="0.2">
      <c r="B423" s="13"/>
      <c r="C423" s="29" t="s">
        <v>1</v>
      </c>
      <c r="D423" s="29" t="s">
        <v>2439</v>
      </c>
      <c r="E423" s="3" t="s">
        <v>1</v>
      </c>
      <c r="F423" s="30">
        <v>0</v>
      </c>
      <c r="H423" s="13"/>
    </row>
    <row r="424" spans="2:8" s="1" customFormat="1" ht="16.75" customHeight="1" x14ac:dyDescent="0.2">
      <c r="B424" s="13"/>
      <c r="C424" s="29" t="s">
        <v>193</v>
      </c>
      <c r="D424" s="29" t="s">
        <v>2440</v>
      </c>
      <c r="E424" s="3" t="s">
        <v>1</v>
      </c>
      <c r="F424" s="30">
        <v>7.3760000000000003</v>
      </c>
      <c r="H424" s="13"/>
    </row>
    <row r="425" spans="2:8" s="1" customFormat="1" ht="16.75" customHeight="1" x14ac:dyDescent="0.2">
      <c r="B425" s="13"/>
      <c r="C425" s="31" t="s">
        <v>3093</v>
      </c>
      <c r="H425" s="13"/>
    </row>
    <row r="426" spans="2:8" s="1" customFormat="1" ht="16.75" customHeight="1" x14ac:dyDescent="0.2">
      <c r="B426" s="13"/>
      <c r="C426" s="29" t="s">
        <v>2428</v>
      </c>
      <c r="D426" s="29" t="s">
        <v>2429</v>
      </c>
      <c r="E426" s="3" t="s">
        <v>385</v>
      </c>
      <c r="F426" s="30">
        <v>1332.576</v>
      </c>
      <c r="H426" s="13"/>
    </row>
    <row r="427" spans="2:8" s="1" customFormat="1" ht="16.75" customHeight="1" x14ac:dyDescent="0.2">
      <c r="B427" s="13"/>
      <c r="C427" s="29" t="s">
        <v>2402</v>
      </c>
      <c r="D427" s="29" t="s">
        <v>2403</v>
      </c>
      <c r="E427" s="3" t="s">
        <v>385</v>
      </c>
      <c r="F427" s="30">
        <v>3266.9859999999999</v>
      </c>
      <c r="H427" s="13"/>
    </row>
    <row r="428" spans="2:8" s="1" customFormat="1" ht="20" x14ac:dyDescent="0.2">
      <c r="B428" s="13"/>
      <c r="C428" s="29" t="s">
        <v>2408</v>
      </c>
      <c r="D428" s="29" t="s">
        <v>2409</v>
      </c>
      <c r="E428" s="3" t="s">
        <v>385</v>
      </c>
      <c r="F428" s="30">
        <v>65.043000000000006</v>
      </c>
      <c r="H428" s="13"/>
    </row>
    <row r="429" spans="2:8" s="1" customFormat="1" ht="16.75" customHeight="1" x14ac:dyDescent="0.2">
      <c r="B429" s="13"/>
      <c r="C429" s="29" t="s">
        <v>2650</v>
      </c>
      <c r="D429" s="29" t="s">
        <v>2651</v>
      </c>
      <c r="E429" s="3" t="s">
        <v>385</v>
      </c>
      <c r="F429" s="30">
        <v>74.983000000000004</v>
      </c>
      <c r="H429" s="13"/>
    </row>
    <row r="430" spans="2:8" s="1" customFormat="1" ht="16.75" customHeight="1" x14ac:dyDescent="0.2">
      <c r="B430" s="13"/>
      <c r="C430" s="29" t="s">
        <v>2472</v>
      </c>
      <c r="D430" s="29" t="s">
        <v>2473</v>
      </c>
      <c r="E430" s="3" t="s">
        <v>385</v>
      </c>
      <c r="F430" s="30">
        <v>8.8510000000000009</v>
      </c>
      <c r="H430" s="13"/>
    </row>
    <row r="431" spans="2:8" s="1" customFormat="1" ht="16.75" customHeight="1" x14ac:dyDescent="0.2">
      <c r="B431" s="13"/>
      <c r="C431" s="25" t="s">
        <v>196</v>
      </c>
      <c r="D431" s="26" t="s">
        <v>197</v>
      </c>
      <c r="E431" s="27" t="s">
        <v>1</v>
      </c>
      <c r="F431" s="28">
        <v>43.3</v>
      </c>
      <c r="H431" s="13"/>
    </row>
    <row r="432" spans="2:8" s="1" customFormat="1" ht="16.75" customHeight="1" x14ac:dyDescent="0.2">
      <c r="B432" s="13"/>
      <c r="C432" s="29" t="s">
        <v>196</v>
      </c>
      <c r="D432" s="29" t="s">
        <v>963</v>
      </c>
      <c r="E432" s="3" t="s">
        <v>1</v>
      </c>
      <c r="F432" s="30">
        <v>43.3</v>
      </c>
      <c r="H432" s="13"/>
    </row>
    <row r="433" spans="2:8" s="1" customFormat="1" ht="16.75" customHeight="1" x14ac:dyDescent="0.2">
      <c r="B433" s="13"/>
      <c r="C433" s="31" t="s">
        <v>3093</v>
      </c>
      <c r="H433" s="13"/>
    </row>
    <row r="434" spans="2:8" s="1" customFormat="1" ht="16.75" customHeight="1" x14ac:dyDescent="0.2">
      <c r="B434" s="13"/>
      <c r="C434" s="29" t="s">
        <v>958</v>
      </c>
      <c r="D434" s="29" t="s">
        <v>959</v>
      </c>
      <c r="E434" s="3" t="s">
        <v>385</v>
      </c>
      <c r="F434" s="30">
        <v>184.5</v>
      </c>
      <c r="H434" s="13"/>
    </row>
    <row r="435" spans="2:8" s="1" customFormat="1" x14ac:dyDescent="0.2">
      <c r="B435" s="13"/>
      <c r="C435" s="29" t="s">
        <v>942</v>
      </c>
      <c r="D435" s="29" t="s">
        <v>943</v>
      </c>
      <c r="E435" s="3" t="s">
        <v>342</v>
      </c>
      <c r="F435" s="30">
        <v>42.582999999999998</v>
      </c>
      <c r="H435" s="13"/>
    </row>
    <row r="436" spans="2:8" s="1" customFormat="1" ht="16.75" customHeight="1" x14ac:dyDescent="0.2">
      <c r="B436" s="13"/>
      <c r="C436" s="29" t="s">
        <v>975</v>
      </c>
      <c r="D436" s="29" t="s">
        <v>976</v>
      </c>
      <c r="E436" s="3" t="s">
        <v>385</v>
      </c>
      <c r="F436" s="30">
        <v>2367.5</v>
      </c>
      <c r="H436" s="13"/>
    </row>
    <row r="437" spans="2:8" s="1" customFormat="1" ht="16.75" customHeight="1" x14ac:dyDescent="0.2">
      <c r="B437" s="13"/>
      <c r="C437" s="29" t="s">
        <v>1148</v>
      </c>
      <c r="D437" s="29" t="s">
        <v>1149</v>
      </c>
      <c r="E437" s="3" t="s">
        <v>385</v>
      </c>
      <c r="F437" s="30">
        <v>497.6</v>
      </c>
      <c r="H437" s="13"/>
    </row>
    <row r="438" spans="2:8" s="1" customFormat="1" ht="16.75" customHeight="1" x14ac:dyDescent="0.2">
      <c r="B438" s="13"/>
      <c r="C438" s="29" t="s">
        <v>1233</v>
      </c>
      <c r="D438" s="29" t="s">
        <v>1234</v>
      </c>
      <c r="E438" s="3" t="s">
        <v>385</v>
      </c>
      <c r="F438" s="30">
        <v>2431.8000000000002</v>
      </c>
      <c r="H438" s="13"/>
    </row>
    <row r="439" spans="2:8" s="1" customFormat="1" ht="16.75" customHeight="1" x14ac:dyDescent="0.2">
      <c r="B439" s="13"/>
      <c r="C439" s="29" t="s">
        <v>2402</v>
      </c>
      <c r="D439" s="29" t="s">
        <v>2403</v>
      </c>
      <c r="E439" s="3" t="s">
        <v>385</v>
      </c>
      <c r="F439" s="30">
        <v>3266.9859999999999</v>
      </c>
      <c r="H439" s="13"/>
    </row>
    <row r="440" spans="2:8" s="1" customFormat="1" ht="16.75" customHeight="1" x14ac:dyDescent="0.2">
      <c r="B440" s="13"/>
      <c r="C440" s="25" t="s">
        <v>199</v>
      </c>
      <c r="D440" s="26" t="s">
        <v>200</v>
      </c>
      <c r="E440" s="27" t="s">
        <v>1</v>
      </c>
      <c r="F440" s="28">
        <v>32.4</v>
      </c>
      <c r="H440" s="13"/>
    </row>
    <row r="441" spans="2:8" s="1" customFormat="1" ht="16.75" customHeight="1" x14ac:dyDescent="0.2">
      <c r="B441" s="13"/>
      <c r="C441" s="29" t="s">
        <v>1</v>
      </c>
      <c r="D441" s="29" t="s">
        <v>200</v>
      </c>
      <c r="E441" s="3" t="s">
        <v>1</v>
      </c>
      <c r="F441" s="30">
        <v>0</v>
      </c>
      <c r="H441" s="13"/>
    </row>
    <row r="442" spans="2:8" s="1" customFormat="1" ht="16.75" customHeight="1" x14ac:dyDescent="0.2">
      <c r="B442" s="13"/>
      <c r="C442" s="29" t="s">
        <v>199</v>
      </c>
      <c r="D442" s="29" t="s">
        <v>2438</v>
      </c>
      <c r="E442" s="3" t="s">
        <v>1</v>
      </c>
      <c r="F442" s="30">
        <v>32.4</v>
      </c>
      <c r="H442" s="13"/>
    </row>
    <row r="443" spans="2:8" s="1" customFormat="1" ht="16.75" customHeight="1" x14ac:dyDescent="0.2">
      <c r="B443" s="13"/>
      <c r="C443" s="31" t="s">
        <v>3093</v>
      </c>
      <c r="H443" s="13"/>
    </row>
    <row r="444" spans="2:8" s="1" customFormat="1" ht="16.75" customHeight="1" x14ac:dyDescent="0.2">
      <c r="B444" s="13"/>
      <c r="C444" s="29" t="s">
        <v>2428</v>
      </c>
      <c r="D444" s="29" t="s">
        <v>2429</v>
      </c>
      <c r="E444" s="3" t="s">
        <v>385</v>
      </c>
      <c r="F444" s="30">
        <v>1332.576</v>
      </c>
      <c r="H444" s="13"/>
    </row>
    <row r="445" spans="2:8" s="1" customFormat="1" ht="16.75" customHeight="1" x14ac:dyDescent="0.2">
      <c r="B445" s="13"/>
      <c r="C445" s="29" t="s">
        <v>958</v>
      </c>
      <c r="D445" s="29" t="s">
        <v>959</v>
      </c>
      <c r="E445" s="3" t="s">
        <v>385</v>
      </c>
      <c r="F445" s="30">
        <v>184.5</v>
      </c>
      <c r="H445" s="13"/>
    </row>
    <row r="446" spans="2:8" s="1" customFormat="1" ht="16.75" customHeight="1" x14ac:dyDescent="0.2">
      <c r="B446" s="13"/>
      <c r="C446" s="29" t="s">
        <v>1233</v>
      </c>
      <c r="D446" s="29" t="s">
        <v>1234</v>
      </c>
      <c r="E446" s="3" t="s">
        <v>385</v>
      </c>
      <c r="F446" s="30">
        <v>2431.8000000000002</v>
      </c>
      <c r="H446" s="13"/>
    </row>
    <row r="447" spans="2:8" s="1" customFormat="1" ht="16.75" customHeight="1" x14ac:dyDescent="0.2">
      <c r="B447" s="13"/>
      <c r="C447" s="29" t="s">
        <v>2402</v>
      </c>
      <c r="D447" s="29" t="s">
        <v>2403</v>
      </c>
      <c r="E447" s="3" t="s">
        <v>385</v>
      </c>
      <c r="F447" s="30">
        <v>3266.9859999999999</v>
      </c>
      <c r="H447" s="13"/>
    </row>
    <row r="448" spans="2:8" s="1" customFormat="1" ht="16.75" customHeight="1" x14ac:dyDescent="0.2">
      <c r="B448" s="13"/>
      <c r="C448" s="29" t="s">
        <v>2462</v>
      </c>
      <c r="D448" s="29" t="s">
        <v>2463</v>
      </c>
      <c r="E448" s="3" t="s">
        <v>385</v>
      </c>
      <c r="F448" s="30">
        <v>38.880000000000003</v>
      </c>
      <c r="H448" s="13"/>
    </row>
    <row r="449" spans="2:8" s="1" customFormat="1" ht="16.75" customHeight="1" x14ac:dyDescent="0.2">
      <c r="B449" s="13"/>
      <c r="C449" s="25" t="s">
        <v>202</v>
      </c>
      <c r="D449" s="26" t="s">
        <v>203</v>
      </c>
      <c r="E449" s="27" t="s">
        <v>1</v>
      </c>
      <c r="F449" s="28">
        <v>21.8</v>
      </c>
      <c r="H449" s="13"/>
    </row>
    <row r="450" spans="2:8" s="1" customFormat="1" ht="16.75" customHeight="1" x14ac:dyDescent="0.2">
      <c r="B450" s="13"/>
      <c r="C450" s="29" t="s">
        <v>1</v>
      </c>
      <c r="D450" s="29" t="s">
        <v>2420</v>
      </c>
      <c r="E450" s="3" t="s">
        <v>1</v>
      </c>
      <c r="F450" s="30">
        <v>0</v>
      </c>
      <c r="H450" s="13"/>
    </row>
    <row r="451" spans="2:8" s="1" customFormat="1" ht="16.75" customHeight="1" x14ac:dyDescent="0.2">
      <c r="B451" s="13"/>
      <c r="C451" s="29" t="s">
        <v>1</v>
      </c>
      <c r="D451" s="29" t="s">
        <v>203</v>
      </c>
      <c r="E451" s="3" t="s">
        <v>1</v>
      </c>
      <c r="F451" s="30">
        <v>0</v>
      </c>
      <c r="H451" s="13"/>
    </row>
    <row r="452" spans="2:8" s="1" customFormat="1" ht="16.75" customHeight="1" x14ac:dyDescent="0.2">
      <c r="B452" s="13"/>
      <c r="C452" s="29" t="s">
        <v>202</v>
      </c>
      <c r="D452" s="29" t="s">
        <v>2480</v>
      </c>
      <c r="E452" s="3" t="s">
        <v>1</v>
      </c>
      <c r="F452" s="30">
        <v>21.8</v>
      </c>
      <c r="H452" s="13"/>
    </row>
    <row r="453" spans="2:8" s="1" customFormat="1" ht="16.75" customHeight="1" x14ac:dyDescent="0.2">
      <c r="B453" s="13"/>
      <c r="C453" s="31" t="s">
        <v>3093</v>
      </c>
      <c r="H453" s="13"/>
    </row>
    <row r="454" spans="2:8" s="1" customFormat="1" ht="16.75" customHeight="1" x14ac:dyDescent="0.2">
      <c r="B454" s="13"/>
      <c r="C454" s="29" t="s">
        <v>2477</v>
      </c>
      <c r="D454" s="29" t="s">
        <v>2478</v>
      </c>
      <c r="E454" s="3" t="s">
        <v>385</v>
      </c>
      <c r="F454" s="30">
        <v>72.099999999999994</v>
      </c>
      <c r="H454" s="13"/>
    </row>
    <row r="455" spans="2:8" s="1" customFormat="1" x14ac:dyDescent="0.2">
      <c r="B455" s="13"/>
      <c r="C455" s="29" t="s">
        <v>948</v>
      </c>
      <c r="D455" s="29" t="s">
        <v>949</v>
      </c>
      <c r="E455" s="3" t="s">
        <v>342</v>
      </c>
      <c r="F455" s="30">
        <v>1.742</v>
      </c>
      <c r="H455" s="13"/>
    </row>
    <row r="456" spans="2:8" s="1" customFormat="1" ht="16.75" customHeight="1" x14ac:dyDescent="0.2">
      <c r="B456" s="13"/>
      <c r="C456" s="29" t="s">
        <v>953</v>
      </c>
      <c r="D456" s="29" t="s">
        <v>954</v>
      </c>
      <c r="E456" s="3" t="s">
        <v>349</v>
      </c>
      <c r="F456" s="30">
        <v>0.23400000000000001</v>
      </c>
      <c r="H456" s="13"/>
    </row>
    <row r="457" spans="2:8" s="1" customFormat="1" ht="16.75" customHeight="1" x14ac:dyDescent="0.2">
      <c r="B457" s="13"/>
      <c r="C457" s="29" t="s">
        <v>975</v>
      </c>
      <c r="D457" s="29" t="s">
        <v>976</v>
      </c>
      <c r="E457" s="3" t="s">
        <v>385</v>
      </c>
      <c r="F457" s="30">
        <v>2367.5</v>
      </c>
      <c r="H457" s="13"/>
    </row>
    <row r="458" spans="2:8" s="1" customFormat="1" ht="16.75" customHeight="1" x14ac:dyDescent="0.2">
      <c r="B458" s="13"/>
      <c r="C458" s="29" t="s">
        <v>1233</v>
      </c>
      <c r="D458" s="29" t="s">
        <v>1234</v>
      </c>
      <c r="E458" s="3" t="s">
        <v>385</v>
      </c>
      <c r="F458" s="30">
        <v>2431.8000000000002</v>
      </c>
      <c r="H458" s="13"/>
    </row>
    <row r="459" spans="2:8" s="1" customFormat="1" ht="16.75" customHeight="1" x14ac:dyDescent="0.2">
      <c r="B459" s="13"/>
      <c r="C459" s="29" t="s">
        <v>2402</v>
      </c>
      <c r="D459" s="29" t="s">
        <v>2403</v>
      </c>
      <c r="E459" s="3" t="s">
        <v>385</v>
      </c>
      <c r="F459" s="30">
        <v>3266.9859999999999</v>
      </c>
      <c r="H459" s="13"/>
    </row>
    <row r="460" spans="2:8" s="1" customFormat="1" ht="16.75" customHeight="1" x14ac:dyDescent="0.2">
      <c r="B460" s="13"/>
      <c r="C460" s="29" t="s">
        <v>2484</v>
      </c>
      <c r="D460" s="29" t="s">
        <v>2485</v>
      </c>
      <c r="E460" s="3" t="s">
        <v>385</v>
      </c>
      <c r="F460" s="30">
        <v>26.16</v>
      </c>
      <c r="H460" s="13"/>
    </row>
    <row r="461" spans="2:8" s="1" customFormat="1" ht="16.75" customHeight="1" x14ac:dyDescent="0.2">
      <c r="B461" s="13"/>
      <c r="C461" s="25" t="s">
        <v>204</v>
      </c>
      <c r="D461" s="26" t="s">
        <v>205</v>
      </c>
      <c r="E461" s="27" t="s">
        <v>1</v>
      </c>
      <c r="F461" s="28">
        <v>67.48</v>
      </c>
      <c r="H461" s="13"/>
    </row>
    <row r="462" spans="2:8" s="1" customFormat="1" ht="16.75" customHeight="1" x14ac:dyDescent="0.2">
      <c r="B462" s="13"/>
      <c r="C462" s="31" t="s">
        <v>3093</v>
      </c>
      <c r="H462" s="13"/>
    </row>
    <row r="463" spans="2:8" s="1" customFormat="1" ht="16.75" customHeight="1" x14ac:dyDescent="0.2">
      <c r="B463" s="13"/>
      <c r="C463" s="29" t="s">
        <v>905</v>
      </c>
      <c r="D463" s="29" t="s">
        <v>906</v>
      </c>
      <c r="E463" s="3" t="s">
        <v>325</v>
      </c>
      <c r="F463" s="30">
        <v>133.04</v>
      </c>
      <c r="H463" s="13"/>
    </row>
    <row r="464" spans="2:8" s="1" customFormat="1" ht="16.75" customHeight="1" x14ac:dyDescent="0.2">
      <c r="B464" s="13"/>
      <c r="C464" s="29" t="s">
        <v>914</v>
      </c>
      <c r="D464" s="29" t="s">
        <v>915</v>
      </c>
      <c r="E464" s="3" t="s">
        <v>325</v>
      </c>
      <c r="F464" s="30">
        <v>67.48</v>
      </c>
      <c r="H464" s="13"/>
    </row>
    <row r="465" spans="2:8" s="1" customFormat="1" ht="16.75" customHeight="1" x14ac:dyDescent="0.2">
      <c r="B465" s="13"/>
      <c r="C465" s="25" t="s">
        <v>208</v>
      </c>
      <c r="D465" s="26" t="s">
        <v>209</v>
      </c>
      <c r="E465" s="27" t="s">
        <v>1</v>
      </c>
      <c r="F465" s="28">
        <v>161.524</v>
      </c>
      <c r="H465" s="13"/>
    </row>
    <row r="466" spans="2:8" s="1" customFormat="1" ht="16.75" customHeight="1" x14ac:dyDescent="0.2">
      <c r="B466" s="13"/>
      <c r="C466" s="29" t="s">
        <v>1</v>
      </c>
      <c r="D466" s="29" t="s">
        <v>1443</v>
      </c>
      <c r="E466" s="3" t="s">
        <v>1</v>
      </c>
      <c r="F466" s="30">
        <v>0</v>
      </c>
      <c r="H466" s="13"/>
    </row>
    <row r="467" spans="2:8" s="1" customFormat="1" ht="16.75" customHeight="1" x14ac:dyDescent="0.2">
      <c r="B467" s="13"/>
      <c r="C467" s="29" t="s">
        <v>1</v>
      </c>
      <c r="D467" s="29" t="s">
        <v>1444</v>
      </c>
      <c r="E467" s="3" t="s">
        <v>1</v>
      </c>
      <c r="F467" s="30">
        <v>98.787000000000006</v>
      </c>
      <c r="H467" s="13"/>
    </row>
    <row r="468" spans="2:8" s="1" customFormat="1" ht="16.75" customHeight="1" x14ac:dyDescent="0.2">
      <c r="B468" s="13"/>
      <c r="C468" s="29" t="s">
        <v>1</v>
      </c>
      <c r="D468" s="29" t="s">
        <v>1445</v>
      </c>
      <c r="E468" s="3" t="s">
        <v>1</v>
      </c>
      <c r="F468" s="30">
        <v>62.737000000000002</v>
      </c>
      <c r="H468" s="13"/>
    </row>
    <row r="469" spans="2:8" s="1" customFormat="1" ht="16.75" customHeight="1" x14ac:dyDescent="0.2">
      <c r="B469" s="13"/>
      <c r="C469" s="29" t="s">
        <v>208</v>
      </c>
      <c r="D469" s="29" t="s">
        <v>402</v>
      </c>
      <c r="E469" s="3" t="s">
        <v>1</v>
      </c>
      <c r="F469" s="30">
        <v>161.524</v>
      </c>
      <c r="H469" s="13"/>
    </row>
    <row r="470" spans="2:8" s="1" customFormat="1" ht="16.75" customHeight="1" x14ac:dyDescent="0.2">
      <c r="B470" s="13"/>
      <c r="C470" s="31" t="s">
        <v>3093</v>
      </c>
      <c r="H470" s="13"/>
    </row>
    <row r="471" spans="2:8" s="1" customFormat="1" ht="16.75" customHeight="1" x14ac:dyDescent="0.2">
      <c r="B471" s="13"/>
      <c r="C471" s="29" t="s">
        <v>1440</v>
      </c>
      <c r="D471" s="29" t="s">
        <v>1441</v>
      </c>
      <c r="E471" s="3" t="s">
        <v>385</v>
      </c>
      <c r="F471" s="30">
        <v>161.524</v>
      </c>
      <c r="H471" s="13"/>
    </row>
    <row r="472" spans="2:8" s="1" customFormat="1" ht="16.75" customHeight="1" x14ac:dyDescent="0.2">
      <c r="B472" s="13"/>
      <c r="C472" s="29" t="s">
        <v>980</v>
      </c>
      <c r="D472" s="29" t="s">
        <v>981</v>
      </c>
      <c r="E472" s="3" t="s">
        <v>342</v>
      </c>
      <c r="F472" s="30">
        <v>16.152000000000001</v>
      </c>
      <c r="H472" s="13"/>
    </row>
    <row r="473" spans="2:8" s="1" customFormat="1" ht="16.75" customHeight="1" x14ac:dyDescent="0.2">
      <c r="B473" s="13"/>
      <c r="C473" s="29" t="s">
        <v>986</v>
      </c>
      <c r="D473" s="29" t="s">
        <v>987</v>
      </c>
      <c r="E473" s="3" t="s">
        <v>342</v>
      </c>
      <c r="F473" s="30">
        <v>32.305</v>
      </c>
      <c r="H473" s="13"/>
    </row>
    <row r="474" spans="2:8" s="1" customFormat="1" ht="16.75" customHeight="1" x14ac:dyDescent="0.2">
      <c r="B474" s="13"/>
      <c r="C474" s="29" t="s">
        <v>1003</v>
      </c>
      <c r="D474" s="29" t="s">
        <v>1004</v>
      </c>
      <c r="E474" s="3" t="s">
        <v>385</v>
      </c>
      <c r="F474" s="30">
        <v>161.524</v>
      </c>
      <c r="H474" s="13"/>
    </row>
    <row r="475" spans="2:8" s="1" customFormat="1" ht="16.75" customHeight="1" x14ac:dyDescent="0.2">
      <c r="B475" s="13"/>
      <c r="C475" s="25" t="s">
        <v>211</v>
      </c>
      <c r="D475" s="26" t="s">
        <v>212</v>
      </c>
      <c r="E475" s="27" t="s">
        <v>1</v>
      </c>
      <c r="F475" s="28">
        <v>23.1</v>
      </c>
      <c r="H475" s="13"/>
    </row>
    <row r="476" spans="2:8" s="1" customFormat="1" ht="16.75" customHeight="1" x14ac:dyDescent="0.2">
      <c r="B476" s="13"/>
      <c r="C476" s="31" t="s">
        <v>3093</v>
      </c>
      <c r="H476" s="13"/>
    </row>
    <row r="477" spans="2:8" s="1" customFormat="1" ht="20" x14ac:dyDescent="0.2">
      <c r="B477" s="13"/>
      <c r="C477" s="29" t="s">
        <v>712</v>
      </c>
      <c r="D477" s="29" t="s">
        <v>713</v>
      </c>
      <c r="E477" s="3" t="s">
        <v>385</v>
      </c>
      <c r="F477" s="30">
        <v>23.1</v>
      </c>
      <c r="H477" s="13"/>
    </row>
    <row r="478" spans="2:8" s="1" customFormat="1" ht="16.75" customHeight="1" x14ac:dyDescent="0.2">
      <c r="B478" s="13"/>
      <c r="C478" s="29" t="s">
        <v>998</v>
      </c>
      <c r="D478" s="29" t="s">
        <v>999</v>
      </c>
      <c r="E478" s="3" t="s">
        <v>385</v>
      </c>
      <c r="F478" s="30">
        <v>23.1</v>
      </c>
      <c r="H478" s="13"/>
    </row>
    <row r="479" spans="2:8" s="1" customFormat="1" ht="16.75" customHeight="1" x14ac:dyDescent="0.2">
      <c r="B479" s="13"/>
      <c r="C479" s="25" t="s">
        <v>214</v>
      </c>
      <c r="D479" s="26" t="s">
        <v>215</v>
      </c>
      <c r="E479" s="27" t="s">
        <v>1</v>
      </c>
      <c r="F479" s="28">
        <v>170</v>
      </c>
      <c r="H479" s="13"/>
    </row>
    <row r="480" spans="2:8" s="1" customFormat="1" ht="16.75" customHeight="1" x14ac:dyDescent="0.2">
      <c r="B480" s="13"/>
      <c r="C480" s="29" t="s">
        <v>1</v>
      </c>
      <c r="D480" s="29" t="s">
        <v>329</v>
      </c>
      <c r="E480" s="3" t="s">
        <v>1</v>
      </c>
      <c r="F480" s="30">
        <v>0</v>
      </c>
      <c r="H480" s="13"/>
    </row>
    <row r="481" spans="2:8" s="1" customFormat="1" ht="16.75" customHeight="1" x14ac:dyDescent="0.2">
      <c r="B481" s="13"/>
      <c r="C481" s="29" t="s">
        <v>214</v>
      </c>
      <c r="D481" s="29" t="s">
        <v>330</v>
      </c>
      <c r="E481" s="3" t="s">
        <v>1</v>
      </c>
      <c r="F481" s="30">
        <v>170</v>
      </c>
      <c r="H481" s="13"/>
    </row>
    <row r="482" spans="2:8" s="1" customFormat="1" ht="16.75" customHeight="1" x14ac:dyDescent="0.2">
      <c r="B482" s="13"/>
      <c r="C482" s="31" t="s">
        <v>3093</v>
      </c>
      <c r="H482" s="13"/>
    </row>
    <row r="483" spans="2:8" s="1" customFormat="1" ht="16.75" customHeight="1" x14ac:dyDescent="0.2">
      <c r="B483" s="13"/>
      <c r="C483" s="29" t="s">
        <v>323</v>
      </c>
      <c r="D483" s="29" t="s">
        <v>324</v>
      </c>
      <c r="E483" s="3" t="s">
        <v>325</v>
      </c>
      <c r="F483" s="30">
        <v>170</v>
      </c>
      <c r="H483" s="13"/>
    </row>
    <row r="484" spans="2:8" s="1" customFormat="1" ht="20" x14ac:dyDescent="0.2">
      <c r="B484" s="13"/>
      <c r="C484" s="29" t="s">
        <v>335</v>
      </c>
      <c r="D484" s="29" t="s">
        <v>336</v>
      </c>
      <c r="E484" s="3" t="s">
        <v>325</v>
      </c>
      <c r="F484" s="30">
        <v>319.5</v>
      </c>
      <c r="H484" s="13"/>
    </row>
    <row r="485" spans="2:8" s="1" customFormat="1" ht="16.75" customHeight="1" x14ac:dyDescent="0.2">
      <c r="B485" s="13"/>
      <c r="C485" s="29" t="s">
        <v>340</v>
      </c>
      <c r="D485" s="29" t="s">
        <v>341</v>
      </c>
      <c r="E485" s="3" t="s">
        <v>342</v>
      </c>
      <c r="F485" s="30">
        <v>96.41</v>
      </c>
      <c r="H485" s="13"/>
    </row>
    <row r="486" spans="2:8" s="1" customFormat="1" ht="16.75" customHeight="1" x14ac:dyDescent="0.2">
      <c r="B486" s="13"/>
      <c r="C486" s="25" t="s">
        <v>217</v>
      </c>
      <c r="D486" s="26" t="s">
        <v>218</v>
      </c>
      <c r="E486" s="27" t="s">
        <v>1</v>
      </c>
      <c r="F486" s="28">
        <v>149.5</v>
      </c>
      <c r="H486" s="13"/>
    </row>
    <row r="487" spans="2:8" s="1" customFormat="1" ht="16.75" customHeight="1" x14ac:dyDescent="0.2">
      <c r="B487" s="13"/>
      <c r="C487" s="29" t="s">
        <v>1</v>
      </c>
      <c r="D487" s="29" t="s">
        <v>218</v>
      </c>
      <c r="E487" s="3" t="s">
        <v>1</v>
      </c>
      <c r="F487" s="30">
        <v>0</v>
      </c>
      <c r="H487" s="13"/>
    </row>
    <row r="488" spans="2:8" s="1" customFormat="1" ht="16.75" customHeight="1" x14ac:dyDescent="0.2">
      <c r="B488" s="13"/>
      <c r="C488" s="29" t="s">
        <v>217</v>
      </c>
      <c r="D488" s="29" t="s">
        <v>334</v>
      </c>
      <c r="E488" s="3" t="s">
        <v>1</v>
      </c>
      <c r="F488" s="30">
        <v>149.5</v>
      </c>
      <c r="H488" s="13"/>
    </row>
    <row r="489" spans="2:8" s="1" customFormat="1" ht="16.75" customHeight="1" x14ac:dyDescent="0.2">
      <c r="B489" s="13"/>
      <c r="C489" s="31" t="s">
        <v>3093</v>
      </c>
      <c r="H489" s="13"/>
    </row>
    <row r="490" spans="2:8" s="1" customFormat="1" ht="16.75" customHeight="1" x14ac:dyDescent="0.2">
      <c r="B490" s="13"/>
      <c r="C490" s="29" t="s">
        <v>331</v>
      </c>
      <c r="D490" s="29" t="s">
        <v>332</v>
      </c>
      <c r="E490" s="3" t="s">
        <v>325</v>
      </c>
      <c r="F490" s="30">
        <v>149.5</v>
      </c>
      <c r="H490" s="13"/>
    </row>
    <row r="491" spans="2:8" s="1" customFormat="1" ht="20" x14ac:dyDescent="0.2">
      <c r="B491" s="13"/>
      <c r="C491" s="29" t="s">
        <v>335</v>
      </c>
      <c r="D491" s="29" t="s">
        <v>336</v>
      </c>
      <c r="E491" s="3" t="s">
        <v>325</v>
      </c>
      <c r="F491" s="30">
        <v>319.5</v>
      </c>
      <c r="H491" s="13"/>
    </row>
    <row r="492" spans="2:8" s="1" customFormat="1" ht="16.75" customHeight="1" x14ac:dyDescent="0.2">
      <c r="B492" s="13"/>
      <c r="C492" s="29" t="s">
        <v>340</v>
      </c>
      <c r="D492" s="29" t="s">
        <v>341</v>
      </c>
      <c r="E492" s="3" t="s">
        <v>342</v>
      </c>
      <c r="F492" s="30">
        <v>96.41</v>
      </c>
      <c r="H492" s="13"/>
    </row>
    <row r="493" spans="2:8" s="1" customFormat="1" ht="16.75" customHeight="1" x14ac:dyDescent="0.2">
      <c r="B493" s="13"/>
      <c r="C493" s="25" t="s">
        <v>220</v>
      </c>
      <c r="D493" s="26" t="s">
        <v>221</v>
      </c>
      <c r="E493" s="27" t="s">
        <v>1</v>
      </c>
      <c r="F493" s="28">
        <v>49.78</v>
      </c>
      <c r="H493" s="13"/>
    </row>
    <row r="494" spans="2:8" s="1" customFormat="1" ht="16.75" customHeight="1" x14ac:dyDescent="0.2">
      <c r="B494" s="13"/>
      <c r="C494" s="29" t="s">
        <v>1</v>
      </c>
      <c r="D494" s="29" t="s">
        <v>221</v>
      </c>
      <c r="E494" s="3" t="s">
        <v>1</v>
      </c>
      <c r="F494" s="30">
        <v>0</v>
      </c>
      <c r="H494" s="13"/>
    </row>
    <row r="495" spans="2:8" s="1" customFormat="1" ht="16.75" customHeight="1" x14ac:dyDescent="0.2">
      <c r="B495" s="13"/>
      <c r="C495" s="29" t="s">
        <v>220</v>
      </c>
      <c r="D495" s="29" t="s">
        <v>837</v>
      </c>
      <c r="E495" s="3" t="s">
        <v>1</v>
      </c>
      <c r="F495" s="30">
        <v>49.78</v>
      </c>
      <c r="H495" s="13"/>
    </row>
    <row r="496" spans="2:8" s="1" customFormat="1" ht="16.75" customHeight="1" x14ac:dyDescent="0.2">
      <c r="B496" s="13"/>
      <c r="C496" s="31" t="s">
        <v>3093</v>
      </c>
      <c r="H496" s="13"/>
    </row>
    <row r="497" spans="2:8" s="1" customFormat="1" ht="16.75" customHeight="1" x14ac:dyDescent="0.2">
      <c r="B497" s="13"/>
      <c r="C497" s="29" t="s">
        <v>832</v>
      </c>
      <c r="D497" s="29" t="s">
        <v>833</v>
      </c>
      <c r="E497" s="3" t="s">
        <v>325</v>
      </c>
      <c r="F497" s="30">
        <v>239.09</v>
      </c>
      <c r="H497" s="13"/>
    </row>
    <row r="498" spans="2:8" s="1" customFormat="1" ht="16.75" customHeight="1" x14ac:dyDescent="0.2">
      <c r="B498" s="13"/>
      <c r="C498" s="29" t="s">
        <v>841</v>
      </c>
      <c r="D498" s="29" t="s">
        <v>842</v>
      </c>
      <c r="E498" s="3" t="s">
        <v>325</v>
      </c>
      <c r="F498" s="30">
        <v>116.98</v>
      </c>
      <c r="H498" s="13"/>
    </row>
    <row r="499" spans="2:8" s="1" customFormat="1" ht="16.75" customHeight="1" x14ac:dyDescent="0.2">
      <c r="B499" s="13"/>
      <c r="C499" s="25" t="s">
        <v>1461</v>
      </c>
      <c r="D499" s="26" t="s">
        <v>1461</v>
      </c>
      <c r="E499" s="27" t="s">
        <v>1</v>
      </c>
      <c r="F499" s="28">
        <v>9.8550000000000004</v>
      </c>
      <c r="H499" s="13"/>
    </row>
    <row r="500" spans="2:8" s="1" customFormat="1" ht="16.75" customHeight="1" x14ac:dyDescent="0.2">
      <c r="B500" s="13"/>
      <c r="C500" s="29" t="s">
        <v>1</v>
      </c>
      <c r="D500" s="29" t="s">
        <v>1460</v>
      </c>
      <c r="E500" s="3" t="s">
        <v>1</v>
      </c>
      <c r="F500" s="30">
        <v>0</v>
      </c>
      <c r="H500" s="13"/>
    </row>
    <row r="501" spans="2:8" s="1" customFormat="1" ht="16.75" customHeight="1" x14ac:dyDescent="0.2">
      <c r="B501" s="13"/>
      <c r="C501" s="29" t="s">
        <v>1461</v>
      </c>
      <c r="D501" s="29" t="s">
        <v>1462</v>
      </c>
      <c r="E501" s="3" t="s">
        <v>1</v>
      </c>
      <c r="F501" s="30">
        <v>9.8550000000000004</v>
      </c>
      <c r="H501" s="13"/>
    </row>
    <row r="502" spans="2:8" s="1" customFormat="1" ht="16.75" customHeight="1" x14ac:dyDescent="0.2">
      <c r="B502" s="13"/>
      <c r="C502" s="25" t="s">
        <v>223</v>
      </c>
      <c r="D502" s="26" t="s">
        <v>224</v>
      </c>
      <c r="E502" s="27" t="s">
        <v>1</v>
      </c>
      <c r="F502" s="28">
        <v>687.62400000000002</v>
      </c>
      <c r="H502" s="13"/>
    </row>
    <row r="503" spans="2:8" s="1" customFormat="1" ht="16.75" customHeight="1" x14ac:dyDescent="0.2">
      <c r="B503" s="13"/>
      <c r="C503" s="29" t="s">
        <v>1</v>
      </c>
      <c r="D503" s="29" t="s">
        <v>224</v>
      </c>
      <c r="E503" s="3" t="s">
        <v>1</v>
      </c>
      <c r="F503" s="30">
        <v>0</v>
      </c>
      <c r="H503" s="13"/>
    </row>
    <row r="504" spans="2:8" s="1" customFormat="1" ht="20" x14ac:dyDescent="0.2">
      <c r="B504" s="13"/>
      <c r="C504" s="29" t="s">
        <v>1</v>
      </c>
      <c r="D504" s="29" t="s">
        <v>740</v>
      </c>
      <c r="E504" s="3" t="s">
        <v>1</v>
      </c>
      <c r="F504" s="30">
        <v>204.71299999999999</v>
      </c>
      <c r="H504" s="13"/>
    </row>
    <row r="505" spans="2:8" s="1" customFormat="1" ht="20" x14ac:dyDescent="0.2">
      <c r="B505" s="13"/>
      <c r="C505" s="29" t="s">
        <v>1</v>
      </c>
      <c r="D505" s="29" t="s">
        <v>741</v>
      </c>
      <c r="E505" s="3" t="s">
        <v>1</v>
      </c>
      <c r="F505" s="30">
        <v>155.21700000000001</v>
      </c>
      <c r="H505" s="13"/>
    </row>
    <row r="506" spans="2:8" s="1" customFormat="1" ht="20" x14ac:dyDescent="0.2">
      <c r="B506" s="13"/>
      <c r="C506" s="29" t="s">
        <v>1</v>
      </c>
      <c r="D506" s="29" t="s">
        <v>742</v>
      </c>
      <c r="E506" s="3" t="s">
        <v>1</v>
      </c>
      <c r="F506" s="30">
        <v>81.751000000000005</v>
      </c>
      <c r="H506" s="13"/>
    </row>
    <row r="507" spans="2:8" s="1" customFormat="1" ht="16.75" customHeight="1" x14ac:dyDescent="0.2">
      <c r="B507" s="13"/>
      <c r="C507" s="29" t="s">
        <v>1</v>
      </c>
      <c r="D507" s="29" t="s">
        <v>743</v>
      </c>
      <c r="E507" s="3" t="s">
        <v>1</v>
      </c>
      <c r="F507" s="30">
        <v>47.47</v>
      </c>
      <c r="H507" s="13"/>
    </row>
    <row r="508" spans="2:8" s="1" customFormat="1" ht="20" x14ac:dyDescent="0.2">
      <c r="B508" s="13"/>
      <c r="C508" s="29" t="s">
        <v>1</v>
      </c>
      <c r="D508" s="29" t="s">
        <v>744</v>
      </c>
      <c r="E508" s="3" t="s">
        <v>1</v>
      </c>
      <c r="F508" s="30">
        <v>248.41300000000001</v>
      </c>
      <c r="H508" s="13"/>
    </row>
    <row r="509" spans="2:8" s="1" customFormat="1" ht="16.75" customHeight="1" x14ac:dyDescent="0.2">
      <c r="B509" s="13"/>
      <c r="C509" s="29" t="s">
        <v>1</v>
      </c>
      <c r="D509" s="29" t="s">
        <v>745</v>
      </c>
      <c r="E509" s="3" t="s">
        <v>1</v>
      </c>
      <c r="F509" s="30">
        <v>-49.94</v>
      </c>
      <c r="H509" s="13"/>
    </row>
    <row r="510" spans="2:8" s="1" customFormat="1" ht="16.75" customHeight="1" x14ac:dyDescent="0.2">
      <c r="B510" s="13"/>
      <c r="C510" s="29" t="s">
        <v>223</v>
      </c>
      <c r="D510" s="29" t="s">
        <v>621</v>
      </c>
      <c r="E510" s="3" t="s">
        <v>1</v>
      </c>
      <c r="F510" s="30">
        <v>687.62400000000002</v>
      </c>
      <c r="H510" s="13"/>
    </row>
    <row r="511" spans="2:8" s="1" customFormat="1" ht="16.75" customHeight="1" x14ac:dyDescent="0.2">
      <c r="B511" s="13"/>
      <c r="C511" s="31" t="s">
        <v>3093</v>
      </c>
      <c r="H511" s="13"/>
    </row>
    <row r="512" spans="2:8" s="1" customFormat="1" ht="16.75" customHeight="1" x14ac:dyDescent="0.2">
      <c r="B512" s="13"/>
      <c r="C512" s="29" t="s">
        <v>736</v>
      </c>
      <c r="D512" s="29" t="s">
        <v>737</v>
      </c>
      <c r="E512" s="3" t="s">
        <v>385</v>
      </c>
      <c r="F512" s="30">
        <v>766.68899999999996</v>
      </c>
      <c r="H512" s="13"/>
    </row>
    <row r="513" spans="2:8" s="1" customFormat="1" ht="16.75" customHeight="1" x14ac:dyDescent="0.2">
      <c r="B513" s="13"/>
      <c r="C513" s="29" t="s">
        <v>747</v>
      </c>
      <c r="D513" s="29" t="s">
        <v>748</v>
      </c>
      <c r="E513" s="3" t="s">
        <v>385</v>
      </c>
      <c r="F513" s="30">
        <v>4464.4309999999996</v>
      </c>
      <c r="H513" s="13"/>
    </row>
    <row r="514" spans="2:8" s="1" customFormat="1" ht="16.75" customHeight="1" x14ac:dyDescent="0.2">
      <c r="B514" s="13"/>
      <c r="C514" s="29" t="s">
        <v>752</v>
      </c>
      <c r="D514" s="29" t="s">
        <v>753</v>
      </c>
      <c r="E514" s="3" t="s">
        <v>385</v>
      </c>
      <c r="F514" s="30">
        <v>754.01599999999996</v>
      </c>
      <c r="H514" s="13"/>
    </row>
    <row r="515" spans="2:8" s="1" customFormat="1" ht="16.75" customHeight="1" x14ac:dyDescent="0.2">
      <c r="B515" s="13"/>
      <c r="C515" s="25" t="s">
        <v>226</v>
      </c>
      <c r="D515" s="26" t="s">
        <v>227</v>
      </c>
      <c r="E515" s="27" t="s">
        <v>1</v>
      </c>
      <c r="F515" s="28">
        <v>13.887</v>
      </c>
      <c r="H515" s="13"/>
    </row>
    <row r="516" spans="2:8" s="1" customFormat="1" ht="16.75" customHeight="1" x14ac:dyDescent="0.2">
      <c r="B516" s="13"/>
      <c r="C516" s="29" t="s">
        <v>1</v>
      </c>
      <c r="D516" s="29" t="s">
        <v>227</v>
      </c>
      <c r="E516" s="3" t="s">
        <v>1</v>
      </c>
      <c r="F516" s="30">
        <v>0</v>
      </c>
      <c r="H516" s="13"/>
    </row>
    <row r="517" spans="2:8" s="1" customFormat="1" ht="16.75" customHeight="1" x14ac:dyDescent="0.2">
      <c r="B517" s="13"/>
      <c r="C517" s="29" t="s">
        <v>1</v>
      </c>
      <c r="D517" s="29" t="s">
        <v>437</v>
      </c>
      <c r="E517" s="3" t="s">
        <v>1</v>
      </c>
      <c r="F517" s="30">
        <v>0</v>
      </c>
      <c r="H517" s="13"/>
    </row>
    <row r="518" spans="2:8" s="1" customFormat="1" ht="16.75" customHeight="1" x14ac:dyDescent="0.2">
      <c r="B518" s="13"/>
      <c r="C518" s="29" t="s">
        <v>1</v>
      </c>
      <c r="D518" s="29" t="s">
        <v>1467</v>
      </c>
      <c r="E518" s="3" t="s">
        <v>1</v>
      </c>
      <c r="F518" s="30">
        <v>3.492</v>
      </c>
      <c r="H518" s="13"/>
    </row>
    <row r="519" spans="2:8" s="1" customFormat="1" ht="16.75" customHeight="1" x14ac:dyDescent="0.2">
      <c r="B519" s="13"/>
      <c r="C519" s="29" t="s">
        <v>1</v>
      </c>
      <c r="D519" s="29" t="s">
        <v>442</v>
      </c>
      <c r="E519" s="3" t="s">
        <v>1</v>
      </c>
      <c r="F519" s="30">
        <v>0</v>
      </c>
      <c r="H519" s="13"/>
    </row>
    <row r="520" spans="2:8" s="1" customFormat="1" ht="16.75" customHeight="1" x14ac:dyDescent="0.2">
      <c r="B520" s="13"/>
      <c r="C520" s="29" t="s">
        <v>1</v>
      </c>
      <c r="D520" s="29" t="s">
        <v>1468</v>
      </c>
      <c r="E520" s="3" t="s">
        <v>1</v>
      </c>
      <c r="F520" s="30">
        <v>8.2799999999999994</v>
      </c>
      <c r="H520" s="13"/>
    </row>
    <row r="521" spans="2:8" s="1" customFormat="1" ht="16.75" customHeight="1" x14ac:dyDescent="0.2">
      <c r="B521" s="13"/>
      <c r="C521" s="29" t="s">
        <v>1</v>
      </c>
      <c r="D521" s="29" t="s">
        <v>1469</v>
      </c>
      <c r="E521" s="3" t="s">
        <v>1</v>
      </c>
      <c r="F521" s="30">
        <v>2.1150000000000002</v>
      </c>
      <c r="H521" s="13"/>
    </row>
    <row r="522" spans="2:8" s="1" customFormat="1" ht="16.75" customHeight="1" x14ac:dyDescent="0.2">
      <c r="B522" s="13"/>
      <c r="C522" s="29" t="s">
        <v>226</v>
      </c>
      <c r="D522" s="29" t="s">
        <v>402</v>
      </c>
      <c r="E522" s="3" t="s">
        <v>1</v>
      </c>
      <c r="F522" s="30">
        <v>13.887</v>
      </c>
      <c r="H522" s="13"/>
    </row>
    <row r="523" spans="2:8" s="1" customFormat="1" ht="16.75" customHeight="1" x14ac:dyDescent="0.2">
      <c r="B523" s="13"/>
      <c r="C523" s="31" t="s">
        <v>3093</v>
      </c>
      <c r="H523" s="13"/>
    </row>
    <row r="524" spans="2:8" s="1" customFormat="1" ht="16.75" customHeight="1" x14ac:dyDescent="0.2">
      <c r="B524" s="13"/>
      <c r="C524" s="29" t="s">
        <v>1464</v>
      </c>
      <c r="D524" s="29" t="s">
        <v>1465</v>
      </c>
      <c r="E524" s="3" t="s">
        <v>385</v>
      </c>
      <c r="F524" s="30">
        <v>13.887</v>
      </c>
      <c r="H524" s="13"/>
    </row>
    <row r="525" spans="2:8" s="1" customFormat="1" ht="16.75" customHeight="1" x14ac:dyDescent="0.2">
      <c r="B525" s="13"/>
      <c r="C525" s="29" t="s">
        <v>2665</v>
      </c>
      <c r="D525" s="29" t="s">
        <v>2666</v>
      </c>
      <c r="E525" s="3" t="s">
        <v>385</v>
      </c>
      <c r="F525" s="30">
        <v>4476.4210000000003</v>
      </c>
      <c r="H525" s="13"/>
    </row>
    <row r="526" spans="2:8" s="1" customFormat="1" ht="16.75" customHeight="1" x14ac:dyDescent="0.2">
      <c r="B526" s="13"/>
      <c r="C526" s="25" t="s">
        <v>229</v>
      </c>
      <c r="D526" s="26" t="s">
        <v>230</v>
      </c>
      <c r="E526" s="27" t="s">
        <v>1</v>
      </c>
      <c r="F526" s="28">
        <v>66.391999999999996</v>
      </c>
      <c r="H526" s="13"/>
    </row>
    <row r="527" spans="2:8" s="1" customFormat="1" ht="16.75" customHeight="1" x14ac:dyDescent="0.2">
      <c r="B527" s="13"/>
      <c r="C527" s="29" t="s">
        <v>1</v>
      </c>
      <c r="D527" s="29" t="s">
        <v>230</v>
      </c>
      <c r="E527" s="3" t="s">
        <v>1</v>
      </c>
      <c r="F527" s="30">
        <v>0</v>
      </c>
      <c r="H527" s="13"/>
    </row>
    <row r="528" spans="2:8" s="1" customFormat="1" ht="30" x14ac:dyDescent="0.2">
      <c r="B528" s="13"/>
      <c r="C528" s="29" t="s">
        <v>229</v>
      </c>
      <c r="D528" s="29" t="s">
        <v>761</v>
      </c>
      <c r="E528" s="3" t="s">
        <v>1</v>
      </c>
      <c r="F528" s="30">
        <v>66.391999999999996</v>
      </c>
      <c r="H528" s="13"/>
    </row>
    <row r="529" spans="2:8" s="1" customFormat="1" ht="16.75" customHeight="1" x14ac:dyDescent="0.2">
      <c r="B529" s="13"/>
      <c r="C529" s="31" t="s">
        <v>3093</v>
      </c>
      <c r="H529" s="13"/>
    </row>
    <row r="530" spans="2:8" s="1" customFormat="1" ht="16.75" customHeight="1" x14ac:dyDescent="0.2">
      <c r="B530" s="13"/>
      <c r="C530" s="29" t="s">
        <v>758</v>
      </c>
      <c r="D530" s="29" t="s">
        <v>759</v>
      </c>
      <c r="E530" s="3" t="s">
        <v>385</v>
      </c>
      <c r="F530" s="30">
        <v>66.391999999999996</v>
      </c>
      <c r="H530" s="13"/>
    </row>
    <row r="531" spans="2:8" s="1" customFormat="1" ht="16.75" customHeight="1" x14ac:dyDescent="0.2">
      <c r="B531" s="13"/>
      <c r="C531" s="29" t="s">
        <v>736</v>
      </c>
      <c r="D531" s="29" t="s">
        <v>737</v>
      </c>
      <c r="E531" s="3" t="s">
        <v>385</v>
      </c>
      <c r="F531" s="30">
        <v>766.68899999999996</v>
      </c>
      <c r="H531" s="13"/>
    </row>
    <row r="532" spans="2:8" s="1" customFormat="1" ht="16.75" customHeight="1" x14ac:dyDescent="0.2">
      <c r="B532" s="13"/>
      <c r="C532" s="29" t="s">
        <v>752</v>
      </c>
      <c r="D532" s="29" t="s">
        <v>753</v>
      </c>
      <c r="E532" s="3" t="s">
        <v>385</v>
      </c>
      <c r="F532" s="30">
        <v>754.01599999999996</v>
      </c>
      <c r="H532" s="13"/>
    </row>
    <row r="533" spans="2:8" s="1" customFormat="1" ht="16.75" customHeight="1" x14ac:dyDescent="0.2">
      <c r="B533" s="13"/>
      <c r="C533" s="29" t="s">
        <v>2665</v>
      </c>
      <c r="D533" s="29" t="s">
        <v>2666</v>
      </c>
      <c r="E533" s="3" t="s">
        <v>385</v>
      </c>
      <c r="F533" s="30">
        <v>4476.4210000000003</v>
      </c>
      <c r="H533" s="13"/>
    </row>
    <row r="534" spans="2:8" s="1" customFormat="1" ht="16.75" customHeight="1" x14ac:dyDescent="0.2">
      <c r="B534" s="13"/>
      <c r="C534" s="29" t="s">
        <v>2677</v>
      </c>
      <c r="D534" s="29" t="s">
        <v>2678</v>
      </c>
      <c r="E534" s="3" t="s">
        <v>385</v>
      </c>
      <c r="F534" s="30">
        <v>66.391999999999996</v>
      </c>
      <c r="H534" s="13"/>
    </row>
    <row r="535" spans="2:8" s="1" customFormat="1" ht="16.75" customHeight="1" x14ac:dyDescent="0.2">
      <c r="B535" s="13"/>
      <c r="C535" s="25" t="s">
        <v>232</v>
      </c>
      <c r="D535" s="26" t="s">
        <v>233</v>
      </c>
      <c r="E535" s="27" t="s">
        <v>1</v>
      </c>
      <c r="F535" s="28">
        <v>9.6140000000000008</v>
      </c>
      <c r="H535" s="13"/>
    </row>
    <row r="536" spans="2:8" s="1" customFormat="1" ht="16.75" customHeight="1" x14ac:dyDescent="0.2">
      <c r="B536" s="13"/>
      <c r="C536" s="29" t="s">
        <v>1</v>
      </c>
      <c r="D536" s="29" t="s">
        <v>233</v>
      </c>
      <c r="E536" s="3" t="s">
        <v>1</v>
      </c>
      <c r="F536" s="30">
        <v>0</v>
      </c>
      <c r="H536" s="13"/>
    </row>
    <row r="537" spans="2:8" s="1" customFormat="1" ht="16.75" customHeight="1" x14ac:dyDescent="0.2">
      <c r="B537" s="13"/>
      <c r="C537" s="29" t="s">
        <v>232</v>
      </c>
      <c r="D537" s="29" t="s">
        <v>2539</v>
      </c>
      <c r="E537" s="3" t="s">
        <v>1</v>
      </c>
      <c r="F537" s="30">
        <v>9.6140000000000008</v>
      </c>
      <c r="H537" s="13"/>
    </row>
    <row r="538" spans="2:8" s="1" customFormat="1" ht="16.75" customHeight="1" x14ac:dyDescent="0.2">
      <c r="B538" s="13"/>
      <c r="C538" s="31" t="s">
        <v>3093</v>
      </c>
      <c r="H538" s="13"/>
    </row>
    <row r="539" spans="2:8" s="1" customFormat="1" ht="20" x14ac:dyDescent="0.2">
      <c r="B539" s="13"/>
      <c r="C539" s="29" t="s">
        <v>2536</v>
      </c>
      <c r="D539" s="29" t="s">
        <v>2537</v>
      </c>
      <c r="E539" s="3" t="s">
        <v>385</v>
      </c>
      <c r="F539" s="30">
        <v>9.6140000000000008</v>
      </c>
      <c r="H539" s="13"/>
    </row>
    <row r="540" spans="2:8" s="1" customFormat="1" ht="16.75" customHeight="1" x14ac:dyDescent="0.2">
      <c r="B540" s="13"/>
      <c r="C540" s="29" t="s">
        <v>736</v>
      </c>
      <c r="D540" s="29" t="s">
        <v>737</v>
      </c>
      <c r="E540" s="3" t="s">
        <v>385</v>
      </c>
      <c r="F540" s="30">
        <v>766.68899999999996</v>
      </c>
      <c r="H540" s="13"/>
    </row>
    <row r="541" spans="2:8" s="1" customFormat="1" ht="16.75" customHeight="1" x14ac:dyDescent="0.2">
      <c r="B541" s="13"/>
      <c r="C541" s="29" t="s">
        <v>763</v>
      </c>
      <c r="D541" s="29" t="s">
        <v>764</v>
      </c>
      <c r="E541" s="3" t="s">
        <v>385</v>
      </c>
      <c r="F541" s="30">
        <v>12.673</v>
      </c>
      <c r="H541" s="13"/>
    </row>
    <row r="542" spans="2:8" s="1" customFormat="1" ht="16.75" customHeight="1" x14ac:dyDescent="0.2">
      <c r="B542" s="13"/>
      <c r="C542" s="29" t="s">
        <v>768</v>
      </c>
      <c r="D542" s="29" t="s">
        <v>769</v>
      </c>
      <c r="E542" s="3" t="s">
        <v>385</v>
      </c>
      <c r="F542" s="30">
        <v>12.673</v>
      </c>
      <c r="H542" s="13"/>
    </row>
    <row r="543" spans="2:8" s="1" customFormat="1" ht="16.75" customHeight="1" x14ac:dyDescent="0.2">
      <c r="B543" s="13"/>
      <c r="C543" s="29" t="s">
        <v>2525</v>
      </c>
      <c r="D543" s="29" t="s">
        <v>2526</v>
      </c>
      <c r="E543" s="3" t="s">
        <v>385</v>
      </c>
      <c r="F543" s="30">
        <v>1121.596</v>
      </c>
      <c r="H543" s="13"/>
    </row>
    <row r="544" spans="2:8" s="1" customFormat="1" ht="16.75" customHeight="1" x14ac:dyDescent="0.2">
      <c r="B544" s="13"/>
      <c r="C544" s="29" t="s">
        <v>2530</v>
      </c>
      <c r="D544" s="29" t="s">
        <v>2531</v>
      </c>
      <c r="E544" s="3" t="s">
        <v>385</v>
      </c>
      <c r="F544" s="30">
        <v>1105.864</v>
      </c>
      <c r="H544" s="13"/>
    </row>
    <row r="545" spans="2:8" s="1" customFormat="1" ht="16.75" customHeight="1" x14ac:dyDescent="0.2">
      <c r="B545" s="13"/>
      <c r="C545" s="25" t="s">
        <v>235</v>
      </c>
      <c r="D545" s="26" t="s">
        <v>236</v>
      </c>
      <c r="E545" s="27" t="s">
        <v>1</v>
      </c>
      <c r="F545" s="28">
        <v>3.0590000000000002</v>
      </c>
      <c r="H545" s="13"/>
    </row>
    <row r="546" spans="2:8" s="1" customFormat="1" ht="16.75" customHeight="1" x14ac:dyDescent="0.2">
      <c r="B546" s="13"/>
      <c r="C546" s="29" t="s">
        <v>1</v>
      </c>
      <c r="D546" s="29" t="s">
        <v>236</v>
      </c>
      <c r="E546" s="3" t="s">
        <v>1</v>
      </c>
      <c r="F546" s="30">
        <v>0</v>
      </c>
      <c r="H546" s="13"/>
    </row>
    <row r="547" spans="2:8" s="1" customFormat="1" ht="16.75" customHeight="1" x14ac:dyDescent="0.2">
      <c r="B547" s="13"/>
      <c r="C547" s="29" t="s">
        <v>235</v>
      </c>
      <c r="D547" s="29" t="s">
        <v>2630</v>
      </c>
      <c r="E547" s="3" t="s">
        <v>1</v>
      </c>
      <c r="F547" s="30">
        <v>3.0590000000000002</v>
      </c>
      <c r="H547" s="13"/>
    </row>
    <row r="548" spans="2:8" s="1" customFormat="1" ht="16.75" customHeight="1" x14ac:dyDescent="0.2">
      <c r="B548" s="13"/>
      <c r="C548" s="31" t="s">
        <v>3093</v>
      </c>
      <c r="H548" s="13"/>
    </row>
    <row r="549" spans="2:8" s="1" customFormat="1" ht="20" x14ac:dyDescent="0.2">
      <c r="B549" s="13"/>
      <c r="C549" s="29" t="s">
        <v>2627</v>
      </c>
      <c r="D549" s="29" t="s">
        <v>2628</v>
      </c>
      <c r="E549" s="3" t="s">
        <v>385</v>
      </c>
      <c r="F549" s="30">
        <v>3.0590000000000002</v>
      </c>
      <c r="H549" s="13"/>
    </row>
    <row r="550" spans="2:8" s="1" customFormat="1" ht="16.75" customHeight="1" x14ac:dyDescent="0.2">
      <c r="B550" s="13"/>
      <c r="C550" s="29" t="s">
        <v>736</v>
      </c>
      <c r="D550" s="29" t="s">
        <v>737</v>
      </c>
      <c r="E550" s="3" t="s">
        <v>385</v>
      </c>
      <c r="F550" s="30">
        <v>766.68899999999996</v>
      </c>
      <c r="H550" s="13"/>
    </row>
    <row r="551" spans="2:8" s="1" customFormat="1" ht="16.75" customHeight="1" x14ac:dyDescent="0.2">
      <c r="B551" s="13"/>
      <c r="C551" s="29" t="s">
        <v>763</v>
      </c>
      <c r="D551" s="29" t="s">
        <v>764</v>
      </c>
      <c r="E551" s="3" t="s">
        <v>385</v>
      </c>
      <c r="F551" s="30">
        <v>12.673</v>
      </c>
      <c r="H551" s="13"/>
    </row>
    <row r="552" spans="2:8" s="1" customFormat="1" ht="16.75" customHeight="1" x14ac:dyDescent="0.2">
      <c r="B552" s="13"/>
      <c r="C552" s="29" t="s">
        <v>768</v>
      </c>
      <c r="D552" s="29" t="s">
        <v>769</v>
      </c>
      <c r="E552" s="3" t="s">
        <v>385</v>
      </c>
      <c r="F552" s="30">
        <v>12.673</v>
      </c>
      <c r="H552" s="13"/>
    </row>
    <row r="553" spans="2:8" s="1" customFormat="1" ht="16.75" customHeight="1" x14ac:dyDescent="0.2">
      <c r="B553" s="13"/>
      <c r="C553" s="29" t="s">
        <v>2525</v>
      </c>
      <c r="D553" s="29" t="s">
        <v>2526</v>
      </c>
      <c r="E553" s="3" t="s">
        <v>385</v>
      </c>
      <c r="F553" s="30">
        <v>1121.596</v>
      </c>
      <c r="H553" s="13"/>
    </row>
    <row r="554" spans="2:8" s="1" customFormat="1" ht="16.75" customHeight="1" x14ac:dyDescent="0.2">
      <c r="B554" s="13"/>
      <c r="C554" s="25" t="s">
        <v>1478</v>
      </c>
      <c r="D554" s="26" t="s">
        <v>1478</v>
      </c>
      <c r="E554" s="27" t="s">
        <v>1</v>
      </c>
      <c r="F554" s="28">
        <v>40.744999999999997</v>
      </c>
      <c r="H554" s="13"/>
    </row>
    <row r="555" spans="2:8" s="1" customFormat="1" ht="16.75" customHeight="1" x14ac:dyDescent="0.2">
      <c r="B555" s="13"/>
      <c r="C555" s="29" t="s">
        <v>1</v>
      </c>
      <c r="D555" s="29" t="s">
        <v>1474</v>
      </c>
      <c r="E555" s="3" t="s">
        <v>1</v>
      </c>
      <c r="F555" s="30">
        <v>0</v>
      </c>
      <c r="H555" s="13"/>
    </row>
    <row r="556" spans="2:8" s="1" customFormat="1" ht="16.75" customHeight="1" x14ac:dyDescent="0.2">
      <c r="B556" s="13"/>
      <c r="C556" s="29" t="s">
        <v>1</v>
      </c>
      <c r="D556" s="29" t="s">
        <v>437</v>
      </c>
      <c r="E556" s="3" t="s">
        <v>1</v>
      </c>
      <c r="F556" s="30">
        <v>0</v>
      </c>
      <c r="H556" s="13"/>
    </row>
    <row r="557" spans="2:8" s="1" customFormat="1" ht="16.75" customHeight="1" x14ac:dyDescent="0.2">
      <c r="B557" s="13"/>
      <c r="C557" s="29" t="s">
        <v>1</v>
      </c>
      <c r="D557" s="29" t="s">
        <v>1475</v>
      </c>
      <c r="E557" s="3" t="s">
        <v>1</v>
      </c>
      <c r="F557" s="30">
        <v>13.605</v>
      </c>
      <c r="H557" s="13"/>
    </row>
    <row r="558" spans="2:8" s="1" customFormat="1" ht="16.75" customHeight="1" x14ac:dyDescent="0.2">
      <c r="B558" s="13"/>
      <c r="C558" s="29" t="s">
        <v>1</v>
      </c>
      <c r="D558" s="29" t="s">
        <v>442</v>
      </c>
      <c r="E558" s="3" t="s">
        <v>1</v>
      </c>
      <c r="F558" s="30">
        <v>0</v>
      </c>
      <c r="H558" s="13"/>
    </row>
    <row r="559" spans="2:8" s="1" customFormat="1" ht="16.75" customHeight="1" x14ac:dyDescent="0.2">
      <c r="B559" s="13"/>
      <c r="C559" s="29" t="s">
        <v>1</v>
      </c>
      <c r="D559" s="29" t="s">
        <v>1476</v>
      </c>
      <c r="E559" s="3" t="s">
        <v>1</v>
      </c>
      <c r="F559" s="30">
        <v>17.149999999999999</v>
      </c>
      <c r="H559" s="13"/>
    </row>
    <row r="560" spans="2:8" s="1" customFormat="1" ht="16.75" customHeight="1" x14ac:dyDescent="0.2">
      <c r="B560" s="13"/>
      <c r="C560" s="29" t="s">
        <v>1</v>
      </c>
      <c r="D560" s="29" t="s">
        <v>1477</v>
      </c>
      <c r="E560" s="3" t="s">
        <v>1</v>
      </c>
      <c r="F560" s="30">
        <v>9.99</v>
      </c>
      <c r="H560" s="13"/>
    </row>
    <row r="561" spans="2:8" s="1" customFormat="1" ht="16.75" customHeight="1" x14ac:dyDescent="0.2">
      <c r="B561" s="13"/>
      <c r="C561" s="29" t="s">
        <v>1478</v>
      </c>
      <c r="D561" s="29" t="s">
        <v>402</v>
      </c>
      <c r="E561" s="3" t="s">
        <v>1</v>
      </c>
      <c r="F561" s="30">
        <v>40.744999999999997</v>
      </c>
      <c r="H561" s="13"/>
    </row>
    <row r="562" spans="2:8" s="1" customFormat="1" ht="16.75" customHeight="1" x14ac:dyDescent="0.2">
      <c r="B562" s="13"/>
      <c r="C562" s="25" t="s">
        <v>630</v>
      </c>
      <c r="D562" s="26" t="s">
        <v>630</v>
      </c>
      <c r="E562" s="27" t="s">
        <v>1</v>
      </c>
      <c r="F562" s="28">
        <v>429.55599999999998</v>
      </c>
      <c r="H562" s="13"/>
    </row>
    <row r="563" spans="2:8" s="1" customFormat="1" ht="16.75" customHeight="1" x14ac:dyDescent="0.2">
      <c r="B563" s="13"/>
      <c r="C563" s="29" t="s">
        <v>1</v>
      </c>
      <c r="D563" s="29" t="s">
        <v>606</v>
      </c>
      <c r="E563" s="3" t="s">
        <v>1</v>
      </c>
      <c r="F563" s="30">
        <v>0</v>
      </c>
      <c r="H563" s="13"/>
    </row>
    <row r="564" spans="2:8" s="1" customFormat="1" ht="16.75" customHeight="1" x14ac:dyDescent="0.2">
      <c r="B564" s="13"/>
      <c r="C564" s="29" t="s">
        <v>1</v>
      </c>
      <c r="D564" s="29" t="s">
        <v>607</v>
      </c>
      <c r="E564" s="3" t="s">
        <v>1</v>
      </c>
      <c r="F564" s="30">
        <v>0</v>
      </c>
      <c r="H564" s="13"/>
    </row>
    <row r="565" spans="2:8" s="1" customFormat="1" ht="20" x14ac:dyDescent="0.2">
      <c r="B565" s="13"/>
      <c r="C565" s="29" t="s">
        <v>1</v>
      </c>
      <c r="D565" s="29" t="s">
        <v>608</v>
      </c>
      <c r="E565" s="3" t="s">
        <v>1</v>
      </c>
      <c r="F565" s="30">
        <v>203.06899999999999</v>
      </c>
      <c r="H565" s="13"/>
    </row>
    <row r="566" spans="2:8" s="1" customFormat="1" ht="16.75" customHeight="1" x14ac:dyDescent="0.2">
      <c r="B566" s="13"/>
      <c r="C566" s="29" t="s">
        <v>1</v>
      </c>
      <c r="D566" s="29" t="s">
        <v>609</v>
      </c>
      <c r="E566" s="3" t="s">
        <v>1</v>
      </c>
      <c r="F566" s="30">
        <v>0</v>
      </c>
      <c r="H566" s="13"/>
    </row>
    <row r="567" spans="2:8" s="1" customFormat="1" ht="16.75" customHeight="1" x14ac:dyDescent="0.2">
      <c r="B567" s="13"/>
      <c r="C567" s="29" t="s">
        <v>1</v>
      </c>
      <c r="D567" s="29" t="s">
        <v>610</v>
      </c>
      <c r="E567" s="3" t="s">
        <v>1</v>
      </c>
      <c r="F567" s="30">
        <v>1.9670000000000001</v>
      </c>
      <c r="H567" s="13"/>
    </row>
    <row r="568" spans="2:8" s="1" customFormat="1" ht="16.75" customHeight="1" x14ac:dyDescent="0.2">
      <c r="B568" s="13"/>
      <c r="C568" s="29" t="s">
        <v>1</v>
      </c>
      <c r="D568" s="29" t="s">
        <v>611</v>
      </c>
      <c r="E568" s="3" t="s">
        <v>1</v>
      </c>
      <c r="F568" s="30">
        <v>1.0920000000000001</v>
      </c>
      <c r="H568" s="13"/>
    </row>
    <row r="569" spans="2:8" s="1" customFormat="1" ht="16.75" customHeight="1" x14ac:dyDescent="0.2">
      <c r="B569" s="13"/>
      <c r="C569" s="29" t="s">
        <v>1</v>
      </c>
      <c r="D569" s="29" t="s">
        <v>612</v>
      </c>
      <c r="E569" s="3" t="s">
        <v>1</v>
      </c>
      <c r="F569" s="30">
        <v>0.752</v>
      </c>
      <c r="H569" s="13"/>
    </row>
    <row r="570" spans="2:8" s="1" customFormat="1" ht="16.75" customHeight="1" x14ac:dyDescent="0.2">
      <c r="B570" s="13"/>
      <c r="C570" s="29" t="s">
        <v>1</v>
      </c>
      <c r="D570" s="29" t="s">
        <v>613</v>
      </c>
      <c r="E570" s="3" t="s">
        <v>1</v>
      </c>
      <c r="F570" s="30">
        <v>0.13500000000000001</v>
      </c>
      <c r="H570" s="13"/>
    </row>
    <row r="571" spans="2:8" s="1" customFormat="1" ht="16.75" customHeight="1" x14ac:dyDescent="0.2">
      <c r="B571" s="13"/>
      <c r="C571" s="29" t="s">
        <v>1</v>
      </c>
      <c r="D571" s="29" t="s">
        <v>614</v>
      </c>
      <c r="E571" s="3" t="s">
        <v>1</v>
      </c>
      <c r="F571" s="30">
        <v>1.3560000000000001</v>
      </c>
      <c r="H571" s="13"/>
    </row>
    <row r="572" spans="2:8" s="1" customFormat="1" ht="16.75" customHeight="1" x14ac:dyDescent="0.2">
      <c r="B572" s="13"/>
      <c r="C572" s="29" t="s">
        <v>1</v>
      </c>
      <c r="D572" s="29" t="s">
        <v>615</v>
      </c>
      <c r="E572" s="3" t="s">
        <v>1</v>
      </c>
      <c r="F572" s="30">
        <v>1.222</v>
      </c>
      <c r="H572" s="13"/>
    </row>
    <row r="573" spans="2:8" s="1" customFormat="1" ht="16.75" customHeight="1" x14ac:dyDescent="0.2">
      <c r="B573" s="13"/>
      <c r="C573" s="29" t="s">
        <v>1</v>
      </c>
      <c r="D573" s="29" t="s">
        <v>616</v>
      </c>
      <c r="E573" s="3" t="s">
        <v>1</v>
      </c>
      <c r="F573" s="30">
        <v>0.19</v>
      </c>
      <c r="H573" s="13"/>
    </row>
    <row r="574" spans="2:8" s="1" customFormat="1" ht="16.75" customHeight="1" x14ac:dyDescent="0.2">
      <c r="B574" s="13"/>
      <c r="C574" s="29" t="s">
        <v>1</v>
      </c>
      <c r="D574" s="29" t="s">
        <v>617</v>
      </c>
      <c r="E574" s="3" t="s">
        <v>1</v>
      </c>
      <c r="F574" s="30">
        <v>0</v>
      </c>
      <c r="H574" s="13"/>
    </row>
    <row r="575" spans="2:8" s="1" customFormat="1" ht="16.75" customHeight="1" x14ac:dyDescent="0.2">
      <c r="B575" s="13"/>
      <c r="C575" s="29" t="s">
        <v>1</v>
      </c>
      <c r="D575" s="29" t="s">
        <v>618</v>
      </c>
      <c r="E575" s="3" t="s">
        <v>1</v>
      </c>
      <c r="F575" s="30">
        <v>2.528</v>
      </c>
      <c r="H575" s="13"/>
    </row>
    <row r="576" spans="2:8" s="1" customFormat="1" ht="16.75" customHeight="1" x14ac:dyDescent="0.2">
      <c r="B576" s="13"/>
      <c r="C576" s="29" t="s">
        <v>1</v>
      </c>
      <c r="D576" s="29" t="s">
        <v>619</v>
      </c>
      <c r="E576" s="3" t="s">
        <v>1</v>
      </c>
      <c r="F576" s="30">
        <v>0</v>
      </c>
      <c r="H576" s="13"/>
    </row>
    <row r="577" spans="2:8" s="1" customFormat="1" ht="16.75" customHeight="1" x14ac:dyDescent="0.2">
      <c r="B577" s="13"/>
      <c r="C577" s="29" t="s">
        <v>1</v>
      </c>
      <c r="D577" s="29" t="s">
        <v>620</v>
      </c>
      <c r="E577" s="3" t="s">
        <v>1</v>
      </c>
      <c r="F577" s="30">
        <v>4.2</v>
      </c>
      <c r="H577" s="13"/>
    </row>
    <row r="578" spans="2:8" s="1" customFormat="1" ht="16.75" customHeight="1" x14ac:dyDescent="0.2">
      <c r="B578" s="13"/>
      <c r="C578" s="29" t="s">
        <v>1</v>
      </c>
      <c r="D578" s="29" t="s">
        <v>622</v>
      </c>
      <c r="E578" s="3" t="s">
        <v>1</v>
      </c>
      <c r="F578" s="30">
        <v>0</v>
      </c>
      <c r="H578" s="13"/>
    </row>
    <row r="579" spans="2:8" s="1" customFormat="1" ht="16.75" customHeight="1" x14ac:dyDescent="0.2">
      <c r="B579" s="13"/>
      <c r="C579" s="29" t="s">
        <v>1</v>
      </c>
      <c r="D579" s="29" t="s">
        <v>607</v>
      </c>
      <c r="E579" s="3" t="s">
        <v>1</v>
      </c>
      <c r="F579" s="30">
        <v>0</v>
      </c>
      <c r="H579" s="13"/>
    </row>
    <row r="580" spans="2:8" s="1" customFormat="1" ht="16.75" customHeight="1" x14ac:dyDescent="0.2">
      <c r="B580" s="13"/>
      <c r="C580" s="29" t="s">
        <v>1</v>
      </c>
      <c r="D580" s="29" t="s">
        <v>623</v>
      </c>
      <c r="E580" s="3" t="s">
        <v>1</v>
      </c>
      <c r="F580" s="30">
        <v>186.869</v>
      </c>
      <c r="H580" s="13"/>
    </row>
    <row r="581" spans="2:8" s="1" customFormat="1" ht="16.75" customHeight="1" x14ac:dyDescent="0.2">
      <c r="B581" s="13"/>
      <c r="C581" s="29" t="s">
        <v>1</v>
      </c>
      <c r="D581" s="29" t="s">
        <v>609</v>
      </c>
      <c r="E581" s="3" t="s">
        <v>1</v>
      </c>
      <c r="F581" s="30">
        <v>0</v>
      </c>
      <c r="H581" s="13"/>
    </row>
    <row r="582" spans="2:8" s="1" customFormat="1" ht="16.75" customHeight="1" x14ac:dyDescent="0.2">
      <c r="B582" s="13"/>
      <c r="C582" s="29" t="s">
        <v>1</v>
      </c>
      <c r="D582" s="29" t="s">
        <v>624</v>
      </c>
      <c r="E582" s="3" t="s">
        <v>1</v>
      </c>
      <c r="F582" s="30">
        <v>5.7859999999999996</v>
      </c>
      <c r="H582" s="13"/>
    </row>
    <row r="583" spans="2:8" s="1" customFormat="1" ht="16.75" customHeight="1" x14ac:dyDescent="0.2">
      <c r="B583" s="13"/>
      <c r="C583" s="29" t="s">
        <v>1</v>
      </c>
      <c r="D583" s="29" t="s">
        <v>616</v>
      </c>
      <c r="E583" s="3" t="s">
        <v>1</v>
      </c>
      <c r="F583" s="30">
        <v>0.19</v>
      </c>
      <c r="H583" s="13"/>
    </row>
    <row r="584" spans="2:8" s="1" customFormat="1" ht="16.75" customHeight="1" x14ac:dyDescent="0.2">
      <c r="B584" s="13"/>
      <c r="C584" s="29" t="s">
        <v>1</v>
      </c>
      <c r="D584" s="29" t="s">
        <v>617</v>
      </c>
      <c r="E584" s="3" t="s">
        <v>1</v>
      </c>
      <c r="F584" s="30">
        <v>0</v>
      </c>
      <c r="H584" s="13"/>
    </row>
    <row r="585" spans="2:8" s="1" customFormat="1" ht="16.75" customHeight="1" x14ac:dyDescent="0.2">
      <c r="B585" s="13"/>
      <c r="C585" s="29" t="s">
        <v>1</v>
      </c>
      <c r="D585" s="29" t="s">
        <v>625</v>
      </c>
      <c r="E585" s="3" t="s">
        <v>1</v>
      </c>
      <c r="F585" s="30">
        <v>14.849</v>
      </c>
      <c r="H585" s="13"/>
    </row>
    <row r="586" spans="2:8" s="1" customFormat="1" ht="16.75" customHeight="1" x14ac:dyDescent="0.2">
      <c r="B586" s="13"/>
      <c r="C586" s="29" t="s">
        <v>1</v>
      </c>
      <c r="D586" s="29" t="s">
        <v>626</v>
      </c>
      <c r="E586" s="3" t="s">
        <v>1</v>
      </c>
      <c r="F586" s="30">
        <v>0</v>
      </c>
      <c r="H586" s="13"/>
    </row>
    <row r="587" spans="2:8" s="1" customFormat="1" ht="16.75" customHeight="1" x14ac:dyDescent="0.2">
      <c r="B587" s="13"/>
      <c r="C587" s="29" t="s">
        <v>1</v>
      </c>
      <c r="D587" s="29" t="s">
        <v>607</v>
      </c>
      <c r="E587" s="3" t="s">
        <v>1</v>
      </c>
      <c r="F587" s="30">
        <v>0</v>
      </c>
      <c r="H587" s="13"/>
    </row>
    <row r="588" spans="2:8" s="1" customFormat="1" ht="16.75" customHeight="1" x14ac:dyDescent="0.2">
      <c r="B588" s="13"/>
      <c r="C588" s="29" t="s">
        <v>1</v>
      </c>
      <c r="D588" s="29" t="s">
        <v>627</v>
      </c>
      <c r="E588" s="3" t="s">
        <v>1</v>
      </c>
      <c r="F588" s="30">
        <v>5.2169999999999996</v>
      </c>
      <c r="H588" s="13"/>
    </row>
    <row r="589" spans="2:8" s="1" customFormat="1" ht="16.75" customHeight="1" x14ac:dyDescent="0.2">
      <c r="B589" s="13"/>
      <c r="C589" s="29" t="s">
        <v>1</v>
      </c>
      <c r="D589" s="29" t="s">
        <v>628</v>
      </c>
      <c r="E589" s="3" t="s">
        <v>1</v>
      </c>
      <c r="F589" s="30">
        <v>0</v>
      </c>
      <c r="H589" s="13"/>
    </row>
    <row r="590" spans="2:8" s="1" customFormat="1" ht="16.75" customHeight="1" x14ac:dyDescent="0.2">
      <c r="B590" s="13"/>
      <c r="C590" s="29" t="s">
        <v>1</v>
      </c>
      <c r="D590" s="29" t="s">
        <v>629</v>
      </c>
      <c r="E590" s="3" t="s">
        <v>1</v>
      </c>
      <c r="F590" s="30">
        <v>0.13400000000000001</v>
      </c>
      <c r="H590" s="13"/>
    </row>
    <row r="591" spans="2:8" s="1" customFormat="1" ht="16.75" customHeight="1" x14ac:dyDescent="0.2">
      <c r="B591" s="13"/>
      <c r="C591" s="29" t="s">
        <v>630</v>
      </c>
      <c r="D591" s="29" t="s">
        <v>402</v>
      </c>
      <c r="E591" s="3" t="s">
        <v>1</v>
      </c>
      <c r="F591" s="30">
        <v>429.55599999999998</v>
      </c>
      <c r="H591" s="13"/>
    </row>
    <row r="592" spans="2:8" s="1" customFormat="1" ht="16.75" customHeight="1" x14ac:dyDescent="0.2">
      <c r="B592" s="13"/>
      <c r="C592" s="25" t="s">
        <v>238</v>
      </c>
      <c r="D592" s="26" t="s">
        <v>239</v>
      </c>
      <c r="E592" s="27" t="s">
        <v>1</v>
      </c>
      <c r="F592" s="28">
        <v>120.411</v>
      </c>
      <c r="H592" s="13"/>
    </row>
    <row r="593" spans="2:8" s="1" customFormat="1" ht="16.75" customHeight="1" x14ac:dyDescent="0.2">
      <c r="B593" s="13"/>
      <c r="C593" s="29" t="s">
        <v>1</v>
      </c>
      <c r="D593" s="29" t="s">
        <v>1280</v>
      </c>
      <c r="E593" s="3" t="s">
        <v>1</v>
      </c>
      <c r="F593" s="30">
        <v>0</v>
      </c>
      <c r="H593" s="13"/>
    </row>
    <row r="594" spans="2:8" s="1" customFormat="1" ht="16.75" customHeight="1" x14ac:dyDescent="0.2">
      <c r="B594" s="13"/>
      <c r="C594" s="29" t="s">
        <v>1</v>
      </c>
      <c r="D594" s="29" t="s">
        <v>1281</v>
      </c>
      <c r="E594" s="3" t="s">
        <v>1</v>
      </c>
      <c r="F594" s="30">
        <v>50.423999999999999</v>
      </c>
      <c r="H594" s="13"/>
    </row>
    <row r="595" spans="2:8" s="1" customFormat="1" ht="16.75" customHeight="1" x14ac:dyDescent="0.2">
      <c r="B595" s="13"/>
      <c r="C595" s="29" t="s">
        <v>1</v>
      </c>
      <c r="D595" s="29" t="s">
        <v>1282</v>
      </c>
      <c r="E595" s="3" t="s">
        <v>1</v>
      </c>
      <c r="F595" s="30">
        <v>41.875999999999998</v>
      </c>
      <c r="H595" s="13"/>
    </row>
    <row r="596" spans="2:8" s="1" customFormat="1" ht="16.75" customHeight="1" x14ac:dyDescent="0.2">
      <c r="B596" s="13"/>
      <c r="C596" s="29" t="s">
        <v>1</v>
      </c>
      <c r="D596" s="29" t="s">
        <v>1283</v>
      </c>
      <c r="E596" s="3" t="s">
        <v>1</v>
      </c>
      <c r="F596" s="30">
        <v>28.111000000000001</v>
      </c>
      <c r="H596" s="13"/>
    </row>
    <row r="597" spans="2:8" s="1" customFormat="1" ht="16.75" customHeight="1" x14ac:dyDescent="0.2">
      <c r="B597" s="13"/>
      <c r="C597" s="29" t="s">
        <v>238</v>
      </c>
      <c r="D597" s="29" t="s">
        <v>621</v>
      </c>
      <c r="E597" s="3" t="s">
        <v>1</v>
      </c>
      <c r="F597" s="30">
        <v>120.411</v>
      </c>
      <c r="H597" s="13"/>
    </row>
    <row r="598" spans="2:8" s="1" customFormat="1" ht="16.75" customHeight="1" x14ac:dyDescent="0.2">
      <c r="B598" s="13"/>
      <c r="C598" s="31" t="s">
        <v>3093</v>
      </c>
      <c r="H598" s="13"/>
    </row>
    <row r="599" spans="2:8" s="1" customFormat="1" ht="20" x14ac:dyDescent="0.2">
      <c r="B599" s="13"/>
      <c r="C599" s="29" t="s">
        <v>1277</v>
      </c>
      <c r="D599" s="29" t="s">
        <v>1278</v>
      </c>
      <c r="E599" s="3" t="s">
        <v>385</v>
      </c>
      <c r="F599" s="30">
        <v>161.99299999999999</v>
      </c>
      <c r="H599" s="13"/>
    </row>
    <row r="600" spans="2:8" s="1" customFormat="1" ht="16.75" customHeight="1" x14ac:dyDescent="0.2">
      <c r="B600" s="13"/>
      <c r="C600" s="29" t="s">
        <v>880</v>
      </c>
      <c r="D600" s="29" t="s">
        <v>881</v>
      </c>
      <c r="E600" s="3" t="s">
        <v>385</v>
      </c>
      <c r="F600" s="30">
        <v>126.432</v>
      </c>
      <c r="H600" s="13"/>
    </row>
    <row r="601" spans="2:8" s="1" customFormat="1" ht="16.75" customHeight="1" x14ac:dyDescent="0.2">
      <c r="B601" s="13"/>
      <c r="C601" s="25" t="s">
        <v>241</v>
      </c>
      <c r="D601" s="26" t="s">
        <v>242</v>
      </c>
      <c r="E601" s="27" t="s">
        <v>1</v>
      </c>
      <c r="F601" s="28">
        <v>813.6</v>
      </c>
      <c r="H601" s="13"/>
    </row>
    <row r="602" spans="2:8" s="1" customFormat="1" ht="16.75" customHeight="1" x14ac:dyDescent="0.2">
      <c r="B602" s="13"/>
      <c r="C602" s="29" t="s">
        <v>1</v>
      </c>
      <c r="D602" s="29" t="s">
        <v>242</v>
      </c>
      <c r="E602" s="3" t="s">
        <v>1</v>
      </c>
      <c r="F602" s="30">
        <v>0</v>
      </c>
      <c r="H602" s="13"/>
    </row>
    <row r="603" spans="2:8" s="1" customFormat="1" ht="16.75" customHeight="1" x14ac:dyDescent="0.2">
      <c r="B603" s="13"/>
      <c r="C603" s="29" t="s">
        <v>241</v>
      </c>
      <c r="D603" s="29" t="s">
        <v>243</v>
      </c>
      <c r="E603" s="3" t="s">
        <v>1</v>
      </c>
      <c r="F603" s="30">
        <v>813.6</v>
      </c>
      <c r="H603" s="13"/>
    </row>
    <row r="604" spans="2:8" s="1" customFormat="1" ht="16.75" customHeight="1" x14ac:dyDescent="0.2">
      <c r="B604" s="13"/>
      <c r="C604" s="31" t="s">
        <v>3093</v>
      </c>
      <c r="H604" s="13"/>
    </row>
    <row r="605" spans="2:8" s="1" customFormat="1" ht="16.75" customHeight="1" x14ac:dyDescent="0.2">
      <c r="B605" s="13"/>
      <c r="C605" s="29" t="s">
        <v>1161</v>
      </c>
      <c r="D605" s="29" t="s">
        <v>1162</v>
      </c>
      <c r="E605" s="3" t="s">
        <v>385</v>
      </c>
      <c r="F605" s="30">
        <v>1109.1679999999999</v>
      </c>
      <c r="H605" s="13"/>
    </row>
    <row r="606" spans="2:8" s="1" customFormat="1" ht="16.75" customHeight="1" x14ac:dyDescent="0.2">
      <c r="B606" s="13"/>
      <c r="C606" s="29" t="s">
        <v>1171</v>
      </c>
      <c r="D606" s="29" t="s">
        <v>1172</v>
      </c>
      <c r="E606" s="3" t="s">
        <v>385</v>
      </c>
      <c r="F606" s="30">
        <v>1109.1679999999999</v>
      </c>
      <c r="H606" s="13"/>
    </row>
    <row r="607" spans="2:8" s="1" customFormat="1" ht="20" x14ac:dyDescent="0.2">
      <c r="B607" s="13"/>
      <c r="C607" s="29" t="s">
        <v>1192</v>
      </c>
      <c r="D607" s="29" t="s">
        <v>1193</v>
      </c>
      <c r="E607" s="3" t="s">
        <v>385</v>
      </c>
      <c r="F607" s="30">
        <v>1123.3679999999999</v>
      </c>
      <c r="H607" s="13"/>
    </row>
    <row r="608" spans="2:8" s="1" customFormat="1" ht="16.75" customHeight="1" x14ac:dyDescent="0.2">
      <c r="B608" s="13"/>
      <c r="C608" s="29" t="s">
        <v>1202</v>
      </c>
      <c r="D608" s="29" t="s">
        <v>1203</v>
      </c>
      <c r="E608" s="3" t="s">
        <v>385</v>
      </c>
      <c r="F608" s="30">
        <v>1224.1679999999999</v>
      </c>
      <c r="H608" s="13"/>
    </row>
    <row r="609" spans="2:8" s="1" customFormat="1" x14ac:dyDescent="0.2">
      <c r="B609" s="13"/>
      <c r="C609" s="29" t="s">
        <v>1301</v>
      </c>
      <c r="D609" s="29" t="s">
        <v>1302</v>
      </c>
      <c r="E609" s="3" t="s">
        <v>385</v>
      </c>
      <c r="F609" s="30">
        <v>1022.063</v>
      </c>
      <c r="H609" s="13"/>
    </row>
    <row r="610" spans="2:8" s="1" customFormat="1" ht="20" x14ac:dyDescent="0.2">
      <c r="B610" s="13"/>
      <c r="C610" s="29" t="s">
        <v>1326</v>
      </c>
      <c r="D610" s="29" t="s">
        <v>1327</v>
      </c>
      <c r="E610" s="3" t="s">
        <v>385</v>
      </c>
      <c r="F610" s="30">
        <v>969.8</v>
      </c>
      <c r="H610" s="13"/>
    </row>
    <row r="611" spans="2:8" s="1" customFormat="1" ht="16.75" customHeight="1" x14ac:dyDescent="0.2">
      <c r="B611" s="13"/>
      <c r="C611" s="29" t="s">
        <v>1306</v>
      </c>
      <c r="D611" s="29" t="s">
        <v>1307</v>
      </c>
      <c r="E611" s="3" t="s">
        <v>385</v>
      </c>
      <c r="F611" s="30">
        <v>1018.29</v>
      </c>
      <c r="H611" s="13"/>
    </row>
    <row r="612" spans="2:8" s="1" customFormat="1" ht="16.75" customHeight="1" x14ac:dyDescent="0.2">
      <c r="B612" s="13"/>
      <c r="C612" s="29" t="s">
        <v>1329</v>
      </c>
      <c r="D612" s="29" t="s">
        <v>1330</v>
      </c>
      <c r="E612" s="3" t="s">
        <v>342</v>
      </c>
      <c r="F612" s="30">
        <v>82.075000000000003</v>
      </c>
      <c r="H612" s="13"/>
    </row>
    <row r="613" spans="2:8" s="1" customFormat="1" ht="16.75" customHeight="1" x14ac:dyDescent="0.2">
      <c r="B613" s="13"/>
      <c r="C613" s="25" t="s">
        <v>244</v>
      </c>
      <c r="D613" s="26" t="s">
        <v>245</v>
      </c>
      <c r="E613" s="27" t="s">
        <v>1</v>
      </c>
      <c r="F613" s="28">
        <v>156.19999999999999</v>
      </c>
      <c r="H613" s="13"/>
    </row>
    <row r="614" spans="2:8" s="1" customFormat="1" ht="16.75" customHeight="1" x14ac:dyDescent="0.2">
      <c r="B614" s="13"/>
      <c r="C614" s="29" t="s">
        <v>1</v>
      </c>
      <c r="D614" s="29" t="s">
        <v>245</v>
      </c>
      <c r="E614" s="3" t="s">
        <v>1</v>
      </c>
      <c r="F614" s="30">
        <v>0</v>
      </c>
      <c r="H614" s="13"/>
    </row>
    <row r="615" spans="2:8" s="1" customFormat="1" ht="16.75" customHeight="1" x14ac:dyDescent="0.2">
      <c r="B615" s="13"/>
      <c r="C615" s="29" t="s">
        <v>244</v>
      </c>
      <c r="D615" s="29" t="s">
        <v>246</v>
      </c>
      <c r="E615" s="3" t="s">
        <v>1</v>
      </c>
      <c r="F615" s="30">
        <v>156.19999999999999</v>
      </c>
      <c r="H615" s="13"/>
    </row>
    <row r="616" spans="2:8" s="1" customFormat="1" ht="16.75" customHeight="1" x14ac:dyDescent="0.2">
      <c r="B616" s="13"/>
      <c r="C616" s="31" t="s">
        <v>3093</v>
      </c>
      <c r="H616" s="13"/>
    </row>
    <row r="617" spans="2:8" s="1" customFormat="1" ht="20" x14ac:dyDescent="0.2">
      <c r="B617" s="13"/>
      <c r="C617" s="29" t="s">
        <v>1447</v>
      </c>
      <c r="D617" s="29" t="s">
        <v>1448</v>
      </c>
      <c r="E617" s="3" t="s">
        <v>385</v>
      </c>
      <c r="F617" s="30">
        <v>156.19999999999999</v>
      </c>
      <c r="H617" s="13"/>
    </row>
    <row r="618" spans="2:8" s="1" customFormat="1" ht="16.75" customHeight="1" x14ac:dyDescent="0.2">
      <c r="B618" s="13"/>
      <c r="C618" s="29" t="s">
        <v>1161</v>
      </c>
      <c r="D618" s="29" t="s">
        <v>1162</v>
      </c>
      <c r="E618" s="3" t="s">
        <v>385</v>
      </c>
      <c r="F618" s="30">
        <v>1109.1679999999999</v>
      </c>
      <c r="H618" s="13"/>
    </row>
    <row r="619" spans="2:8" s="1" customFormat="1" ht="16.75" customHeight="1" x14ac:dyDescent="0.2">
      <c r="B619" s="13"/>
      <c r="C619" s="29" t="s">
        <v>1171</v>
      </c>
      <c r="D619" s="29" t="s">
        <v>1172</v>
      </c>
      <c r="E619" s="3" t="s">
        <v>385</v>
      </c>
      <c r="F619" s="30">
        <v>1109.1679999999999</v>
      </c>
      <c r="H619" s="13"/>
    </row>
    <row r="620" spans="2:8" s="1" customFormat="1" ht="20" x14ac:dyDescent="0.2">
      <c r="B620" s="13"/>
      <c r="C620" s="29" t="s">
        <v>1192</v>
      </c>
      <c r="D620" s="29" t="s">
        <v>1193</v>
      </c>
      <c r="E620" s="3" t="s">
        <v>385</v>
      </c>
      <c r="F620" s="30">
        <v>1123.3679999999999</v>
      </c>
      <c r="H620" s="13"/>
    </row>
    <row r="621" spans="2:8" s="1" customFormat="1" ht="16.75" customHeight="1" x14ac:dyDescent="0.2">
      <c r="B621" s="13"/>
      <c r="C621" s="29" t="s">
        <v>1202</v>
      </c>
      <c r="D621" s="29" t="s">
        <v>1203</v>
      </c>
      <c r="E621" s="3" t="s">
        <v>385</v>
      </c>
      <c r="F621" s="30">
        <v>1224.1679999999999</v>
      </c>
      <c r="H621" s="13"/>
    </row>
    <row r="622" spans="2:8" s="1" customFormat="1" x14ac:dyDescent="0.2">
      <c r="B622" s="13"/>
      <c r="C622" s="29" t="s">
        <v>1301</v>
      </c>
      <c r="D622" s="29" t="s">
        <v>1302</v>
      </c>
      <c r="E622" s="3" t="s">
        <v>385</v>
      </c>
      <c r="F622" s="30">
        <v>1022.063</v>
      </c>
      <c r="H622" s="13"/>
    </row>
    <row r="623" spans="2:8" s="1" customFormat="1" ht="20" x14ac:dyDescent="0.2">
      <c r="B623" s="13"/>
      <c r="C623" s="29" t="s">
        <v>1326</v>
      </c>
      <c r="D623" s="29" t="s">
        <v>1327</v>
      </c>
      <c r="E623" s="3" t="s">
        <v>385</v>
      </c>
      <c r="F623" s="30">
        <v>969.8</v>
      </c>
      <c r="H623" s="13"/>
    </row>
    <row r="624" spans="2:8" s="1" customFormat="1" ht="16.75" customHeight="1" x14ac:dyDescent="0.2">
      <c r="B624" s="13"/>
      <c r="C624" s="29" t="s">
        <v>1306</v>
      </c>
      <c r="D624" s="29" t="s">
        <v>1307</v>
      </c>
      <c r="E624" s="3" t="s">
        <v>385</v>
      </c>
      <c r="F624" s="30">
        <v>1018.29</v>
      </c>
      <c r="H624" s="13"/>
    </row>
    <row r="625" spans="2:8" s="1" customFormat="1" ht="16.75" customHeight="1" x14ac:dyDescent="0.2">
      <c r="B625" s="13"/>
      <c r="C625" s="29" t="s">
        <v>1329</v>
      </c>
      <c r="D625" s="29" t="s">
        <v>1330</v>
      </c>
      <c r="E625" s="3" t="s">
        <v>342</v>
      </c>
      <c r="F625" s="30">
        <v>82.075000000000003</v>
      </c>
      <c r="H625" s="13"/>
    </row>
    <row r="626" spans="2:8" s="1" customFormat="1" ht="16.75" customHeight="1" x14ac:dyDescent="0.2">
      <c r="B626" s="13"/>
      <c r="C626" s="25" t="s">
        <v>247</v>
      </c>
      <c r="D626" s="26" t="s">
        <v>248</v>
      </c>
      <c r="E626" s="27" t="s">
        <v>1</v>
      </c>
      <c r="F626" s="28">
        <v>87.105000000000004</v>
      </c>
      <c r="H626" s="13"/>
    </row>
    <row r="627" spans="2:8" s="1" customFormat="1" ht="16.75" customHeight="1" x14ac:dyDescent="0.2">
      <c r="B627" s="13"/>
      <c r="C627" s="29" t="s">
        <v>1</v>
      </c>
      <c r="D627" s="29" t="s">
        <v>248</v>
      </c>
      <c r="E627" s="3" t="s">
        <v>1</v>
      </c>
      <c r="F627" s="30">
        <v>0</v>
      </c>
      <c r="H627" s="13"/>
    </row>
    <row r="628" spans="2:8" s="1" customFormat="1" ht="16.75" customHeight="1" x14ac:dyDescent="0.2">
      <c r="B628" s="13"/>
      <c r="C628" s="29" t="s">
        <v>247</v>
      </c>
      <c r="D628" s="29" t="s">
        <v>1164</v>
      </c>
      <c r="E628" s="3" t="s">
        <v>1</v>
      </c>
      <c r="F628" s="30">
        <v>87.105000000000004</v>
      </c>
      <c r="H628" s="13"/>
    </row>
    <row r="629" spans="2:8" s="1" customFormat="1" ht="16.75" customHeight="1" x14ac:dyDescent="0.2">
      <c r="B629" s="13"/>
      <c r="C629" s="31" t="s">
        <v>3093</v>
      </c>
      <c r="H629" s="13"/>
    </row>
    <row r="630" spans="2:8" s="1" customFormat="1" ht="16.75" customHeight="1" x14ac:dyDescent="0.2">
      <c r="B630" s="13"/>
      <c r="C630" s="29" t="s">
        <v>1161</v>
      </c>
      <c r="D630" s="29" t="s">
        <v>1162</v>
      </c>
      <c r="E630" s="3" t="s">
        <v>385</v>
      </c>
      <c r="F630" s="30">
        <v>1109.1679999999999</v>
      </c>
      <c r="H630" s="13"/>
    </row>
    <row r="631" spans="2:8" s="1" customFormat="1" ht="16.75" customHeight="1" x14ac:dyDescent="0.2">
      <c r="B631" s="13"/>
      <c r="C631" s="29" t="s">
        <v>1171</v>
      </c>
      <c r="D631" s="29" t="s">
        <v>1172</v>
      </c>
      <c r="E631" s="3" t="s">
        <v>385</v>
      </c>
      <c r="F631" s="30">
        <v>1109.1679999999999</v>
      </c>
      <c r="H631" s="13"/>
    </row>
    <row r="632" spans="2:8" s="1" customFormat="1" ht="20" x14ac:dyDescent="0.2">
      <c r="B632" s="13"/>
      <c r="C632" s="29" t="s">
        <v>1192</v>
      </c>
      <c r="D632" s="29" t="s">
        <v>1193</v>
      </c>
      <c r="E632" s="3" t="s">
        <v>385</v>
      </c>
      <c r="F632" s="30">
        <v>1123.3679999999999</v>
      </c>
      <c r="H632" s="13"/>
    </row>
    <row r="633" spans="2:8" s="1" customFormat="1" ht="16.75" customHeight="1" x14ac:dyDescent="0.2">
      <c r="B633" s="13"/>
      <c r="C633" s="29" t="s">
        <v>1202</v>
      </c>
      <c r="D633" s="29" t="s">
        <v>1203</v>
      </c>
      <c r="E633" s="3" t="s">
        <v>385</v>
      </c>
      <c r="F633" s="30">
        <v>1224.1679999999999</v>
      </c>
      <c r="H633" s="13"/>
    </row>
    <row r="634" spans="2:8" s="1" customFormat="1" ht="16.75" customHeight="1" x14ac:dyDescent="0.2">
      <c r="B634" s="13"/>
      <c r="C634" s="29" t="s">
        <v>1425</v>
      </c>
      <c r="D634" s="29" t="s">
        <v>1426</v>
      </c>
      <c r="E634" s="3" t="s">
        <v>385</v>
      </c>
      <c r="F634" s="30">
        <v>87.105000000000004</v>
      </c>
      <c r="H634" s="13"/>
    </row>
    <row r="635" spans="2:8" s="1" customFormat="1" ht="16.75" customHeight="1" x14ac:dyDescent="0.2">
      <c r="B635" s="13"/>
      <c r="C635" s="25" t="s">
        <v>250</v>
      </c>
      <c r="D635" s="26" t="s">
        <v>251</v>
      </c>
      <c r="E635" s="27" t="s">
        <v>1</v>
      </c>
      <c r="F635" s="28">
        <v>88.8</v>
      </c>
      <c r="H635" s="13"/>
    </row>
    <row r="636" spans="2:8" s="1" customFormat="1" ht="16.75" customHeight="1" x14ac:dyDescent="0.2">
      <c r="B636" s="13"/>
      <c r="C636" s="29" t="s">
        <v>1</v>
      </c>
      <c r="D636" s="29" t="s">
        <v>1184</v>
      </c>
      <c r="E636" s="3" t="s">
        <v>1</v>
      </c>
      <c r="F636" s="30">
        <v>0</v>
      </c>
      <c r="H636" s="13"/>
    </row>
    <row r="637" spans="2:8" s="1" customFormat="1" ht="16.75" customHeight="1" x14ac:dyDescent="0.2">
      <c r="B637" s="13"/>
      <c r="C637" s="29" t="s">
        <v>1</v>
      </c>
      <c r="D637" s="29" t="s">
        <v>251</v>
      </c>
      <c r="E637" s="3" t="s">
        <v>1</v>
      </c>
      <c r="F637" s="30">
        <v>0</v>
      </c>
      <c r="H637" s="13"/>
    </row>
    <row r="638" spans="2:8" s="1" customFormat="1" ht="16.75" customHeight="1" x14ac:dyDescent="0.2">
      <c r="B638" s="13"/>
      <c r="C638" s="29" t="s">
        <v>250</v>
      </c>
      <c r="D638" s="29" t="s">
        <v>1185</v>
      </c>
      <c r="E638" s="3" t="s">
        <v>1</v>
      </c>
      <c r="F638" s="30">
        <v>88.8</v>
      </c>
      <c r="H638" s="13"/>
    </row>
    <row r="639" spans="2:8" s="1" customFormat="1" ht="16.75" customHeight="1" x14ac:dyDescent="0.2">
      <c r="B639" s="13"/>
      <c r="C639" s="31" t="s">
        <v>3093</v>
      </c>
      <c r="H639" s="13"/>
    </row>
    <row r="640" spans="2:8" s="1" customFormat="1" ht="16.75" customHeight="1" x14ac:dyDescent="0.2">
      <c r="B640" s="13"/>
      <c r="C640" s="29" t="s">
        <v>1181</v>
      </c>
      <c r="D640" s="29" t="s">
        <v>1182</v>
      </c>
      <c r="E640" s="3" t="s">
        <v>385</v>
      </c>
      <c r="F640" s="30">
        <v>100.8</v>
      </c>
      <c r="H640" s="13"/>
    </row>
    <row r="641" spans="2:8" s="1" customFormat="1" ht="16.75" customHeight="1" x14ac:dyDescent="0.2">
      <c r="B641" s="13"/>
      <c r="C641" s="29" t="s">
        <v>1202</v>
      </c>
      <c r="D641" s="29" t="s">
        <v>1203</v>
      </c>
      <c r="E641" s="3" t="s">
        <v>385</v>
      </c>
      <c r="F641" s="30">
        <v>1224.1679999999999</v>
      </c>
      <c r="H641" s="13"/>
    </row>
    <row r="642" spans="2:8" s="1" customFormat="1" ht="16.75" customHeight="1" x14ac:dyDescent="0.2">
      <c r="B642" s="13"/>
      <c r="C642" s="29" t="s">
        <v>1410</v>
      </c>
      <c r="D642" s="29" t="s">
        <v>1411</v>
      </c>
      <c r="E642" s="3" t="s">
        <v>385</v>
      </c>
      <c r="F642" s="30">
        <v>201.6</v>
      </c>
      <c r="H642" s="13"/>
    </row>
    <row r="643" spans="2:8" s="1" customFormat="1" ht="16.75" customHeight="1" x14ac:dyDescent="0.2">
      <c r="B643" s="13"/>
      <c r="C643" s="29" t="s">
        <v>1212</v>
      </c>
      <c r="D643" s="29" t="s">
        <v>1213</v>
      </c>
      <c r="E643" s="3" t="s">
        <v>385</v>
      </c>
      <c r="F643" s="30">
        <v>100.8</v>
      </c>
      <c r="H643" s="13"/>
    </row>
    <row r="644" spans="2:8" s="1" customFormat="1" ht="16.75" customHeight="1" x14ac:dyDescent="0.2">
      <c r="B644" s="13"/>
      <c r="C644" s="25" t="s">
        <v>253</v>
      </c>
      <c r="D644" s="26" t="s">
        <v>254</v>
      </c>
      <c r="E644" s="27" t="s">
        <v>1</v>
      </c>
      <c r="F644" s="28">
        <v>12</v>
      </c>
      <c r="H644" s="13"/>
    </row>
    <row r="645" spans="2:8" s="1" customFormat="1" ht="16.75" customHeight="1" x14ac:dyDescent="0.2">
      <c r="B645" s="13"/>
      <c r="C645" s="29" t="s">
        <v>1</v>
      </c>
      <c r="D645" s="29" t="s">
        <v>254</v>
      </c>
      <c r="E645" s="3" t="s">
        <v>1</v>
      </c>
      <c r="F645" s="30">
        <v>0</v>
      </c>
      <c r="H645" s="13"/>
    </row>
    <row r="646" spans="2:8" s="1" customFormat="1" ht="16.75" customHeight="1" x14ac:dyDescent="0.2">
      <c r="B646" s="13"/>
      <c r="C646" s="29" t="s">
        <v>253</v>
      </c>
      <c r="D646" s="29" t="s">
        <v>255</v>
      </c>
      <c r="E646" s="3" t="s">
        <v>1</v>
      </c>
      <c r="F646" s="30">
        <v>12</v>
      </c>
      <c r="H646" s="13"/>
    </row>
    <row r="647" spans="2:8" s="1" customFormat="1" ht="16.75" customHeight="1" x14ac:dyDescent="0.2">
      <c r="B647" s="13"/>
      <c r="C647" s="31" t="s">
        <v>3093</v>
      </c>
      <c r="H647" s="13"/>
    </row>
    <row r="648" spans="2:8" s="1" customFormat="1" ht="16.75" customHeight="1" x14ac:dyDescent="0.2">
      <c r="B648" s="13"/>
      <c r="C648" s="29" t="s">
        <v>1181</v>
      </c>
      <c r="D648" s="29" t="s">
        <v>1182</v>
      </c>
      <c r="E648" s="3" t="s">
        <v>385</v>
      </c>
      <c r="F648" s="30">
        <v>100.8</v>
      </c>
      <c r="H648" s="13"/>
    </row>
    <row r="649" spans="2:8" s="1" customFormat="1" ht="16.75" customHeight="1" x14ac:dyDescent="0.2">
      <c r="B649" s="13"/>
      <c r="C649" s="29" t="s">
        <v>1202</v>
      </c>
      <c r="D649" s="29" t="s">
        <v>1203</v>
      </c>
      <c r="E649" s="3" t="s">
        <v>385</v>
      </c>
      <c r="F649" s="30">
        <v>1224.1679999999999</v>
      </c>
      <c r="H649" s="13"/>
    </row>
    <row r="650" spans="2:8" s="1" customFormat="1" ht="20" x14ac:dyDescent="0.2">
      <c r="B650" s="13"/>
      <c r="C650" s="29" t="s">
        <v>1335</v>
      </c>
      <c r="D650" s="29" t="s">
        <v>1336</v>
      </c>
      <c r="E650" s="3" t="s">
        <v>385</v>
      </c>
      <c r="F650" s="30">
        <v>13.8</v>
      </c>
      <c r="H650" s="13"/>
    </row>
    <row r="651" spans="2:8" s="1" customFormat="1" ht="16.75" customHeight="1" x14ac:dyDescent="0.2">
      <c r="B651" s="13"/>
      <c r="C651" s="29" t="s">
        <v>1410</v>
      </c>
      <c r="D651" s="29" t="s">
        <v>1411</v>
      </c>
      <c r="E651" s="3" t="s">
        <v>385</v>
      </c>
      <c r="F651" s="30">
        <v>201.6</v>
      </c>
      <c r="H651" s="13"/>
    </row>
    <row r="652" spans="2:8" s="1" customFormat="1" ht="16.75" customHeight="1" x14ac:dyDescent="0.2">
      <c r="B652" s="13"/>
      <c r="C652" s="29" t="s">
        <v>1212</v>
      </c>
      <c r="D652" s="29" t="s">
        <v>1213</v>
      </c>
      <c r="E652" s="3" t="s">
        <v>385</v>
      </c>
      <c r="F652" s="30">
        <v>100.8</v>
      </c>
      <c r="H652" s="13"/>
    </row>
    <row r="653" spans="2:8" s="1" customFormat="1" ht="16.75" customHeight="1" x14ac:dyDescent="0.2">
      <c r="B653" s="13"/>
      <c r="C653" s="25" t="s">
        <v>256</v>
      </c>
      <c r="D653" s="26" t="s">
        <v>257</v>
      </c>
      <c r="E653" s="27" t="s">
        <v>1</v>
      </c>
      <c r="F653" s="28">
        <v>577.02700000000004</v>
      </c>
      <c r="H653" s="13"/>
    </row>
    <row r="654" spans="2:8" s="1" customFormat="1" ht="20" x14ac:dyDescent="0.2">
      <c r="B654" s="13"/>
      <c r="C654" s="29" t="s">
        <v>1</v>
      </c>
      <c r="D654" s="29" t="s">
        <v>406</v>
      </c>
      <c r="E654" s="3" t="s">
        <v>1</v>
      </c>
      <c r="F654" s="30">
        <v>397.78500000000003</v>
      </c>
      <c r="H654" s="13"/>
    </row>
    <row r="655" spans="2:8" s="1" customFormat="1" ht="20" x14ac:dyDescent="0.2">
      <c r="B655" s="13"/>
      <c r="C655" s="29" t="s">
        <v>1</v>
      </c>
      <c r="D655" s="29" t="s">
        <v>407</v>
      </c>
      <c r="E655" s="3" t="s">
        <v>1</v>
      </c>
      <c r="F655" s="30">
        <v>147.93</v>
      </c>
      <c r="H655" s="13"/>
    </row>
    <row r="656" spans="2:8" s="1" customFormat="1" ht="16.75" customHeight="1" x14ac:dyDescent="0.2">
      <c r="B656" s="13"/>
      <c r="C656" s="29" t="s">
        <v>1</v>
      </c>
      <c r="D656" s="29" t="s">
        <v>408</v>
      </c>
      <c r="E656" s="3" t="s">
        <v>1</v>
      </c>
      <c r="F656" s="30">
        <v>31.312000000000001</v>
      </c>
      <c r="H656" s="13"/>
    </row>
    <row r="657" spans="2:8" s="1" customFormat="1" ht="16.75" customHeight="1" x14ac:dyDescent="0.2">
      <c r="B657" s="13"/>
      <c r="C657" s="29" t="s">
        <v>256</v>
      </c>
      <c r="D657" s="29" t="s">
        <v>402</v>
      </c>
      <c r="E657" s="3" t="s">
        <v>1</v>
      </c>
      <c r="F657" s="30">
        <v>577.02700000000004</v>
      </c>
      <c r="H657" s="13"/>
    </row>
    <row r="658" spans="2:8" s="1" customFormat="1" ht="16.75" customHeight="1" x14ac:dyDescent="0.2">
      <c r="B658" s="13"/>
      <c r="C658" s="31" t="s">
        <v>3093</v>
      </c>
      <c r="H658" s="13"/>
    </row>
    <row r="659" spans="2:8" s="1" customFormat="1" ht="16.75" customHeight="1" x14ac:dyDescent="0.2">
      <c r="B659" s="13"/>
      <c r="C659" s="29" t="s">
        <v>403</v>
      </c>
      <c r="D659" s="29" t="s">
        <v>404</v>
      </c>
      <c r="E659" s="3" t="s">
        <v>385</v>
      </c>
      <c r="F659" s="30">
        <v>577.02700000000004</v>
      </c>
      <c r="H659" s="13"/>
    </row>
    <row r="660" spans="2:8" s="1" customFormat="1" ht="16.75" customHeight="1" x14ac:dyDescent="0.2">
      <c r="B660" s="13"/>
      <c r="C660" s="29" t="s">
        <v>410</v>
      </c>
      <c r="D660" s="29" t="s">
        <v>411</v>
      </c>
      <c r="E660" s="3" t="s">
        <v>385</v>
      </c>
      <c r="F660" s="30">
        <v>577.02700000000004</v>
      </c>
      <c r="H660" s="13"/>
    </row>
    <row r="661" spans="2:8" s="1" customFormat="1" ht="16.75" customHeight="1" x14ac:dyDescent="0.2">
      <c r="B661" s="13"/>
      <c r="C661" s="25" t="s">
        <v>259</v>
      </c>
      <c r="D661" s="26" t="s">
        <v>260</v>
      </c>
      <c r="E661" s="27" t="s">
        <v>1</v>
      </c>
      <c r="F661" s="28">
        <v>198.14099999999999</v>
      </c>
      <c r="H661" s="13"/>
    </row>
    <row r="662" spans="2:8" s="1" customFormat="1" ht="16.75" customHeight="1" x14ac:dyDescent="0.2">
      <c r="B662" s="13"/>
      <c r="C662" s="29" t="s">
        <v>259</v>
      </c>
      <c r="D662" s="29" t="s">
        <v>381</v>
      </c>
      <c r="E662" s="3" t="s">
        <v>1</v>
      </c>
      <c r="F662" s="30">
        <v>198.14099999999999</v>
      </c>
      <c r="H662" s="13"/>
    </row>
    <row r="663" spans="2:8" s="1" customFormat="1" ht="16.75" customHeight="1" x14ac:dyDescent="0.2">
      <c r="B663" s="13"/>
      <c r="C663" s="31" t="s">
        <v>3093</v>
      </c>
      <c r="H663" s="13"/>
    </row>
    <row r="664" spans="2:8" s="1" customFormat="1" ht="16.75" customHeight="1" x14ac:dyDescent="0.2">
      <c r="B664" s="13"/>
      <c r="C664" s="29" t="s">
        <v>378</v>
      </c>
      <c r="D664" s="29" t="s">
        <v>379</v>
      </c>
      <c r="E664" s="3" t="s">
        <v>342</v>
      </c>
      <c r="F664" s="30">
        <v>198.14099999999999</v>
      </c>
      <c r="H664" s="13"/>
    </row>
    <row r="665" spans="2:8" s="1" customFormat="1" ht="16.75" customHeight="1" x14ac:dyDescent="0.2">
      <c r="B665" s="13"/>
      <c r="C665" s="29" t="s">
        <v>391</v>
      </c>
      <c r="D665" s="29" t="s">
        <v>392</v>
      </c>
      <c r="E665" s="3" t="s">
        <v>349</v>
      </c>
      <c r="F665" s="30">
        <v>19.814</v>
      </c>
      <c r="H665" s="13"/>
    </row>
    <row r="666" spans="2:8" s="1" customFormat="1" ht="26.4" customHeight="1" x14ac:dyDescent="0.2">
      <c r="B666" s="13"/>
      <c r="C666" s="24" t="s">
        <v>86</v>
      </c>
      <c r="D666" s="24" t="s">
        <v>87</v>
      </c>
      <c r="H666" s="13"/>
    </row>
    <row r="667" spans="2:8" s="1" customFormat="1" ht="16.75" customHeight="1" x14ac:dyDescent="0.2">
      <c r="B667" s="13"/>
      <c r="C667" s="25" t="s">
        <v>2740</v>
      </c>
      <c r="D667" s="26" t="s">
        <v>2741</v>
      </c>
      <c r="E667" s="27" t="s">
        <v>1</v>
      </c>
      <c r="F667" s="28">
        <v>636.04100000000005</v>
      </c>
      <c r="H667" s="13"/>
    </row>
    <row r="668" spans="2:8" s="1" customFormat="1" ht="16.75" customHeight="1" x14ac:dyDescent="0.2">
      <c r="B668" s="13"/>
      <c r="C668" s="29" t="s">
        <v>2740</v>
      </c>
      <c r="D668" s="29" t="s">
        <v>2823</v>
      </c>
      <c r="E668" s="3" t="s">
        <v>1</v>
      </c>
      <c r="F668" s="30">
        <v>636.04100000000005</v>
      </c>
      <c r="H668" s="13"/>
    </row>
    <row r="669" spans="2:8" s="1" customFormat="1" ht="16.75" customHeight="1" x14ac:dyDescent="0.2">
      <c r="B669" s="13"/>
      <c r="C669" s="31" t="s">
        <v>3093</v>
      </c>
      <c r="H669" s="13"/>
    </row>
    <row r="670" spans="2:8" s="1" customFormat="1" ht="16.75" customHeight="1" x14ac:dyDescent="0.2">
      <c r="B670" s="13"/>
      <c r="C670" s="29" t="s">
        <v>2820</v>
      </c>
      <c r="D670" s="29" t="s">
        <v>2821</v>
      </c>
      <c r="E670" s="3" t="s">
        <v>342</v>
      </c>
      <c r="F670" s="30">
        <v>636.04100000000005</v>
      </c>
      <c r="H670" s="13"/>
    </row>
    <row r="671" spans="2:8" s="1" customFormat="1" x14ac:dyDescent="0.2">
      <c r="B671" s="13"/>
      <c r="C671" s="29" t="s">
        <v>2828</v>
      </c>
      <c r="D671" s="29" t="s">
        <v>2829</v>
      </c>
      <c r="E671" s="3" t="s">
        <v>349</v>
      </c>
      <c r="F671" s="30">
        <v>1144.874</v>
      </c>
      <c r="H671" s="13"/>
    </row>
    <row r="672" spans="2:8" s="1" customFormat="1" ht="16.75" customHeight="1" x14ac:dyDescent="0.2">
      <c r="B672" s="13"/>
      <c r="C672" s="25" t="s">
        <v>2743</v>
      </c>
      <c r="D672" s="26" t="s">
        <v>2744</v>
      </c>
      <c r="E672" s="27" t="s">
        <v>1</v>
      </c>
      <c r="F672" s="28">
        <v>42.966000000000001</v>
      </c>
      <c r="H672" s="13"/>
    </row>
    <row r="673" spans="2:8" s="1" customFormat="1" ht="16.75" customHeight="1" x14ac:dyDescent="0.2">
      <c r="B673" s="13"/>
      <c r="C673" s="29" t="s">
        <v>1</v>
      </c>
      <c r="D673" s="29" t="s">
        <v>2904</v>
      </c>
      <c r="E673" s="3" t="s">
        <v>1</v>
      </c>
      <c r="F673" s="30">
        <v>0</v>
      </c>
      <c r="H673" s="13"/>
    </row>
    <row r="674" spans="2:8" s="1" customFormat="1" ht="16.75" customHeight="1" x14ac:dyDescent="0.2">
      <c r="B674" s="13"/>
      <c r="C674" s="29" t="s">
        <v>1</v>
      </c>
      <c r="D674" s="29" t="s">
        <v>2905</v>
      </c>
      <c r="E674" s="3" t="s">
        <v>1</v>
      </c>
      <c r="F674" s="30">
        <v>13.475</v>
      </c>
      <c r="H674" s="13"/>
    </row>
    <row r="675" spans="2:8" s="1" customFormat="1" ht="20" x14ac:dyDescent="0.2">
      <c r="B675" s="13"/>
      <c r="C675" s="29" t="s">
        <v>1</v>
      </c>
      <c r="D675" s="29" t="s">
        <v>2906</v>
      </c>
      <c r="E675" s="3" t="s">
        <v>1</v>
      </c>
      <c r="F675" s="30">
        <v>29.491</v>
      </c>
      <c r="H675" s="13"/>
    </row>
    <row r="676" spans="2:8" s="1" customFormat="1" ht="16.75" customHeight="1" x14ac:dyDescent="0.2">
      <c r="B676" s="13"/>
      <c r="C676" s="29" t="s">
        <v>2743</v>
      </c>
      <c r="D676" s="29" t="s">
        <v>402</v>
      </c>
      <c r="E676" s="3" t="s">
        <v>1</v>
      </c>
      <c r="F676" s="30">
        <v>42.966000000000001</v>
      </c>
      <c r="H676" s="13"/>
    </row>
    <row r="677" spans="2:8" s="1" customFormat="1" ht="16.75" customHeight="1" x14ac:dyDescent="0.2">
      <c r="B677" s="13"/>
      <c r="C677" s="31" t="s">
        <v>3093</v>
      </c>
      <c r="H677" s="13"/>
    </row>
    <row r="678" spans="2:8" s="1" customFormat="1" ht="16.75" customHeight="1" x14ac:dyDescent="0.2">
      <c r="B678" s="13"/>
      <c r="C678" s="29" t="s">
        <v>2901</v>
      </c>
      <c r="D678" s="29" t="s">
        <v>2902</v>
      </c>
      <c r="E678" s="3" t="s">
        <v>342</v>
      </c>
      <c r="F678" s="30">
        <v>42.966000000000001</v>
      </c>
      <c r="H678" s="13"/>
    </row>
    <row r="679" spans="2:8" s="1" customFormat="1" ht="16.75" customHeight="1" x14ac:dyDescent="0.2">
      <c r="B679" s="13"/>
      <c r="C679" s="29" t="s">
        <v>428</v>
      </c>
      <c r="D679" s="29" t="s">
        <v>429</v>
      </c>
      <c r="E679" s="3" t="s">
        <v>349</v>
      </c>
      <c r="F679" s="30">
        <v>5.5860000000000003</v>
      </c>
      <c r="H679" s="13"/>
    </row>
    <row r="680" spans="2:8" s="1" customFormat="1" ht="16.75" customHeight="1" x14ac:dyDescent="0.2">
      <c r="B680" s="13"/>
      <c r="C680" s="25" t="s">
        <v>211</v>
      </c>
      <c r="D680" s="26" t="s">
        <v>211</v>
      </c>
      <c r="E680" s="27" t="s">
        <v>1</v>
      </c>
      <c r="F680" s="28">
        <v>23.1</v>
      </c>
      <c r="H680" s="13"/>
    </row>
    <row r="681" spans="2:8" s="1" customFormat="1" ht="16.75" customHeight="1" x14ac:dyDescent="0.2">
      <c r="B681" s="13"/>
      <c r="C681" s="29" t="s">
        <v>1</v>
      </c>
      <c r="D681" s="29" t="s">
        <v>212</v>
      </c>
      <c r="E681" s="3" t="s">
        <v>1</v>
      </c>
      <c r="F681" s="30">
        <v>0</v>
      </c>
      <c r="H681" s="13"/>
    </row>
    <row r="682" spans="2:8" s="1" customFormat="1" ht="16.75" customHeight="1" x14ac:dyDescent="0.2">
      <c r="B682" s="13"/>
      <c r="C682" s="29" t="s">
        <v>211</v>
      </c>
      <c r="D682" s="29" t="s">
        <v>2923</v>
      </c>
      <c r="E682" s="3" t="s">
        <v>1</v>
      </c>
      <c r="F682" s="30">
        <v>23.1</v>
      </c>
      <c r="H682" s="13"/>
    </row>
    <row r="683" spans="2:8" s="1" customFormat="1" ht="16.75" customHeight="1" x14ac:dyDescent="0.2">
      <c r="B683" s="13"/>
      <c r="C683" s="25" t="s">
        <v>2746</v>
      </c>
      <c r="D683" s="26" t="s">
        <v>2747</v>
      </c>
      <c r="E683" s="27" t="s">
        <v>1</v>
      </c>
      <c r="F683" s="28">
        <v>278.10000000000002</v>
      </c>
      <c r="H683" s="13"/>
    </row>
    <row r="684" spans="2:8" s="1" customFormat="1" ht="16.75" customHeight="1" x14ac:dyDescent="0.2">
      <c r="B684" s="13"/>
      <c r="C684" s="29" t="s">
        <v>2746</v>
      </c>
      <c r="D684" s="29" t="s">
        <v>2748</v>
      </c>
      <c r="E684" s="3" t="s">
        <v>1</v>
      </c>
      <c r="F684" s="30">
        <v>278.10000000000002</v>
      </c>
      <c r="H684" s="13"/>
    </row>
    <row r="685" spans="2:8" s="1" customFormat="1" ht="16.75" customHeight="1" x14ac:dyDescent="0.2">
      <c r="B685" s="13"/>
      <c r="C685" s="31" t="s">
        <v>3093</v>
      </c>
      <c r="H685" s="13"/>
    </row>
    <row r="686" spans="2:8" s="1" customFormat="1" ht="16.75" customHeight="1" x14ac:dyDescent="0.2">
      <c r="B686" s="13"/>
      <c r="C686" s="29" t="s">
        <v>2832</v>
      </c>
      <c r="D686" s="29" t="s">
        <v>2833</v>
      </c>
      <c r="E686" s="3" t="s">
        <v>342</v>
      </c>
      <c r="F686" s="30">
        <v>278.10000000000002</v>
      </c>
      <c r="H686" s="13"/>
    </row>
    <row r="687" spans="2:8" s="1" customFormat="1" ht="20" x14ac:dyDescent="0.2">
      <c r="B687" s="13"/>
      <c r="C687" s="29" t="s">
        <v>2810</v>
      </c>
      <c r="D687" s="29" t="s">
        <v>2811</v>
      </c>
      <c r="E687" s="3" t="s">
        <v>342</v>
      </c>
      <c r="F687" s="30">
        <v>1198.0329999999999</v>
      </c>
      <c r="H687" s="13"/>
    </row>
    <row r="688" spans="2:8" s="1" customFormat="1" ht="16.75" customHeight="1" x14ac:dyDescent="0.2">
      <c r="B688" s="13"/>
      <c r="C688" s="29" t="s">
        <v>2820</v>
      </c>
      <c r="D688" s="29" t="s">
        <v>2821</v>
      </c>
      <c r="E688" s="3" t="s">
        <v>342</v>
      </c>
      <c r="F688" s="30">
        <v>636.04100000000005</v>
      </c>
      <c r="H688" s="13"/>
    </row>
    <row r="689" spans="2:8" s="1" customFormat="1" ht="16.75" customHeight="1" x14ac:dyDescent="0.2">
      <c r="B689" s="13"/>
      <c r="C689" s="29" t="s">
        <v>2824</v>
      </c>
      <c r="D689" s="29" t="s">
        <v>2825</v>
      </c>
      <c r="E689" s="3" t="s">
        <v>342</v>
      </c>
      <c r="F689" s="30">
        <v>278.10000000000002</v>
      </c>
      <c r="H689" s="13"/>
    </row>
    <row r="690" spans="2:8" s="1" customFormat="1" ht="7.4" customHeight="1" x14ac:dyDescent="0.2">
      <c r="B690" s="14"/>
      <c r="C690" s="15"/>
      <c r="D690" s="15"/>
      <c r="E690" s="15"/>
      <c r="F690" s="15"/>
      <c r="G690" s="15"/>
      <c r="H690" s="13"/>
    </row>
    <row r="691" spans="2:8" s="1" customFormat="1" x14ac:dyDescent="0.2"/>
  </sheetData>
  <sheetProtection algorithmName="SHA-512" hashValue="97elSFh9MRalO1d1k5MWiLnF4pdwzwC/mPh2jbOE8QRqqbgsZGt/YaeBF/9b6YhIQlDFoQxDhkz4q4aUKpXZKw==" saltValue="VLVCpP0wMwRPL15lTWReS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46"/>
  <sheetViews>
    <sheetView showGridLines="0" topLeftCell="A639" workbookViewId="0">
      <selection activeCell="I830" sqref="I830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 x14ac:dyDescent="0.2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3" t="s">
        <v>85</v>
      </c>
      <c r="AZ2" s="376" t="s">
        <v>93</v>
      </c>
      <c r="BA2" s="376" t="s">
        <v>93</v>
      </c>
      <c r="BB2" s="376" t="s">
        <v>1</v>
      </c>
      <c r="BC2" s="376" t="s">
        <v>94</v>
      </c>
      <c r="BD2" s="376" t="s">
        <v>89</v>
      </c>
    </row>
    <row r="3" spans="2:56" ht="7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84</v>
      </c>
      <c r="AZ3" s="376" t="s">
        <v>95</v>
      </c>
      <c r="BA3" s="376" t="s">
        <v>96</v>
      </c>
      <c r="BB3" s="376" t="s">
        <v>1</v>
      </c>
      <c r="BC3" s="376" t="s">
        <v>97</v>
      </c>
      <c r="BD3" s="376" t="s">
        <v>89</v>
      </c>
    </row>
    <row r="4" spans="2:56" ht="25" customHeight="1" x14ac:dyDescent="0.2">
      <c r="B4" s="6"/>
      <c r="D4" s="7" t="s">
        <v>98</v>
      </c>
      <c r="L4" s="6"/>
      <c r="M4" s="268" t="s">
        <v>10</v>
      </c>
      <c r="AT4" s="3" t="s">
        <v>4</v>
      </c>
      <c r="AZ4" s="376" t="s">
        <v>99</v>
      </c>
      <c r="BA4" s="376" t="s">
        <v>100</v>
      </c>
      <c r="BB4" s="376" t="s">
        <v>1</v>
      </c>
      <c r="BC4" s="376" t="s">
        <v>101</v>
      </c>
      <c r="BD4" s="376" t="s">
        <v>89</v>
      </c>
    </row>
    <row r="5" spans="2:56" ht="7" customHeight="1" x14ac:dyDescent="0.2">
      <c r="B5" s="6"/>
      <c r="L5" s="6"/>
      <c r="AZ5" s="376" t="s">
        <v>102</v>
      </c>
      <c r="BA5" s="376" t="s">
        <v>103</v>
      </c>
      <c r="BB5" s="376" t="s">
        <v>1</v>
      </c>
      <c r="BC5" s="376" t="s">
        <v>104</v>
      </c>
      <c r="BD5" s="376" t="s">
        <v>89</v>
      </c>
    </row>
    <row r="6" spans="2:56" ht="12" customHeight="1" x14ac:dyDescent="0.2">
      <c r="B6" s="6"/>
      <c r="D6" s="10" t="s">
        <v>16</v>
      </c>
      <c r="L6" s="6"/>
      <c r="AZ6" s="376" t="s">
        <v>105</v>
      </c>
      <c r="BA6" s="376" t="s">
        <v>106</v>
      </c>
      <c r="BB6" s="376" t="s">
        <v>1</v>
      </c>
      <c r="BC6" s="376" t="s">
        <v>107</v>
      </c>
      <c r="BD6" s="376" t="s">
        <v>89</v>
      </c>
    </row>
    <row r="7" spans="2:56" ht="16.5" customHeight="1" x14ac:dyDescent="0.2">
      <c r="B7" s="6"/>
      <c r="E7" s="474" t="str">
        <f>'Rekapitulace stavby'!K6</f>
        <v>Rozšíření objektu Domov u Anežky Luštěnice-Stavba</v>
      </c>
      <c r="F7" s="475"/>
      <c r="G7" s="475"/>
      <c r="H7" s="475"/>
      <c r="L7" s="6"/>
      <c r="AZ7" s="376" t="s">
        <v>108</v>
      </c>
      <c r="BA7" s="376" t="s">
        <v>109</v>
      </c>
      <c r="BB7" s="376" t="s">
        <v>1</v>
      </c>
      <c r="BC7" s="376" t="s">
        <v>110</v>
      </c>
      <c r="BD7" s="376" t="s">
        <v>89</v>
      </c>
    </row>
    <row r="8" spans="2:56" s="1" customFormat="1" ht="12" customHeight="1" x14ac:dyDescent="0.2">
      <c r="B8" s="13"/>
      <c r="D8" s="10" t="s">
        <v>111</v>
      </c>
      <c r="L8" s="13"/>
      <c r="AZ8" s="376" t="s">
        <v>112</v>
      </c>
      <c r="BA8" s="376" t="s">
        <v>113</v>
      </c>
      <c r="BB8" s="376" t="s">
        <v>1</v>
      </c>
      <c r="BC8" s="376" t="s">
        <v>114</v>
      </c>
      <c r="BD8" s="376" t="s">
        <v>89</v>
      </c>
    </row>
    <row r="9" spans="2:56" s="1" customFormat="1" ht="16.5" customHeight="1" x14ac:dyDescent="0.2">
      <c r="B9" s="13"/>
      <c r="E9" s="439" t="s">
        <v>115</v>
      </c>
      <c r="F9" s="473"/>
      <c r="G9" s="473"/>
      <c r="H9" s="473"/>
      <c r="L9" s="13"/>
      <c r="AZ9" s="376" t="s">
        <v>116</v>
      </c>
      <c r="BA9" s="376" t="s">
        <v>117</v>
      </c>
      <c r="BB9" s="376" t="s">
        <v>1</v>
      </c>
      <c r="BC9" s="376" t="s">
        <v>118</v>
      </c>
      <c r="BD9" s="376" t="s">
        <v>89</v>
      </c>
    </row>
    <row r="10" spans="2:56" s="1" customFormat="1" x14ac:dyDescent="0.2">
      <c r="B10" s="13"/>
      <c r="L10" s="13"/>
      <c r="AZ10" s="376" t="s">
        <v>119</v>
      </c>
      <c r="BA10" s="376" t="s">
        <v>120</v>
      </c>
      <c r="BB10" s="376" t="s">
        <v>1</v>
      </c>
      <c r="BC10" s="376" t="s">
        <v>121</v>
      </c>
      <c r="BD10" s="376" t="s">
        <v>89</v>
      </c>
    </row>
    <row r="11" spans="2:56" s="1" customFormat="1" ht="12" customHeight="1" x14ac:dyDescent="0.2">
      <c r="B11" s="13"/>
      <c r="D11" s="10" t="s">
        <v>18</v>
      </c>
      <c r="F11" s="269" t="s">
        <v>1</v>
      </c>
      <c r="I11" s="10" t="s">
        <v>19</v>
      </c>
      <c r="J11" s="269" t="s">
        <v>1</v>
      </c>
      <c r="L11" s="13"/>
      <c r="AZ11" s="376" t="s">
        <v>122</v>
      </c>
      <c r="BA11" s="376" t="s">
        <v>123</v>
      </c>
      <c r="BB11" s="376" t="s">
        <v>1</v>
      </c>
      <c r="BC11" s="376" t="s">
        <v>124</v>
      </c>
      <c r="BD11" s="376" t="s">
        <v>89</v>
      </c>
    </row>
    <row r="12" spans="2:56" s="1" customFormat="1" ht="12" customHeight="1" x14ac:dyDescent="0.2">
      <c r="B12" s="13"/>
      <c r="D12" s="10" t="s">
        <v>20</v>
      </c>
      <c r="F12" s="269" t="s">
        <v>21</v>
      </c>
      <c r="I12" s="10" t="s">
        <v>22</v>
      </c>
      <c r="J12" s="16" t="str">
        <f>'Rekapitulace stavby'!AN8</f>
        <v>14. 9. 2024</v>
      </c>
      <c r="L12" s="13"/>
      <c r="AZ12" s="376" t="s">
        <v>125</v>
      </c>
      <c r="BA12" s="376" t="s">
        <v>126</v>
      </c>
      <c r="BB12" s="376" t="s">
        <v>1</v>
      </c>
      <c r="BC12" s="376" t="s">
        <v>127</v>
      </c>
      <c r="BD12" s="376" t="s">
        <v>89</v>
      </c>
    </row>
    <row r="13" spans="2:56" s="1" customFormat="1" ht="10.75" customHeight="1" x14ac:dyDescent="0.2">
      <c r="B13" s="13"/>
      <c r="L13" s="13"/>
      <c r="AZ13" s="376" t="s">
        <v>128</v>
      </c>
      <c r="BA13" s="376" t="s">
        <v>129</v>
      </c>
      <c r="BB13" s="376" t="s">
        <v>1</v>
      </c>
      <c r="BC13" s="376" t="s">
        <v>130</v>
      </c>
      <c r="BD13" s="376" t="s">
        <v>89</v>
      </c>
    </row>
    <row r="14" spans="2:56" s="1" customFormat="1" ht="12" customHeight="1" x14ac:dyDescent="0.2">
      <c r="B14" s="13"/>
      <c r="D14" s="10" t="s">
        <v>24</v>
      </c>
      <c r="I14" s="10" t="s">
        <v>25</v>
      </c>
      <c r="J14" s="269" t="s">
        <v>1</v>
      </c>
      <c r="L14" s="13"/>
      <c r="AZ14" s="376" t="s">
        <v>131</v>
      </c>
      <c r="BA14" s="376" t="s">
        <v>132</v>
      </c>
      <c r="BB14" s="376" t="s">
        <v>1</v>
      </c>
      <c r="BC14" s="376" t="s">
        <v>133</v>
      </c>
      <c r="BD14" s="376" t="s">
        <v>89</v>
      </c>
    </row>
    <row r="15" spans="2:56" s="1" customFormat="1" ht="18" customHeight="1" x14ac:dyDescent="0.2">
      <c r="B15" s="13"/>
      <c r="E15" s="269" t="s">
        <v>26</v>
      </c>
      <c r="I15" s="10" t="s">
        <v>27</v>
      </c>
      <c r="J15" s="269" t="s">
        <v>1</v>
      </c>
      <c r="L15" s="13"/>
      <c r="AZ15" s="376" t="s">
        <v>134</v>
      </c>
      <c r="BA15" s="376" t="s">
        <v>134</v>
      </c>
      <c r="BB15" s="376" t="s">
        <v>1</v>
      </c>
      <c r="BC15" s="376" t="s">
        <v>135</v>
      </c>
      <c r="BD15" s="376" t="s">
        <v>89</v>
      </c>
    </row>
    <row r="16" spans="2:56" s="1" customFormat="1" ht="7" customHeight="1" x14ac:dyDescent="0.2">
      <c r="B16" s="13"/>
      <c r="L16" s="13"/>
      <c r="AZ16" s="376" t="s">
        <v>136</v>
      </c>
      <c r="BA16" s="376" t="s">
        <v>136</v>
      </c>
      <c r="BB16" s="376" t="s">
        <v>1</v>
      </c>
      <c r="BC16" s="376" t="s">
        <v>137</v>
      </c>
      <c r="BD16" s="376" t="s">
        <v>89</v>
      </c>
    </row>
    <row r="17" spans="2:56" s="1" customFormat="1" ht="12" customHeight="1" x14ac:dyDescent="0.2">
      <c r="B17" s="13"/>
      <c r="D17" s="10" t="s">
        <v>28</v>
      </c>
      <c r="I17" s="10" t="s">
        <v>25</v>
      </c>
      <c r="J17" s="11" t="str">
        <f>'Rekapitulace stavby'!AN13</f>
        <v>Vyplň údaj</v>
      </c>
      <c r="L17" s="13"/>
      <c r="AZ17" s="376" t="s">
        <v>138</v>
      </c>
      <c r="BA17" s="376" t="s">
        <v>138</v>
      </c>
      <c r="BB17" s="376" t="s">
        <v>1</v>
      </c>
      <c r="BC17" s="376" t="s">
        <v>139</v>
      </c>
      <c r="BD17" s="376" t="s">
        <v>89</v>
      </c>
    </row>
    <row r="18" spans="2:56" s="1" customFormat="1" ht="18" customHeight="1" x14ac:dyDescent="0.2">
      <c r="B18" s="13"/>
      <c r="E18" s="476" t="str">
        <f>'Rekapitulace stavby'!E14</f>
        <v>Vyplň údaj</v>
      </c>
      <c r="F18" s="477"/>
      <c r="G18" s="477"/>
      <c r="H18" s="477"/>
      <c r="I18" s="10" t="s">
        <v>27</v>
      </c>
      <c r="J18" s="11" t="str">
        <f>'Rekapitulace stavby'!AN14</f>
        <v>Vyplň údaj</v>
      </c>
      <c r="L18" s="13"/>
      <c r="AZ18" s="376" t="s">
        <v>140</v>
      </c>
      <c r="BA18" s="376" t="s">
        <v>140</v>
      </c>
      <c r="BB18" s="376" t="s">
        <v>1</v>
      </c>
      <c r="BC18" s="376" t="s">
        <v>141</v>
      </c>
      <c r="BD18" s="376" t="s">
        <v>89</v>
      </c>
    </row>
    <row r="19" spans="2:56" s="1" customFormat="1" ht="7" customHeight="1" x14ac:dyDescent="0.2">
      <c r="B19" s="13"/>
      <c r="L19" s="13"/>
      <c r="AZ19" s="376" t="s">
        <v>142</v>
      </c>
      <c r="BA19" s="376" t="s">
        <v>142</v>
      </c>
      <c r="BB19" s="376" t="s">
        <v>1</v>
      </c>
      <c r="BC19" s="376" t="s">
        <v>143</v>
      </c>
      <c r="BD19" s="376" t="s">
        <v>89</v>
      </c>
    </row>
    <row r="20" spans="2:56" s="1" customFormat="1" ht="12" customHeight="1" x14ac:dyDescent="0.2">
      <c r="B20" s="13"/>
      <c r="D20" s="10" t="s">
        <v>30</v>
      </c>
      <c r="I20" s="10" t="s">
        <v>25</v>
      </c>
      <c r="J20" s="269" t="s">
        <v>1</v>
      </c>
      <c r="L20" s="13"/>
      <c r="AZ20" s="376" t="s">
        <v>144</v>
      </c>
      <c r="BA20" s="376" t="s">
        <v>145</v>
      </c>
      <c r="BB20" s="376" t="s">
        <v>1</v>
      </c>
      <c r="BC20" s="376" t="s">
        <v>146</v>
      </c>
      <c r="BD20" s="376" t="s">
        <v>89</v>
      </c>
    </row>
    <row r="21" spans="2:56" s="1" customFormat="1" ht="18" customHeight="1" x14ac:dyDescent="0.2">
      <c r="B21" s="13"/>
      <c r="E21" s="269" t="s">
        <v>31</v>
      </c>
      <c r="I21" s="10" t="s">
        <v>27</v>
      </c>
      <c r="J21" s="269" t="s">
        <v>1</v>
      </c>
      <c r="L21" s="13"/>
      <c r="AZ21" s="376" t="s">
        <v>147</v>
      </c>
      <c r="BA21" s="376" t="s">
        <v>148</v>
      </c>
      <c r="BB21" s="376" t="s">
        <v>1</v>
      </c>
      <c r="BC21" s="376" t="s">
        <v>149</v>
      </c>
      <c r="BD21" s="376" t="s">
        <v>89</v>
      </c>
    </row>
    <row r="22" spans="2:56" s="1" customFormat="1" ht="7" customHeight="1" x14ac:dyDescent="0.2">
      <c r="B22" s="13"/>
      <c r="L22" s="13"/>
      <c r="AZ22" s="376" t="s">
        <v>150</v>
      </c>
      <c r="BA22" s="376" t="s">
        <v>151</v>
      </c>
      <c r="BB22" s="376" t="s">
        <v>1</v>
      </c>
      <c r="BC22" s="376" t="s">
        <v>152</v>
      </c>
      <c r="BD22" s="376" t="s">
        <v>89</v>
      </c>
    </row>
    <row r="23" spans="2:56" s="1" customFormat="1" ht="12" customHeight="1" x14ac:dyDescent="0.2">
      <c r="B23" s="13"/>
      <c r="D23" s="10" t="s">
        <v>33</v>
      </c>
      <c r="I23" s="10" t="s">
        <v>25</v>
      </c>
      <c r="J23" s="269" t="s">
        <v>1</v>
      </c>
      <c r="L23" s="13"/>
      <c r="AZ23" s="376" t="s">
        <v>153</v>
      </c>
      <c r="BA23" s="376" t="s">
        <v>154</v>
      </c>
      <c r="BB23" s="376" t="s">
        <v>1</v>
      </c>
      <c r="BC23" s="376" t="s">
        <v>155</v>
      </c>
      <c r="BD23" s="376" t="s">
        <v>89</v>
      </c>
    </row>
    <row r="24" spans="2:56" s="1" customFormat="1" ht="18" customHeight="1" x14ac:dyDescent="0.2">
      <c r="B24" s="13"/>
      <c r="E24" s="269" t="s">
        <v>34</v>
      </c>
      <c r="I24" s="10" t="s">
        <v>27</v>
      </c>
      <c r="J24" s="269" t="s">
        <v>1</v>
      </c>
      <c r="L24" s="13"/>
      <c r="AZ24" s="376" t="s">
        <v>156</v>
      </c>
      <c r="BA24" s="376" t="s">
        <v>157</v>
      </c>
      <c r="BB24" s="376" t="s">
        <v>1</v>
      </c>
      <c r="BC24" s="376" t="s">
        <v>158</v>
      </c>
      <c r="BD24" s="376" t="s">
        <v>89</v>
      </c>
    </row>
    <row r="25" spans="2:56" s="1" customFormat="1" ht="7" customHeight="1" x14ac:dyDescent="0.2">
      <c r="B25" s="13"/>
      <c r="L25" s="13"/>
      <c r="AZ25" s="376" t="s">
        <v>159</v>
      </c>
      <c r="BA25" s="376" t="s">
        <v>160</v>
      </c>
      <c r="BB25" s="376" t="s">
        <v>1</v>
      </c>
      <c r="BC25" s="376" t="s">
        <v>161</v>
      </c>
      <c r="BD25" s="376" t="s">
        <v>89</v>
      </c>
    </row>
    <row r="26" spans="2:56" s="1" customFormat="1" ht="12" customHeight="1" x14ac:dyDescent="0.2">
      <c r="B26" s="13"/>
      <c r="D26" s="10" t="s">
        <v>35</v>
      </c>
      <c r="L26" s="13"/>
      <c r="AZ26" s="376" t="s">
        <v>162</v>
      </c>
      <c r="BA26" s="376" t="s">
        <v>163</v>
      </c>
      <c r="BB26" s="376" t="s">
        <v>1</v>
      </c>
      <c r="BC26" s="376" t="s">
        <v>164</v>
      </c>
      <c r="BD26" s="376" t="s">
        <v>89</v>
      </c>
    </row>
    <row r="27" spans="2:56" s="271" customFormat="1" ht="16.5" customHeight="1" x14ac:dyDescent="0.2">
      <c r="B27" s="270"/>
      <c r="E27" s="469" t="s">
        <v>1</v>
      </c>
      <c r="F27" s="469"/>
      <c r="G27" s="469"/>
      <c r="H27" s="469"/>
      <c r="L27" s="270"/>
      <c r="AZ27" s="382" t="s">
        <v>165</v>
      </c>
      <c r="BA27" s="382" t="s">
        <v>166</v>
      </c>
      <c r="BB27" s="382" t="s">
        <v>1</v>
      </c>
      <c r="BC27" s="382" t="s">
        <v>167</v>
      </c>
      <c r="BD27" s="382" t="s">
        <v>89</v>
      </c>
    </row>
    <row r="28" spans="2:56" s="1" customFormat="1" ht="7" customHeight="1" x14ac:dyDescent="0.2">
      <c r="B28" s="13"/>
      <c r="L28" s="13"/>
      <c r="AZ28" s="376" t="s">
        <v>168</v>
      </c>
      <c r="BA28" s="376" t="s">
        <v>169</v>
      </c>
      <c r="BB28" s="376" t="s">
        <v>1</v>
      </c>
      <c r="BC28" s="376" t="s">
        <v>170</v>
      </c>
      <c r="BD28" s="376" t="s">
        <v>89</v>
      </c>
    </row>
    <row r="29" spans="2:56" s="1" customFormat="1" ht="7" customHeight="1" x14ac:dyDescent="0.2">
      <c r="B29" s="13"/>
      <c r="D29" s="272"/>
      <c r="E29" s="272"/>
      <c r="F29" s="272"/>
      <c r="G29" s="272"/>
      <c r="H29" s="272"/>
      <c r="I29" s="272"/>
      <c r="J29" s="272"/>
      <c r="K29" s="272"/>
      <c r="L29" s="13"/>
      <c r="AZ29" s="376" t="s">
        <v>171</v>
      </c>
      <c r="BA29" s="376" t="s">
        <v>172</v>
      </c>
      <c r="BB29" s="376" t="s">
        <v>1</v>
      </c>
      <c r="BC29" s="376" t="s">
        <v>137</v>
      </c>
      <c r="BD29" s="376" t="s">
        <v>89</v>
      </c>
    </row>
    <row r="30" spans="2:56" s="1" customFormat="1" ht="25.4" customHeight="1" x14ac:dyDescent="0.2">
      <c r="B30" s="13"/>
      <c r="D30" s="273" t="s">
        <v>36</v>
      </c>
      <c r="J30" s="274">
        <f>ROUND(J151, 2)</f>
        <v>0</v>
      </c>
      <c r="L30" s="13"/>
      <c r="AZ30" s="376" t="s">
        <v>173</v>
      </c>
      <c r="BA30" s="376" t="s">
        <v>174</v>
      </c>
      <c r="BB30" s="376" t="s">
        <v>1</v>
      </c>
      <c r="BC30" s="376" t="s">
        <v>175</v>
      </c>
      <c r="BD30" s="376" t="s">
        <v>89</v>
      </c>
    </row>
    <row r="31" spans="2:56" s="1" customFormat="1" ht="7" customHeight="1" x14ac:dyDescent="0.2">
      <c r="B31" s="13"/>
      <c r="D31" s="272"/>
      <c r="E31" s="272"/>
      <c r="F31" s="272"/>
      <c r="G31" s="272"/>
      <c r="H31" s="272"/>
      <c r="I31" s="272"/>
      <c r="J31" s="272"/>
      <c r="K31" s="272"/>
      <c r="L31" s="13"/>
      <c r="AZ31" s="376" t="s">
        <v>176</v>
      </c>
      <c r="BA31" s="376" t="s">
        <v>177</v>
      </c>
      <c r="BB31" s="376" t="s">
        <v>1</v>
      </c>
      <c r="BC31" s="376" t="s">
        <v>178</v>
      </c>
      <c r="BD31" s="376" t="s">
        <v>89</v>
      </c>
    </row>
    <row r="32" spans="2:56" s="1" customFormat="1" ht="14.4" customHeight="1" x14ac:dyDescent="0.2">
      <c r="B32" s="13"/>
      <c r="F32" s="275" t="s">
        <v>38</v>
      </c>
      <c r="I32" s="275" t="s">
        <v>37</v>
      </c>
      <c r="J32" s="275" t="s">
        <v>39</v>
      </c>
      <c r="L32" s="13"/>
      <c r="AZ32" s="376" t="s">
        <v>179</v>
      </c>
      <c r="BA32" s="376" t="s">
        <v>180</v>
      </c>
      <c r="BB32" s="376" t="s">
        <v>1</v>
      </c>
      <c r="BC32" s="376" t="s">
        <v>143</v>
      </c>
      <c r="BD32" s="376" t="s">
        <v>89</v>
      </c>
    </row>
    <row r="33" spans="2:56" s="1" customFormat="1" ht="14.4" customHeight="1" x14ac:dyDescent="0.2">
      <c r="B33" s="13"/>
      <c r="D33" s="276" t="s">
        <v>40</v>
      </c>
      <c r="E33" s="10" t="s">
        <v>41</v>
      </c>
      <c r="F33" s="277">
        <f>ROUND((SUM(BE151:BE1445)),  2)</f>
        <v>0</v>
      </c>
      <c r="I33" s="278">
        <v>0.21</v>
      </c>
      <c r="J33" s="277">
        <f>ROUND(((SUM(BE151:BE1445))*I33),  2)</f>
        <v>0</v>
      </c>
      <c r="L33" s="13"/>
      <c r="AZ33" s="376" t="s">
        <v>181</v>
      </c>
      <c r="BA33" s="376" t="s">
        <v>182</v>
      </c>
      <c r="BB33" s="376" t="s">
        <v>1</v>
      </c>
      <c r="BC33" s="376" t="s">
        <v>183</v>
      </c>
      <c r="BD33" s="376" t="s">
        <v>89</v>
      </c>
    </row>
    <row r="34" spans="2:56" s="1" customFormat="1" ht="14.4" customHeight="1" x14ac:dyDescent="0.2">
      <c r="B34" s="13"/>
      <c r="E34" s="10" t="s">
        <v>42</v>
      </c>
      <c r="F34" s="277">
        <f>ROUND((SUM(BF151:BF1445)),  2)</f>
        <v>0</v>
      </c>
      <c r="I34" s="278">
        <v>0.12</v>
      </c>
      <c r="J34" s="277">
        <f>ROUND(((SUM(BF151:BF1445))*I34),  2)</f>
        <v>0</v>
      </c>
      <c r="L34" s="13"/>
      <c r="AZ34" s="376" t="s">
        <v>184</v>
      </c>
      <c r="BA34" s="376" t="s">
        <v>185</v>
      </c>
      <c r="BB34" s="376" t="s">
        <v>1</v>
      </c>
      <c r="BC34" s="376" t="s">
        <v>186</v>
      </c>
      <c r="BD34" s="376" t="s">
        <v>89</v>
      </c>
    </row>
    <row r="35" spans="2:56" s="1" customFormat="1" ht="14.4" hidden="1" customHeight="1" x14ac:dyDescent="0.2">
      <c r="B35" s="13"/>
      <c r="E35" s="10" t="s">
        <v>43</v>
      </c>
      <c r="F35" s="277">
        <f>ROUND((SUM(BG151:BG1445)),  2)</f>
        <v>0</v>
      </c>
      <c r="I35" s="278">
        <v>0.21</v>
      </c>
      <c r="J35" s="277">
        <f>0</f>
        <v>0</v>
      </c>
      <c r="L35" s="13"/>
      <c r="AZ35" s="376" t="s">
        <v>187</v>
      </c>
      <c r="BA35" s="376" t="s">
        <v>188</v>
      </c>
      <c r="BB35" s="376" t="s">
        <v>1</v>
      </c>
      <c r="BC35" s="376" t="s">
        <v>189</v>
      </c>
      <c r="BD35" s="376" t="s">
        <v>89</v>
      </c>
    </row>
    <row r="36" spans="2:56" s="1" customFormat="1" ht="14.4" hidden="1" customHeight="1" x14ac:dyDescent="0.2">
      <c r="B36" s="13"/>
      <c r="E36" s="10" t="s">
        <v>44</v>
      </c>
      <c r="F36" s="277">
        <f>ROUND((SUM(BH151:BH1445)),  2)</f>
        <v>0</v>
      </c>
      <c r="I36" s="278">
        <v>0.15</v>
      </c>
      <c r="J36" s="277">
        <f>0</f>
        <v>0</v>
      </c>
      <c r="L36" s="13"/>
      <c r="AZ36" s="376" t="s">
        <v>190</v>
      </c>
      <c r="BA36" s="376" t="s">
        <v>191</v>
      </c>
      <c r="BB36" s="376" t="s">
        <v>1</v>
      </c>
      <c r="BC36" s="376" t="s">
        <v>192</v>
      </c>
      <c r="BD36" s="376" t="s">
        <v>89</v>
      </c>
    </row>
    <row r="37" spans="2:56" s="1" customFormat="1" ht="14.4" hidden="1" customHeight="1" x14ac:dyDescent="0.2">
      <c r="B37" s="13"/>
      <c r="E37" s="10" t="s">
        <v>45</v>
      </c>
      <c r="F37" s="277">
        <f>ROUND((SUM(BI151:BI1445)),  2)</f>
        <v>0</v>
      </c>
      <c r="I37" s="278">
        <v>0</v>
      </c>
      <c r="J37" s="277">
        <f>0</f>
        <v>0</v>
      </c>
      <c r="L37" s="13"/>
      <c r="AZ37" s="376" t="s">
        <v>193</v>
      </c>
      <c r="BA37" s="376" t="s">
        <v>194</v>
      </c>
      <c r="BB37" s="376" t="s">
        <v>1</v>
      </c>
      <c r="BC37" s="376" t="s">
        <v>195</v>
      </c>
      <c r="BD37" s="376" t="s">
        <v>89</v>
      </c>
    </row>
    <row r="38" spans="2:56" s="1" customFormat="1" ht="7" customHeight="1" x14ac:dyDescent="0.2">
      <c r="B38" s="13"/>
      <c r="L38" s="13"/>
      <c r="AZ38" s="376" t="s">
        <v>196</v>
      </c>
      <c r="BA38" s="376" t="s">
        <v>197</v>
      </c>
      <c r="BB38" s="376" t="s">
        <v>1</v>
      </c>
      <c r="BC38" s="376" t="s">
        <v>198</v>
      </c>
      <c r="BD38" s="376" t="s">
        <v>89</v>
      </c>
    </row>
    <row r="39" spans="2:56" s="1" customFormat="1" ht="25.4" customHeight="1" x14ac:dyDescent="0.2">
      <c r="B39" s="13"/>
      <c r="C39" s="279"/>
      <c r="D39" s="280" t="s">
        <v>46</v>
      </c>
      <c r="E39" s="281"/>
      <c r="F39" s="281"/>
      <c r="G39" s="282" t="s">
        <v>47</v>
      </c>
      <c r="H39" s="283" t="s">
        <v>48</v>
      </c>
      <c r="I39" s="281"/>
      <c r="J39" s="284">
        <f>SUM(J30:J37)</f>
        <v>0</v>
      </c>
      <c r="K39" s="285"/>
      <c r="L39" s="13"/>
      <c r="AZ39" s="376" t="s">
        <v>199</v>
      </c>
      <c r="BA39" s="376" t="s">
        <v>200</v>
      </c>
      <c r="BB39" s="376" t="s">
        <v>1</v>
      </c>
      <c r="BC39" s="376" t="s">
        <v>201</v>
      </c>
      <c r="BD39" s="376" t="s">
        <v>89</v>
      </c>
    </row>
    <row r="40" spans="2:56" s="1" customFormat="1" ht="14.4" customHeight="1" x14ac:dyDescent="0.2">
      <c r="B40" s="13"/>
      <c r="L40" s="13"/>
      <c r="AZ40" s="376" t="s">
        <v>202</v>
      </c>
      <c r="BA40" s="376" t="s">
        <v>203</v>
      </c>
      <c r="BB40" s="376" t="s">
        <v>1</v>
      </c>
      <c r="BC40" s="376" t="s">
        <v>141</v>
      </c>
      <c r="BD40" s="376" t="s">
        <v>89</v>
      </c>
    </row>
    <row r="41" spans="2:56" ht="14.4" customHeight="1" x14ac:dyDescent="0.2">
      <c r="B41" s="6"/>
      <c r="L41" s="6"/>
      <c r="AZ41" s="376" t="s">
        <v>204</v>
      </c>
      <c r="BA41" s="376" t="s">
        <v>205</v>
      </c>
      <c r="BB41" s="376" t="s">
        <v>1</v>
      </c>
      <c r="BC41" s="376" t="s">
        <v>206</v>
      </c>
      <c r="BD41" s="376" t="s">
        <v>207</v>
      </c>
    </row>
    <row r="42" spans="2:56" ht="14.4" customHeight="1" x14ac:dyDescent="0.2">
      <c r="B42" s="6"/>
      <c r="L42" s="6"/>
      <c r="AZ42" s="376" t="s">
        <v>208</v>
      </c>
      <c r="BA42" s="376" t="s">
        <v>209</v>
      </c>
      <c r="BB42" s="376" t="s">
        <v>1</v>
      </c>
      <c r="BC42" s="376" t="s">
        <v>210</v>
      </c>
      <c r="BD42" s="376" t="s">
        <v>89</v>
      </c>
    </row>
    <row r="43" spans="2:56" ht="14.4" customHeight="1" x14ac:dyDescent="0.2">
      <c r="B43" s="6"/>
      <c r="L43" s="6"/>
      <c r="AZ43" s="376" t="s">
        <v>211</v>
      </c>
      <c r="BA43" s="376" t="s">
        <v>212</v>
      </c>
      <c r="BB43" s="376" t="s">
        <v>1</v>
      </c>
      <c r="BC43" s="376" t="s">
        <v>213</v>
      </c>
      <c r="BD43" s="376" t="s">
        <v>89</v>
      </c>
    </row>
    <row r="44" spans="2:56" ht="14.4" customHeight="1" x14ac:dyDescent="0.2">
      <c r="B44" s="6"/>
      <c r="L44" s="6"/>
      <c r="AZ44" s="376" t="s">
        <v>214</v>
      </c>
      <c r="BA44" s="376" t="s">
        <v>215</v>
      </c>
      <c r="BB44" s="376" t="s">
        <v>1</v>
      </c>
      <c r="BC44" s="376" t="s">
        <v>216</v>
      </c>
      <c r="BD44" s="376" t="s">
        <v>89</v>
      </c>
    </row>
    <row r="45" spans="2:56" ht="14.4" customHeight="1" x14ac:dyDescent="0.2">
      <c r="B45" s="6"/>
      <c r="L45" s="6"/>
      <c r="AZ45" s="376" t="s">
        <v>217</v>
      </c>
      <c r="BA45" s="376" t="s">
        <v>218</v>
      </c>
      <c r="BB45" s="376" t="s">
        <v>1</v>
      </c>
      <c r="BC45" s="376" t="s">
        <v>219</v>
      </c>
      <c r="BD45" s="376" t="s">
        <v>89</v>
      </c>
    </row>
    <row r="46" spans="2:56" ht="14.4" customHeight="1" x14ac:dyDescent="0.2">
      <c r="B46" s="6"/>
      <c r="L46" s="6"/>
      <c r="AZ46" s="376" t="s">
        <v>220</v>
      </c>
      <c r="BA46" s="376" t="s">
        <v>221</v>
      </c>
      <c r="BB46" s="376" t="s">
        <v>1</v>
      </c>
      <c r="BC46" s="376" t="s">
        <v>222</v>
      </c>
      <c r="BD46" s="376" t="s">
        <v>89</v>
      </c>
    </row>
    <row r="47" spans="2:56" ht="14.4" customHeight="1" x14ac:dyDescent="0.2">
      <c r="B47" s="6"/>
      <c r="L47" s="6"/>
      <c r="AZ47" s="376" t="s">
        <v>223</v>
      </c>
      <c r="BA47" s="376" t="s">
        <v>224</v>
      </c>
      <c r="BB47" s="376" t="s">
        <v>1</v>
      </c>
      <c r="BC47" s="376" t="s">
        <v>225</v>
      </c>
      <c r="BD47" s="376" t="s">
        <v>89</v>
      </c>
    </row>
    <row r="48" spans="2:56" ht="14.4" customHeight="1" x14ac:dyDescent="0.2">
      <c r="B48" s="6"/>
      <c r="L48" s="6"/>
      <c r="AZ48" s="376" t="s">
        <v>226</v>
      </c>
      <c r="BA48" s="376" t="s">
        <v>227</v>
      </c>
      <c r="BB48" s="376" t="s">
        <v>1</v>
      </c>
      <c r="BC48" s="376" t="s">
        <v>228</v>
      </c>
      <c r="BD48" s="376" t="s">
        <v>89</v>
      </c>
    </row>
    <row r="49" spans="2:56" ht="14.4" customHeight="1" x14ac:dyDescent="0.2">
      <c r="B49" s="6"/>
      <c r="L49" s="6"/>
      <c r="AZ49" s="376" t="s">
        <v>229</v>
      </c>
      <c r="BA49" s="376" t="s">
        <v>230</v>
      </c>
      <c r="BB49" s="376" t="s">
        <v>1</v>
      </c>
      <c r="BC49" s="376" t="s">
        <v>231</v>
      </c>
      <c r="BD49" s="376" t="s">
        <v>89</v>
      </c>
    </row>
    <row r="50" spans="2:56" s="1" customFormat="1" ht="14.4" customHeight="1" x14ac:dyDescent="0.2">
      <c r="B50" s="13"/>
      <c r="D50" s="286" t="s">
        <v>49</v>
      </c>
      <c r="E50" s="287"/>
      <c r="F50" s="287"/>
      <c r="G50" s="286" t="s">
        <v>50</v>
      </c>
      <c r="H50" s="287"/>
      <c r="I50" s="287"/>
      <c r="J50" s="287"/>
      <c r="K50" s="287"/>
      <c r="L50" s="13"/>
      <c r="AZ50" s="376" t="s">
        <v>232</v>
      </c>
      <c r="BA50" s="376" t="s">
        <v>233</v>
      </c>
      <c r="BB50" s="376" t="s">
        <v>1</v>
      </c>
      <c r="BC50" s="376" t="s">
        <v>234</v>
      </c>
      <c r="BD50" s="376" t="s">
        <v>89</v>
      </c>
    </row>
    <row r="51" spans="2:56" x14ac:dyDescent="0.2">
      <c r="B51" s="6"/>
      <c r="L51" s="6"/>
      <c r="AZ51" s="376" t="s">
        <v>235</v>
      </c>
      <c r="BA51" s="376" t="s">
        <v>236</v>
      </c>
      <c r="BB51" s="376" t="s">
        <v>1</v>
      </c>
      <c r="BC51" s="376" t="s">
        <v>237</v>
      </c>
      <c r="BD51" s="376" t="s">
        <v>89</v>
      </c>
    </row>
    <row r="52" spans="2:56" x14ac:dyDescent="0.2">
      <c r="B52" s="6"/>
      <c r="L52" s="6"/>
      <c r="AZ52" s="376" t="s">
        <v>238</v>
      </c>
      <c r="BA52" s="376" t="s">
        <v>239</v>
      </c>
      <c r="BB52" s="376" t="s">
        <v>1</v>
      </c>
      <c r="BC52" s="376" t="s">
        <v>240</v>
      </c>
      <c r="BD52" s="376" t="s">
        <v>89</v>
      </c>
    </row>
    <row r="53" spans="2:56" x14ac:dyDescent="0.2">
      <c r="B53" s="6"/>
      <c r="L53" s="6"/>
      <c r="AZ53" s="376" t="s">
        <v>241</v>
      </c>
      <c r="BA53" s="376" t="s">
        <v>242</v>
      </c>
      <c r="BB53" s="376" t="s">
        <v>1</v>
      </c>
      <c r="BC53" s="376" t="s">
        <v>243</v>
      </c>
      <c r="BD53" s="376" t="s">
        <v>89</v>
      </c>
    </row>
    <row r="54" spans="2:56" x14ac:dyDescent="0.2">
      <c r="B54" s="6"/>
      <c r="L54" s="6"/>
      <c r="AZ54" s="376" t="s">
        <v>244</v>
      </c>
      <c r="BA54" s="376" t="s">
        <v>245</v>
      </c>
      <c r="BB54" s="376" t="s">
        <v>1</v>
      </c>
      <c r="BC54" s="376" t="s">
        <v>246</v>
      </c>
      <c r="BD54" s="376" t="s">
        <v>89</v>
      </c>
    </row>
    <row r="55" spans="2:56" x14ac:dyDescent="0.2">
      <c r="B55" s="6"/>
      <c r="L55" s="6"/>
      <c r="AZ55" s="376" t="s">
        <v>247</v>
      </c>
      <c r="BA55" s="376" t="s">
        <v>248</v>
      </c>
      <c r="BB55" s="376" t="s">
        <v>1</v>
      </c>
      <c r="BC55" s="376" t="s">
        <v>249</v>
      </c>
      <c r="BD55" s="376" t="s">
        <v>89</v>
      </c>
    </row>
    <row r="56" spans="2:56" x14ac:dyDescent="0.2">
      <c r="B56" s="6"/>
      <c r="L56" s="6"/>
      <c r="AZ56" s="376" t="s">
        <v>250</v>
      </c>
      <c r="BA56" s="376" t="s">
        <v>251</v>
      </c>
      <c r="BB56" s="376" t="s">
        <v>1</v>
      </c>
      <c r="BC56" s="376" t="s">
        <v>252</v>
      </c>
      <c r="BD56" s="376" t="s">
        <v>89</v>
      </c>
    </row>
    <row r="57" spans="2:56" x14ac:dyDescent="0.2">
      <c r="B57" s="6"/>
      <c r="L57" s="6"/>
      <c r="AZ57" s="376" t="s">
        <v>253</v>
      </c>
      <c r="BA57" s="376" t="s">
        <v>254</v>
      </c>
      <c r="BB57" s="376" t="s">
        <v>1</v>
      </c>
      <c r="BC57" s="376" t="s">
        <v>255</v>
      </c>
      <c r="BD57" s="376" t="s">
        <v>89</v>
      </c>
    </row>
    <row r="58" spans="2:56" x14ac:dyDescent="0.2">
      <c r="B58" s="6"/>
      <c r="L58" s="6"/>
      <c r="AZ58" s="376" t="s">
        <v>256</v>
      </c>
      <c r="BA58" s="376" t="s">
        <v>257</v>
      </c>
      <c r="BB58" s="376" t="s">
        <v>1</v>
      </c>
      <c r="BC58" s="376" t="s">
        <v>258</v>
      </c>
      <c r="BD58" s="376" t="s">
        <v>89</v>
      </c>
    </row>
    <row r="59" spans="2:56" x14ac:dyDescent="0.2">
      <c r="B59" s="6"/>
      <c r="L59" s="6"/>
      <c r="AZ59" s="376" t="s">
        <v>259</v>
      </c>
      <c r="BA59" s="376" t="s">
        <v>260</v>
      </c>
      <c r="BB59" s="376" t="s">
        <v>1</v>
      </c>
      <c r="BC59" s="376" t="s">
        <v>261</v>
      </c>
      <c r="BD59" s="376" t="s">
        <v>89</v>
      </c>
    </row>
    <row r="60" spans="2:56" x14ac:dyDescent="0.2">
      <c r="B60" s="6"/>
      <c r="L60" s="6"/>
      <c r="AZ60" s="376" t="s">
        <v>262</v>
      </c>
      <c r="BA60" s="376" t="s">
        <v>263</v>
      </c>
      <c r="BB60" s="376" t="s">
        <v>1</v>
      </c>
      <c r="BC60" s="376" t="s">
        <v>264</v>
      </c>
      <c r="BD60" s="376" t="s">
        <v>89</v>
      </c>
    </row>
    <row r="61" spans="2:56" s="1" customFormat="1" ht="12.5" x14ac:dyDescent="0.2">
      <c r="B61" s="13"/>
      <c r="D61" s="288" t="s">
        <v>51</v>
      </c>
      <c r="E61" s="289"/>
      <c r="F61" s="290" t="s">
        <v>52</v>
      </c>
      <c r="G61" s="288" t="s">
        <v>51</v>
      </c>
      <c r="H61" s="289"/>
      <c r="I61" s="289"/>
      <c r="J61" s="291" t="s">
        <v>52</v>
      </c>
      <c r="K61" s="289"/>
      <c r="L61" s="13"/>
    </row>
    <row r="62" spans="2:56" x14ac:dyDescent="0.2">
      <c r="B62" s="6"/>
      <c r="L62" s="6"/>
    </row>
    <row r="63" spans="2:56" x14ac:dyDescent="0.2">
      <c r="B63" s="6"/>
      <c r="L63" s="6"/>
    </row>
    <row r="64" spans="2:56" x14ac:dyDescent="0.2">
      <c r="B64" s="6"/>
      <c r="L64" s="6"/>
    </row>
    <row r="65" spans="2:12" s="1" customFormat="1" ht="13" x14ac:dyDescent="0.2">
      <c r="B65" s="13"/>
      <c r="D65" s="286" t="s">
        <v>53</v>
      </c>
      <c r="E65" s="287"/>
      <c r="F65" s="287"/>
      <c r="G65" s="286" t="s">
        <v>54</v>
      </c>
      <c r="H65" s="287"/>
      <c r="I65" s="287"/>
      <c r="J65" s="287"/>
      <c r="K65" s="287"/>
      <c r="L65" s="13"/>
    </row>
    <row r="66" spans="2:12" x14ac:dyDescent="0.2">
      <c r="B66" s="6"/>
      <c r="L66" s="6"/>
    </row>
    <row r="67" spans="2:12" x14ac:dyDescent="0.2">
      <c r="B67" s="6"/>
      <c r="L67" s="6"/>
    </row>
    <row r="68" spans="2:12" x14ac:dyDescent="0.2">
      <c r="B68" s="6"/>
      <c r="L68" s="6"/>
    </row>
    <row r="69" spans="2:12" x14ac:dyDescent="0.2">
      <c r="B69" s="6"/>
      <c r="L69" s="6"/>
    </row>
    <row r="70" spans="2:12" x14ac:dyDescent="0.2">
      <c r="B70" s="6"/>
      <c r="L70" s="6"/>
    </row>
    <row r="71" spans="2:12" x14ac:dyDescent="0.2">
      <c r="B71" s="6"/>
      <c r="L71" s="6"/>
    </row>
    <row r="72" spans="2:12" x14ac:dyDescent="0.2">
      <c r="B72" s="6"/>
      <c r="L72" s="6"/>
    </row>
    <row r="73" spans="2:12" x14ac:dyDescent="0.2">
      <c r="B73" s="6"/>
      <c r="L73" s="6"/>
    </row>
    <row r="74" spans="2:12" x14ac:dyDescent="0.2">
      <c r="B74" s="6"/>
      <c r="L74" s="6"/>
    </row>
    <row r="75" spans="2:12" x14ac:dyDescent="0.2">
      <c r="B75" s="6"/>
      <c r="L75" s="6"/>
    </row>
    <row r="76" spans="2:12" s="1" customFormat="1" ht="12.5" x14ac:dyDescent="0.2">
      <c r="B76" s="13"/>
      <c r="D76" s="288" t="s">
        <v>51</v>
      </c>
      <c r="E76" s="289"/>
      <c r="F76" s="290" t="s">
        <v>52</v>
      </c>
      <c r="G76" s="288" t="s">
        <v>51</v>
      </c>
      <c r="H76" s="289"/>
      <c r="I76" s="289"/>
      <c r="J76" s="291" t="s">
        <v>52</v>
      </c>
      <c r="K76" s="289"/>
      <c r="L76" s="13"/>
    </row>
    <row r="77" spans="2:12" s="1" customFormat="1" ht="14.4" customHeight="1" x14ac:dyDescent="0.2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3"/>
    </row>
    <row r="81" spans="2:47" s="1" customFormat="1" ht="7" customHeight="1" x14ac:dyDescent="0.2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13"/>
    </row>
    <row r="82" spans="2:47" s="1" customFormat="1" ht="25" customHeight="1" x14ac:dyDescent="0.2">
      <c r="B82" s="13"/>
      <c r="C82" s="7" t="s">
        <v>265</v>
      </c>
      <c r="L82" s="13"/>
    </row>
    <row r="83" spans="2:47" s="1" customFormat="1" ht="7" customHeight="1" x14ac:dyDescent="0.2">
      <c r="B83" s="13"/>
      <c r="L83" s="13"/>
    </row>
    <row r="84" spans="2:47" s="1" customFormat="1" ht="12" customHeight="1" x14ac:dyDescent="0.2">
      <c r="B84" s="13"/>
      <c r="C84" s="10" t="s">
        <v>16</v>
      </c>
      <c r="L84" s="13"/>
    </row>
    <row r="85" spans="2:47" s="1" customFormat="1" ht="16.5" customHeight="1" x14ac:dyDescent="0.2">
      <c r="B85" s="13"/>
      <c r="E85" s="474" t="str">
        <f>E7</f>
        <v>Rozšíření objektu Domov u Anežky Luštěnice-Stavba</v>
      </c>
      <c r="F85" s="475"/>
      <c r="G85" s="475"/>
      <c r="H85" s="475"/>
      <c r="L85" s="13"/>
    </row>
    <row r="86" spans="2:47" s="1" customFormat="1" ht="12" customHeight="1" x14ac:dyDescent="0.2">
      <c r="B86" s="13"/>
      <c r="C86" s="10" t="s">
        <v>111</v>
      </c>
      <c r="L86" s="13"/>
    </row>
    <row r="87" spans="2:47" s="1" customFormat="1" ht="16.5" customHeight="1" x14ac:dyDescent="0.2">
      <c r="B87" s="13"/>
      <c r="E87" s="439" t="str">
        <f>E9</f>
        <v>SO1A - Domov u Anežky Luštěnice</v>
      </c>
      <c r="F87" s="473"/>
      <c r="G87" s="473"/>
      <c r="H87" s="473"/>
      <c r="L87" s="13"/>
    </row>
    <row r="88" spans="2:47" s="1" customFormat="1" ht="7" customHeight="1" x14ac:dyDescent="0.2">
      <c r="B88" s="13"/>
      <c r="L88" s="13"/>
    </row>
    <row r="89" spans="2:47" s="1" customFormat="1" ht="12" customHeight="1" x14ac:dyDescent="0.2">
      <c r="B89" s="13"/>
      <c r="C89" s="10" t="s">
        <v>20</v>
      </c>
      <c r="F89" s="269" t="str">
        <f>F12</f>
        <v>parc.č. st. 443; 462/122, k.ú. Luštěnice</v>
      </c>
      <c r="I89" s="10" t="s">
        <v>22</v>
      </c>
      <c r="J89" s="16" t="str">
        <f>IF(J12="","",J12)</f>
        <v>14. 9. 2024</v>
      </c>
      <c r="L89" s="13"/>
    </row>
    <row r="90" spans="2:47" s="1" customFormat="1" ht="7" customHeight="1" x14ac:dyDescent="0.2">
      <c r="B90" s="13"/>
      <c r="L90" s="13"/>
    </row>
    <row r="91" spans="2:47" s="1" customFormat="1" ht="25.65" customHeight="1" x14ac:dyDescent="0.2">
      <c r="B91" s="13"/>
      <c r="C91" s="10" t="s">
        <v>24</v>
      </c>
      <c r="F91" s="269" t="str">
        <f>E15</f>
        <v xml:space="preserve">Domov u Anežky Luštěnice, poskytovatel sociálních </v>
      </c>
      <c r="I91" s="10" t="s">
        <v>30</v>
      </c>
      <c r="J91" s="152" t="str">
        <f>E21</f>
        <v>Sibre s.r.o., Ing. Radek Krýza</v>
      </c>
      <c r="L91" s="13"/>
    </row>
    <row r="92" spans="2:47" s="1" customFormat="1" ht="15.15" customHeight="1" x14ac:dyDescent="0.2">
      <c r="B92" s="13"/>
      <c r="C92" s="10" t="s">
        <v>28</v>
      </c>
      <c r="F92" s="269" t="str">
        <f>IF(E18="","",E18)</f>
        <v>Vyplň údaj</v>
      </c>
      <c r="I92" s="10" t="s">
        <v>33</v>
      </c>
      <c r="J92" s="152" t="str">
        <f>E24</f>
        <v>Ing. M. Locihová</v>
      </c>
      <c r="L92" s="13"/>
    </row>
    <row r="93" spans="2:47" s="1" customFormat="1" ht="10.25" customHeight="1" x14ac:dyDescent="0.2">
      <c r="B93" s="13"/>
      <c r="L93" s="13"/>
    </row>
    <row r="94" spans="2:47" s="1" customFormat="1" ht="29.25" customHeight="1" x14ac:dyDescent="0.2">
      <c r="B94" s="13"/>
      <c r="C94" s="294" t="s">
        <v>266</v>
      </c>
      <c r="D94" s="279"/>
      <c r="E94" s="279"/>
      <c r="F94" s="279"/>
      <c r="G94" s="279"/>
      <c r="H94" s="279"/>
      <c r="I94" s="279"/>
      <c r="J94" s="295" t="s">
        <v>267</v>
      </c>
      <c r="K94" s="279"/>
      <c r="L94" s="13"/>
    </row>
    <row r="95" spans="2:47" s="1" customFormat="1" ht="10.25" customHeight="1" x14ac:dyDescent="0.2">
      <c r="B95" s="13"/>
      <c r="L95" s="13"/>
    </row>
    <row r="96" spans="2:47" s="1" customFormat="1" ht="22.75" customHeight="1" x14ac:dyDescent="0.2">
      <c r="B96" s="13"/>
      <c r="C96" s="296" t="s">
        <v>268</v>
      </c>
      <c r="J96" s="274">
        <f>J151</f>
        <v>0</v>
      </c>
      <c r="L96" s="13"/>
      <c r="AU96" s="3" t="s">
        <v>269</v>
      </c>
    </row>
    <row r="97" spans="2:12" s="298" customFormat="1" ht="25" customHeight="1" x14ac:dyDescent="0.2">
      <c r="B97" s="297"/>
      <c r="D97" s="299" t="s">
        <v>270</v>
      </c>
      <c r="E97" s="300"/>
      <c r="F97" s="300"/>
      <c r="G97" s="300"/>
      <c r="H97" s="300"/>
      <c r="I97" s="300"/>
      <c r="J97" s="301">
        <f>J152</f>
        <v>0</v>
      </c>
      <c r="L97" s="297"/>
    </row>
    <row r="98" spans="2:12" s="303" customFormat="1" ht="19.899999999999999" customHeight="1" x14ac:dyDescent="0.2">
      <c r="B98" s="302"/>
      <c r="D98" s="304" t="s">
        <v>271</v>
      </c>
      <c r="E98" s="305"/>
      <c r="F98" s="305"/>
      <c r="G98" s="305"/>
      <c r="H98" s="305"/>
      <c r="I98" s="305"/>
      <c r="J98" s="306">
        <f>J153</f>
        <v>0</v>
      </c>
      <c r="L98" s="302"/>
    </row>
    <row r="99" spans="2:12" s="303" customFormat="1" ht="19.899999999999999" customHeight="1" x14ac:dyDescent="0.2">
      <c r="B99" s="302"/>
      <c r="D99" s="304" t="s">
        <v>272</v>
      </c>
      <c r="E99" s="305"/>
      <c r="F99" s="305"/>
      <c r="G99" s="305"/>
      <c r="H99" s="305"/>
      <c r="I99" s="305"/>
      <c r="J99" s="306">
        <f>J210</f>
        <v>0</v>
      </c>
      <c r="L99" s="302"/>
    </row>
    <row r="100" spans="2:12" s="303" customFormat="1" ht="19.899999999999999" customHeight="1" x14ac:dyDescent="0.2">
      <c r="B100" s="302"/>
      <c r="D100" s="304" t="s">
        <v>273</v>
      </c>
      <c r="E100" s="305"/>
      <c r="F100" s="305"/>
      <c r="G100" s="305"/>
      <c r="H100" s="305"/>
      <c r="I100" s="305"/>
      <c r="J100" s="306">
        <f>J318</f>
        <v>0</v>
      </c>
      <c r="L100" s="302"/>
    </row>
    <row r="101" spans="2:12" s="303" customFormat="1" ht="19.899999999999999" customHeight="1" x14ac:dyDescent="0.2">
      <c r="B101" s="302"/>
      <c r="D101" s="304" t="s">
        <v>274</v>
      </c>
      <c r="E101" s="305"/>
      <c r="F101" s="305"/>
      <c r="G101" s="305"/>
      <c r="H101" s="305"/>
      <c r="I101" s="305"/>
      <c r="J101" s="306">
        <f>J446</f>
        <v>0</v>
      </c>
      <c r="L101" s="302"/>
    </row>
    <row r="102" spans="2:12" s="303" customFormat="1" ht="19.899999999999999" customHeight="1" x14ac:dyDescent="0.2">
      <c r="B102" s="302"/>
      <c r="D102" s="304" t="s">
        <v>275</v>
      </c>
      <c r="E102" s="305"/>
      <c r="F102" s="305"/>
      <c r="G102" s="305"/>
      <c r="H102" s="305"/>
      <c r="I102" s="305"/>
      <c r="J102" s="306">
        <f>J631</f>
        <v>0</v>
      </c>
      <c r="L102" s="302"/>
    </row>
    <row r="103" spans="2:12" s="303" customFormat="1" ht="19.899999999999999" customHeight="1" x14ac:dyDescent="0.2">
      <c r="B103" s="302"/>
      <c r="D103" s="304" t="s">
        <v>276</v>
      </c>
      <c r="E103" s="305"/>
      <c r="F103" s="305"/>
      <c r="G103" s="305"/>
      <c r="H103" s="305"/>
      <c r="I103" s="305"/>
      <c r="J103" s="306">
        <f>J672</f>
        <v>0</v>
      </c>
      <c r="L103" s="302"/>
    </row>
    <row r="104" spans="2:12" s="303" customFormat="1" ht="19.899999999999999" customHeight="1" x14ac:dyDescent="0.2">
      <c r="B104" s="302"/>
      <c r="D104" s="304" t="s">
        <v>277</v>
      </c>
      <c r="E104" s="305"/>
      <c r="F104" s="305"/>
      <c r="G104" s="305"/>
      <c r="H104" s="305"/>
      <c r="I104" s="305"/>
      <c r="J104" s="306">
        <f>J679</f>
        <v>0</v>
      </c>
      <c r="L104" s="302"/>
    </row>
    <row r="105" spans="2:12" s="298" customFormat="1" ht="25" customHeight="1" x14ac:dyDescent="0.2">
      <c r="B105" s="297"/>
      <c r="D105" s="299" t="s">
        <v>278</v>
      </c>
      <c r="E105" s="300"/>
      <c r="F105" s="300"/>
      <c r="G105" s="300"/>
      <c r="H105" s="300"/>
      <c r="I105" s="300"/>
      <c r="J105" s="301">
        <f>J681</f>
        <v>0</v>
      </c>
      <c r="L105" s="297"/>
    </row>
    <row r="106" spans="2:12" s="303" customFormat="1" ht="19.899999999999999" customHeight="1" x14ac:dyDescent="0.2">
      <c r="B106" s="302"/>
      <c r="D106" s="304" t="s">
        <v>279</v>
      </c>
      <c r="E106" s="305"/>
      <c r="F106" s="305"/>
      <c r="G106" s="305"/>
      <c r="H106" s="305"/>
      <c r="I106" s="305"/>
      <c r="J106" s="306">
        <f>J682</f>
        <v>0</v>
      </c>
      <c r="L106" s="302"/>
    </row>
    <row r="107" spans="2:12" s="303" customFormat="1" ht="19.899999999999999" customHeight="1" x14ac:dyDescent="0.2">
      <c r="B107" s="302"/>
      <c r="D107" s="304" t="s">
        <v>280</v>
      </c>
      <c r="E107" s="305"/>
      <c r="F107" s="305"/>
      <c r="G107" s="305"/>
      <c r="H107" s="305"/>
      <c r="I107" s="305"/>
      <c r="J107" s="306">
        <f>J704</f>
        <v>0</v>
      </c>
      <c r="L107" s="302"/>
    </row>
    <row r="108" spans="2:12" s="303" customFormat="1" ht="19.899999999999999" customHeight="1" x14ac:dyDescent="0.2">
      <c r="B108" s="302"/>
      <c r="D108" s="304" t="s">
        <v>281</v>
      </c>
      <c r="E108" s="305"/>
      <c r="F108" s="305"/>
      <c r="G108" s="305"/>
      <c r="H108" s="305"/>
      <c r="I108" s="305"/>
      <c r="J108" s="306">
        <f>J743</f>
        <v>0</v>
      </c>
      <c r="L108" s="302"/>
    </row>
    <row r="109" spans="2:12" s="303" customFormat="1" ht="19.899999999999999" customHeight="1" x14ac:dyDescent="0.2">
      <c r="B109" s="302"/>
      <c r="D109" s="304" t="s">
        <v>282</v>
      </c>
      <c r="E109" s="305"/>
      <c r="F109" s="305"/>
      <c r="G109" s="305"/>
      <c r="H109" s="305"/>
      <c r="I109" s="305"/>
      <c r="J109" s="306">
        <f>J822</f>
        <v>0</v>
      </c>
      <c r="L109" s="302"/>
    </row>
    <row r="110" spans="2:12" s="303" customFormat="1" ht="19.899999999999999" customHeight="1" x14ac:dyDescent="0.2">
      <c r="B110" s="302"/>
      <c r="D110" s="304" t="s">
        <v>283</v>
      </c>
      <c r="E110" s="305"/>
      <c r="F110" s="305"/>
      <c r="G110" s="305"/>
      <c r="H110" s="305"/>
      <c r="I110" s="305"/>
      <c r="J110" s="306">
        <f>J824</f>
        <v>0</v>
      </c>
      <c r="L110" s="302"/>
    </row>
    <row r="111" spans="2:12" s="303" customFormat="1" ht="19.899999999999999" customHeight="1" x14ac:dyDescent="0.2">
      <c r="B111" s="302"/>
      <c r="D111" s="304" t="s">
        <v>284</v>
      </c>
      <c r="E111" s="305"/>
      <c r="F111" s="305"/>
      <c r="G111" s="305"/>
      <c r="H111" s="305"/>
      <c r="I111" s="305"/>
      <c r="J111" s="306">
        <f>J826</f>
        <v>0</v>
      </c>
      <c r="L111" s="302"/>
    </row>
    <row r="112" spans="2:12" s="303" customFormat="1" ht="19.899999999999999" customHeight="1" x14ac:dyDescent="0.2">
      <c r="B112" s="302"/>
      <c r="D112" s="304" t="s">
        <v>285</v>
      </c>
      <c r="E112" s="305"/>
      <c r="F112" s="305"/>
      <c r="G112" s="305"/>
      <c r="H112" s="305"/>
      <c r="I112" s="305"/>
      <c r="J112" s="306">
        <f>J828</f>
        <v>0</v>
      </c>
      <c r="L112" s="302"/>
    </row>
    <row r="113" spans="2:12" s="303" customFormat="1" ht="19.899999999999999" customHeight="1" x14ac:dyDescent="0.2">
      <c r="B113" s="302"/>
      <c r="D113" s="304" t="s">
        <v>286</v>
      </c>
      <c r="E113" s="305"/>
      <c r="F113" s="305"/>
      <c r="G113" s="305"/>
      <c r="H113" s="305"/>
      <c r="I113" s="305"/>
      <c r="J113" s="306">
        <f>J831</f>
        <v>0</v>
      </c>
      <c r="L113" s="302"/>
    </row>
    <row r="114" spans="2:12" s="303" customFormat="1" ht="19.899999999999999" customHeight="1" x14ac:dyDescent="0.2">
      <c r="B114" s="302"/>
      <c r="D114" s="304" t="s">
        <v>287</v>
      </c>
      <c r="E114" s="305"/>
      <c r="F114" s="305"/>
      <c r="G114" s="305"/>
      <c r="H114" s="305"/>
      <c r="I114" s="305"/>
      <c r="J114" s="306">
        <f>J833</f>
        <v>0</v>
      </c>
      <c r="L114" s="302"/>
    </row>
    <row r="115" spans="2:12" s="303" customFormat="1" ht="19.899999999999999" customHeight="1" x14ac:dyDescent="0.2">
      <c r="B115" s="302"/>
      <c r="D115" s="304" t="s">
        <v>288</v>
      </c>
      <c r="E115" s="305"/>
      <c r="F115" s="305"/>
      <c r="G115" s="305"/>
      <c r="H115" s="305"/>
      <c r="I115" s="305"/>
      <c r="J115" s="306">
        <f>J870</f>
        <v>0</v>
      </c>
      <c r="L115" s="302"/>
    </row>
    <row r="116" spans="2:12" s="303" customFormat="1" ht="19.899999999999999" customHeight="1" x14ac:dyDescent="0.2">
      <c r="B116" s="302"/>
      <c r="D116" s="304" t="s">
        <v>289</v>
      </c>
      <c r="E116" s="305"/>
      <c r="F116" s="305"/>
      <c r="G116" s="305"/>
      <c r="H116" s="305"/>
      <c r="I116" s="305"/>
      <c r="J116" s="306">
        <f>J946</f>
        <v>0</v>
      </c>
      <c r="L116" s="302"/>
    </row>
    <row r="117" spans="2:12" s="303" customFormat="1" ht="19.899999999999999" customHeight="1" x14ac:dyDescent="0.2">
      <c r="B117" s="302"/>
      <c r="D117" s="304" t="s">
        <v>290</v>
      </c>
      <c r="E117" s="305"/>
      <c r="F117" s="305"/>
      <c r="G117" s="305"/>
      <c r="H117" s="305"/>
      <c r="I117" s="305"/>
      <c r="J117" s="306">
        <f>J996</f>
        <v>0</v>
      </c>
      <c r="L117" s="302"/>
    </row>
    <row r="118" spans="2:12" s="303" customFormat="1" ht="19.899999999999999" customHeight="1" x14ac:dyDescent="0.2">
      <c r="B118" s="302"/>
      <c r="D118" s="304" t="s">
        <v>291</v>
      </c>
      <c r="E118" s="305"/>
      <c r="F118" s="305"/>
      <c r="G118" s="305"/>
      <c r="H118" s="305"/>
      <c r="I118" s="305"/>
      <c r="J118" s="306">
        <f>J998</f>
        <v>0</v>
      </c>
      <c r="L118" s="302"/>
    </row>
    <row r="119" spans="2:12" s="303" customFormat="1" ht="19.899999999999999" customHeight="1" x14ac:dyDescent="0.2">
      <c r="B119" s="302"/>
      <c r="D119" s="304" t="s">
        <v>292</v>
      </c>
      <c r="E119" s="305"/>
      <c r="F119" s="305"/>
      <c r="G119" s="305"/>
      <c r="H119" s="305"/>
      <c r="I119" s="305"/>
      <c r="J119" s="306">
        <f>J1058</f>
        <v>0</v>
      </c>
      <c r="L119" s="302"/>
    </row>
    <row r="120" spans="2:12" s="303" customFormat="1" ht="19.899999999999999" customHeight="1" x14ac:dyDescent="0.2">
      <c r="B120" s="302"/>
      <c r="D120" s="304" t="s">
        <v>293</v>
      </c>
      <c r="E120" s="305"/>
      <c r="F120" s="305"/>
      <c r="G120" s="305"/>
      <c r="H120" s="305"/>
      <c r="I120" s="305"/>
      <c r="J120" s="306">
        <f>J1163</f>
        <v>0</v>
      </c>
      <c r="L120" s="302"/>
    </row>
    <row r="121" spans="2:12" s="303" customFormat="1" ht="19.899999999999999" customHeight="1" x14ac:dyDescent="0.2">
      <c r="B121" s="302"/>
      <c r="D121" s="304" t="s">
        <v>294</v>
      </c>
      <c r="E121" s="305"/>
      <c r="F121" s="305"/>
      <c r="G121" s="305"/>
      <c r="H121" s="305"/>
      <c r="I121" s="305"/>
      <c r="J121" s="306">
        <f>J1170</f>
        <v>0</v>
      </c>
      <c r="L121" s="302"/>
    </row>
    <row r="122" spans="2:12" s="303" customFormat="1" ht="19.899999999999999" customHeight="1" x14ac:dyDescent="0.2">
      <c r="B122" s="302"/>
      <c r="D122" s="304" t="s">
        <v>295</v>
      </c>
      <c r="E122" s="305"/>
      <c r="F122" s="305"/>
      <c r="G122" s="305"/>
      <c r="H122" s="305"/>
      <c r="I122" s="305"/>
      <c r="J122" s="306">
        <f>J1251</f>
        <v>0</v>
      </c>
      <c r="L122" s="302"/>
    </row>
    <row r="123" spans="2:12" s="303" customFormat="1" ht="19.899999999999999" customHeight="1" x14ac:dyDescent="0.2">
      <c r="B123" s="302"/>
      <c r="D123" s="304" t="s">
        <v>296</v>
      </c>
      <c r="E123" s="305"/>
      <c r="F123" s="305"/>
      <c r="G123" s="305"/>
      <c r="H123" s="305"/>
      <c r="I123" s="305"/>
      <c r="J123" s="306">
        <f>J1394</f>
        <v>0</v>
      </c>
      <c r="L123" s="302"/>
    </row>
    <row r="124" spans="2:12" s="303" customFormat="1" ht="19.899999999999999" customHeight="1" x14ac:dyDescent="0.2">
      <c r="B124" s="302"/>
      <c r="D124" s="304" t="s">
        <v>297</v>
      </c>
      <c r="E124" s="305"/>
      <c r="F124" s="305"/>
      <c r="G124" s="305"/>
      <c r="H124" s="305"/>
      <c r="I124" s="305"/>
      <c r="J124" s="306">
        <f>J1414</f>
        <v>0</v>
      </c>
      <c r="L124" s="302"/>
    </row>
    <row r="125" spans="2:12" s="303" customFormat="1" ht="19.899999999999999" customHeight="1" x14ac:dyDescent="0.2">
      <c r="B125" s="302"/>
      <c r="D125" s="304" t="s">
        <v>298</v>
      </c>
      <c r="E125" s="305"/>
      <c r="F125" s="305"/>
      <c r="G125" s="305"/>
      <c r="H125" s="305"/>
      <c r="I125" s="305"/>
      <c r="J125" s="306">
        <f>J1427</f>
        <v>0</v>
      </c>
      <c r="L125" s="302"/>
    </row>
    <row r="126" spans="2:12" s="298" customFormat="1" ht="25" customHeight="1" x14ac:dyDescent="0.2">
      <c r="B126" s="297"/>
      <c r="D126" s="299" t="s">
        <v>299</v>
      </c>
      <c r="E126" s="300"/>
      <c r="F126" s="300"/>
      <c r="G126" s="300"/>
      <c r="H126" s="300"/>
      <c r="I126" s="300"/>
      <c r="J126" s="301">
        <f>J1433</f>
        <v>0</v>
      </c>
      <c r="L126" s="297"/>
    </row>
    <row r="127" spans="2:12" s="303" customFormat="1" ht="19.899999999999999" customHeight="1" x14ac:dyDescent="0.2">
      <c r="B127" s="302"/>
      <c r="D127" s="304" t="s">
        <v>300</v>
      </c>
      <c r="E127" s="305"/>
      <c r="F127" s="305"/>
      <c r="G127" s="305"/>
      <c r="H127" s="305"/>
      <c r="I127" s="305"/>
      <c r="J127" s="306">
        <f>J1434</f>
        <v>0</v>
      </c>
      <c r="L127" s="302"/>
    </row>
    <row r="128" spans="2:12" s="303" customFormat="1" ht="19.899999999999999" customHeight="1" x14ac:dyDescent="0.2">
      <c r="B128" s="302"/>
      <c r="D128" s="304" t="s">
        <v>301</v>
      </c>
      <c r="E128" s="305"/>
      <c r="F128" s="305"/>
      <c r="G128" s="305"/>
      <c r="H128" s="305"/>
      <c r="I128" s="305"/>
      <c r="J128" s="306">
        <f>J1438</f>
        <v>0</v>
      </c>
      <c r="L128" s="302"/>
    </row>
    <row r="129" spans="2:12" s="303" customFormat="1" ht="19.899999999999999" customHeight="1" x14ac:dyDescent="0.2">
      <c r="B129" s="302"/>
      <c r="D129" s="304" t="s">
        <v>302</v>
      </c>
      <c r="E129" s="305"/>
      <c r="F129" s="305"/>
      <c r="G129" s="305"/>
      <c r="H129" s="305"/>
      <c r="I129" s="305"/>
      <c r="J129" s="306">
        <f>J1440</f>
        <v>0</v>
      </c>
      <c r="L129" s="302"/>
    </row>
    <row r="130" spans="2:12" s="303" customFormat="1" ht="19.899999999999999" customHeight="1" x14ac:dyDescent="0.2">
      <c r="B130" s="302"/>
      <c r="D130" s="304" t="s">
        <v>303</v>
      </c>
      <c r="E130" s="305"/>
      <c r="F130" s="305"/>
      <c r="G130" s="305"/>
      <c r="H130" s="305"/>
      <c r="I130" s="305"/>
      <c r="J130" s="306">
        <f>J1442</f>
        <v>0</v>
      </c>
      <c r="L130" s="302"/>
    </row>
    <row r="131" spans="2:12" s="303" customFormat="1" ht="19.899999999999999" customHeight="1" x14ac:dyDescent="0.2">
      <c r="B131" s="302"/>
      <c r="D131" s="304" t="s">
        <v>304</v>
      </c>
      <c r="E131" s="305"/>
      <c r="F131" s="305"/>
      <c r="G131" s="305"/>
      <c r="H131" s="305"/>
      <c r="I131" s="305"/>
      <c r="J131" s="306">
        <f>J1444</f>
        <v>0</v>
      </c>
      <c r="L131" s="302"/>
    </row>
    <row r="132" spans="2:12" s="1" customFormat="1" ht="21.75" customHeight="1" x14ac:dyDescent="0.2">
      <c r="B132" s="13"/>
      <c r="L132" s="13"/>
    </row>
    <row r="133" spans="2:12" s="1" customFormat="1" ht="7" customHeight="1" x14ac:dyDescent="0.2">
      <c r="B133" s="14"/>
      <c r="C133" s="15"/>
      <c r="D133" s="15"/>
      <c r="E133" s="15"/>
      <c r="F133" s="15"/>
      <c r="G133" s="15"/>
      <c r="H133" s="15"/>
      <c r="I133" s="15"/>
      <c r="J133" s="15"/>
      <c r="K133" s="15"/>
      <c r="L133" s="13"/>
    </row>
    <row r="137" spans="2:12" s="1" customFormat="1" ht="7" customHeight="1" x14ac:dyDescent="0.2">
      <c r="B137" s="292"/>
      <c r="C137" s="293"/>
      <c r="D137" s="293"/>
      <c r="E137" s="293"/>
      <c r="F137" s="293"/>
      <c r="G137" s="293"/>
      <c r="H137" s="293"/>
      <c r="I137" s="293"/>
      <c r="J137" s="293"/>
      <c r="K137" s="293"/>
      <c r="L137" s="13"/>
    </row>
    <row r="138" spans="2:12" s="1" customFormat="1" ht="25" customHeight="1" x14ac:dyDescent="0.2">
      <c r="B138" s="13"/>
      <c r="C138" s="7" t="s">
        <v>305</v>
      </c>
      <c r="L138" s="13"/>
    </row>
    <row r="139" spans="2:12" s="1" customFormat="1" ht="7" customHeight="1" x14ac:dyDescent="0.2">
      <c r="B139" s="13"/>
      <c r="L139" s="13"/>
    </row>
    <row r="140" spans="2:12" s="1" customFormat="1" ht="12" customHeight="1" x14ac:dyDescent="0.2">
      <c r="B140" s="13"/>
      <c r="C140" s="10" t="s">
        <v>16</v>
      </c>
      <c r="L140" s="13"/>
    </row>
    <row r="141" spans="2:12" s="1" customFormat="1" ht="16.5" customHeight="1" x14ac:dyDescent="0.2">
      <c r="B141" s="13"/>
      <c r="E141" s="474" t="str">
        <f>E7</f>
        <v>Rozšíření objektu Domov u Anežky Luštěnice-Stavba</v>
      </c>
      <c r="F141" s="475"/>
      <c r="G141" s="475"/>
      <c r="H141" s="475"/>
      <c r="L141" s="13"/>
    </row>
    <row r="142" spans="2:12" s="1" customFormat="1" ht="12" customHeight="1" x14ac:dyDescent="0.2">
      <c r="B142" s="13"/>
      <c r="C142" s="10" t="s">
        <v>111</v>
      </c>
      <c r="L142" s="13"/>
    </row>
    <row r="143" spans="2:12" s="1" customFormat="1" ht="16.5" customHeight="1" x14ac:dyDescent="0.2">
      <c r="B143" s="13"/>
      <c r="E143" s="439" t="str">
        <f>E9</f>
        <v>SO1A - Domov u Anežky Luštěnice</v>
      </c>
      <c r="F143" s="473"/>
      <c r="G143" s="473"/>
      <c r="H143" s="473"/>
      <c r="L143" s="13"/>
    </row>
    <row r="144" spans="2:12" s="1" customFormat="1" ht="7" customHeight="1" x14ac:dyDescent="0.2">
      <c r="B144" s="13"/>
      <c r="L144" s="13"/>
    </row>
    <row r="145" spans="2:65" s="1" customFormat="1" ht="12" customHeight="1" x14ac:dyDescent="0.2">
      <c r="B145" s="13"/>
      <c r="C145" s="10" t="s">
        <v>20</v>
      </c>
      <c r="F145" s="269" t="str">
        <f>F12</f>
        <v>parc.č. st. 443; 462/122, k.ú. Luštěnice</v>
      </c>
      <c r="I145" s="10" t="s">
        <v>22</v>
      </c>
      <c r="J145" s="16" t="str">
        <f>IF(J12="","",J12)</f>
        <v>14. 9. 2024</v>
      </c>
      <c r="L145" s="13"/>
    </row>
    <row r="146" spans="2:65" s="1" customFormat="1" ht="7" customHeight="1" x14ac:dyDescent="0.2">
      <c r="B146" s="13"/>
      <c r="L146" s="13"/>
    </row>
    <row r="147" spans="2:65" s="1" customFormat="1" ht="25.65" customHeight="1" x14ac:dyDescent="0.2">
      <c r="B147" s="13"/>
      <c r="C147" s="10" t="s">
        <v>24</v>
      </c>
      <c r="F147" s="269" t="str">
        <f>E15</f>
        <v xml:space="preserve">Domov u Anežky Luštěnice, poskytovatel sociálních </v>
      </c>
      <c r="I147" s="10" t="s">
        <v>30</v>
      </c>
      <c r="J147" s="152" t="str">
        <f>E21</f>
        <v>Sibre s.r.o., Ing. Radek Krýza</v>
      </c>
      <c r="L147" s="13"/>
    </row>
    <row r="148" spans="2:65" s="1" customFormat="1" ht="15.15" customHeight="1" x14ac:dyDescent="0.2">
      <c r="B148" s="13"/>
      <c r="C148" s="10" t="s">
        <v>28</v>
      </c>
      <c r="F148" s="269" t="str">
        <f>IF(E18="","",E18)</f>
        <v>Vyplň údaj</v>
      </c>
      <c r="I148" s="10" t="s">
        <v>33</v>
      </c>
      <c r="J148" s="152" t="str">
        <f>E24</f>
        <v>Ing. M. Locihová</v>
      </c>
      <c r="L148" s="13"/>
    </row>
    <row r="149" spans="2:65" s="1" customFormat="1" ht="10.25" customHeight="1" x14ac:dyDescent="0.2">
      <c r="B149" s="13"/>
      <c r="L149" s="13"/>
    </row>
    <row r="150" spans="2:65" s="2" customFormat="1" ht="29.25" customHeight="1" x14ac:dyDescent="0.2">
      <c r="B150" s="17"/>
      <c r="C150" s="18" t="s">
        <v>306</v>
      </c>
      <c r="D150" s="19" t="s">
        <v>61</v>
      </c>
      <c r="E150" s="19" t="s">
        <v>57</v>
      </c>
      <c r="F150" s="19" t="s">
        <v>58</v>
      </c>
      <c r="G150" s="19" t="s">
        <v>307</v>
      </c>
      <c r="H150" s="19" t="s">
        <v>308</v>
      </c>
      <c r="I150" s="19" t="s">
        <v>309</v>
      </c>
      <c r="J150" s="20" t="s">
        <v>267</v>
      </c>
      <c r="K150" s="307" t="s">
        <v>310</v>
      </c>
      <c r="L150" s="17"/>
      <c r="M150" s="308" t="s">
        <v>1</v>
      </c>
      <c r="N150" s="309" t="s">
        <v>40</v>
      </c>
      <c r="O150" s="309" t="s">
        <v>311</v>
      </c>
      <c r="P150" s="309" t="s">
        <v>312</v>
      </c>
      <c r="Q150" s="309" t="s">
        <v>313</v>
      </c>
      <c r="R150" s="309" t="s">
        <v>314</v>
      </c>
      <c r="S150" s="309" t="s">
        <v>315</v>
      </c>
      <c r="T150" s="310" t="s">
        <v>316</v>
      </c>
    </row>
    <row r="151" spans="2:65" s="1" customFormat="1" ht="22.75" customHeight="1" x14ac:dyDescent="0.35">
      <c r="B151" s="13"/>
      <c r="C151" s="311" t="s">
        <v>317</v>
      </c>
      <c r="J151" s="312">
        <f>BK151</f>
        <v>0</v>
      </c>
      <c r="L151" s="13"/>
      <c r="M151" s="313"/>
      <c r="N151" s="272"/>
      <c r="O151" s="272"/>
      <c r="P151" s="314">
        <f>P152+P681+P1433</f>
        <v>0</v>
      </c>
      <c r="Q151" s="272"/>
      <c r="R151" s="314">
        <f>R152+R681+R1433</f>
        <v>4121.6217428599994</v>
      </c>
      <c r="S151" s="272"/>
      <c r="T151" s="315">
        <f>T152+T681+T1433</f>
        <v>257.24913334000001</v>
      </c>
      <c r="AT151" s="3" t="s">
        <v>75</v>
      </c>
      <c r="AU151" s="3" t="s">
        <v>269</v>
      </c>
      <c r="BK151" s="316">
        <f>BK152+BK681+BK1433</f>
        <v>0</v>
      </c>
    </row>
    <row r="152" spans="2:65" s="318" customFormat="1" ht="25.9" customHeight="1" x14ac:dyDescent="0.35">
      <c r="B152" s="317"/>
      <c r="D152" s="319" t="s">
        <v>75</v>
      </c>
      <c r="E152" s="320" t="s">
        <v>318</v>
      </c>
      <c r="F152" s="320" t="s">
        <v>319</v>
      </c>
      <c r="J152" s="321">
        <f>BK152</f>
        <v>0</v>
      </c>
      <c r="L152" s="317"/>
      <c r="M152" s="322"/>
      <c r="P152" s="323">
        <f>P153+P210+P318+P446+P631+P672+P679</f>
        <v>0</v>
      </c>
      <c r="R152" s="323">
        <f>R153+R210+R318+R446+R631+R672+R679</f>
        <v>4006.9311020899995</v>
      </c>
      <c r="T152" s="324">
        <f>T153+T210+T318+T446+T631+T672+T679</f>
        <v>253.58449899999999</v>
      </c>
      <c r="AR152" s="319" t="s">
        <v>84</v>
      </c>
      <c r="AT152" s="325" t="s">
        <v>75</v>
      </c>
      <c r="AU152" s="325" t="s">
        <v>76</v>
      </c>
      <c r="AY152" s="319" t="s">
        <v>320</v>
      </c>
      <c r="BK152" s="326">
        <f>BK153+BK210+BK318+BK446+BK631+BK672+BK679</f>
        <v>0</v>
      </c>
    </row>
    <row r="153" spans="2:65" s="318" customFormat="1" ht="22.75" customHeight="1" x14ac:dyDescent="0.25">
      <c r="B153" s="317"/>
      <c r="D153" s="319" t="s">
        <v>75</v>
      </c>
      <c r="E153" s="327" t="s">
        <v>89</v>
      </c>
      <c r="F153" s="327" t="s">
        <v>321</v>
      </c>
      <c r="J153" s="328">
        <f>BK153</f>
        <v>0</v>
      </c>
      <c r="L153" s="317"/>
      <c r="M153" s="322"/>
      <c r="P153" s="323">
        <f>SUM(P154:P209)</f>
        <v>0</v>
      </c>
      <c r="R153" s="323">
        <f>SUM(R154:R209)</f>
        <v>1370.17689537</v>
      </c>
      <c r="T153" s="324">
        <f>SUM(T154:T209)</f>
        <v>3.2432999999999996</v>
      </c>
      <c r="AR153" s="319" t="s">
        <v>84</v>
      </c>
      <c r="AT153" s="325" t="s">
        <v>75</v>
      </c>
      <c r="AU153" s="325" t="s">
        <v>84</v>
      </c>
      <c r="AY153" s="319" t="s">
        <v>320</v>
      </c>
      <c r="BK153" s="326">
        <f>SUM(BK154:BK209)</f>
        <v>0</v>
      </c>
    </row>
    <row r="154" spans="2:65" s="1" customFormat="1" ht="24.15" customHeight="1" x14ac:dyDescent="0.2">
      <c r="B154" s="13"/>
      <c r="C154" s="329" t="s">
        <v>84</v>
      </c>
      <c r="D154" s="329" t="s">
        <v>322</v>
      </c>
      <c r="E154" s="330" t="s">
        <v>323</v>
      </c>
      <c r="F154" s="331" t="s">
        <v>324</v>
      </c>
      <c r="G154" s="332" t="s">
        <v>325</v>
      </c>
      <c r="H154" s="333">
        <v>170</v>
      </c>
      <c r="I154" s="21"/>
      <c r="J154" s="334">
        <f>ROUND(I154*H154,2)</f>
        <v>0</v>
      </c>
      <c r="K154" s="335"/>
      <c r="L154" s="13"/>
      <c r="M154" s="336" t="s">
        <v>1</v>
      </c>
      <c r="N154" s="337" t="s">
        <v>42</v>
      </c>
      <c r="P154" s="338">
        <f>O154*H154</f>
        <v>0</v>
      </c>
      <c r="Q154" s="338">
        <v>1.1E-4</v>
      </c>
      <c r="R154" s="338">
        <f>Q154*H154</f>
        <v>1.8700000000000001E-2</v>
      </c>
      <c r="S154" s="338">
        <v>0</v>
      </c>
      <c r="T154" s="339">
        <f>S154*H154</f>
        <v>0</v>
      </c>
      <c r="AR154" s="340" t="s">
        <v>326</v>
      </c>
      <c r="AT154" s="340" t="s">
        <v>322</v>
      </c>
      <c r="AU154" s="340" t="s">
        <v>89</v>
      </c>
      <c r="AY154" s="3" t="s">
        <v>320</v>
      </c>
      <c r="BE154" s="341">
        <f>IF(N154="základní",J154,0)</f>
        <v>0</v>
      </c>
      <c r="BF154" s="341">
        <f>IF(N154="snížená",J154,0)</f>
        <v>0</v>
      </c>
      <c r="BG154" s="341">
        <f>IF(N154="zákl. přenesená",J154,0)</f>
        <v>0</v>
      </c>
      <c r="BH154" s="341">
        <f>IF(N154="sníž. přenesená",J154,0)</f>
        <v>0</v>
      </c>
      <c r="BI154" s="341">
        <f>IF(N154="nulová",J154,0)</f>
        <v>0</v>
      </c>
      <c r="BJ154" s="3" t="s">
        <v>89</v>
      </c>
      <c r="BK154" s="341">
        <f>ROUND(I154*H154,2)</f>
        <v>0</v>
      </c>
      <c r="BL154" s="3" t="s">
        <v>326</v>
      </c>
      <c r="BM154" s="340" t="s">
        <v>327</v>
      </c>
    </row>
    <row r="155" spans="2:65" s="343" customFormat="1" x14ac:dyDescent="0.2">
      <c r="B155" s="342"/>
      <c r="D155" s="344" t="s">
        <v>328</v>
      </c>
      <c r="E155" s="345" t="s">
        <v>1</v>
      </c>
      <c r="F155" s="346" t="s">
        <v>329</v>
      </c>
      <c r="H155" s="345" t="s">
        <v>1</v>
      </c>
      <c r="L155" s="342"/>
      <c r="M155" s="347"/>
      <c r="T155" s="348"/>
      <c r="AT155" s="345" t="s">
        <v>328</v>
      </c>
      <c r="AU155" s="345" t="s">
        <v>89</v>
      </c>
      <c r="AV155" s="343" t="s">
        <v>84</v>
      </c>
      <c r="AW155" s="343" t="s">
        <v>32</v>
      </c>
      <c r="AX155" s="343" t="s">
        <v>76</v>
      </c>
      <c r="AY155" s="345" t="s">
        <v>320</v>
      </c>
    </row>
    <row r="156" spans="2:65" s="350" customFormat="1" x14ac:dyDescent="0.2">
      <c r="B156" s="349"/>
      <c r="D156" s="344" t="s">
        <v>328</v>
      </c>
      <c r="E156" s="351" t="s">
        <v>214</v>
      </c>
      <c r="F156" s="352" t="s">
        <v>330</v>
      </c>
      <c r="H156" s="353">
        <v>170</v>
      </c>
      <c r="L156" s="349"/>
      <c r="M156" s="354"/>
      <c r="T156" s="355"/>
      <c r="AT156" s="351" t="s">
        <v>328</v>
      </c>
      <c r="AU156" s="351" t="s">
        <v>89</v>
      </c>
      <c r="AV156" s="350" t="s">
        <v>89</v>
      </c>
      <c r="AW156" s="350" t="s">
        <v>32</v>
      </c>
      <c r="AX156" s="350" t="s">
        <v>84</v>
      </c>
      <c r="AY156" s="351" t="s">
        <v>320</v>
      </c>
    </row>
    <row r="157" spans="2:65" s="1" customFormat="1" ht="24.15" customHeight="1" x14ac:dyDescent="0.2">
      <c r="B157" s="13"/>
      <c r="C157" s="329" t="s">
        <v>89</v>
      </c>
      <c r="D157" s="329" t="s">
        <v>322</v>
      </c>
      <c r="E157" s="330" t="s">
        <v>331</v>
      </c>
      <c r="F157" s="331" t="s">
        <v>332</v>
      </c>
      <c r="G157" s="332" t="s">
        <v>325</v>
      </c>
      <c r="H157" s="333">
        <v>149.5</v>
      </c>
      <c r="I157" s="21"/>
      <c r="J157" s="334">
        <f>ROUND(I157*H157,2)</f>
        <v>0</v>
      </c>
      <c r="K157" s="335"/>
      <c r="L157" s="13"/>
      <c r="M157" s="336" t="s">
        <v>1</v>
      </c>
      <c r="N157" s="337" t="s">
        <v>42</v>
      </c>
      <c r="P157" s="338">
        <f>O157*H157</f>
        <v>0</v>
      </c>
      <c r="Q157" s="338">
        <v>1.2E-4</v>
      </c>
      <c r="R157" s="338">
        <f>Q157*H157</f>
        <v>1.7940000000000001E-2</v>
      </c>
      <c r="S157" s="338">
        <v>0</v>
      </c>
      <c r="T157" s="339">
        <f>S157*H157</f>
        <v>0</v>
      </c>
      <c r="AR157" s="340" t="s">
        <v>326</v>
      </c>
      <c r="AT157" s="340" t="s">
        <v>322</v>
      </c>
      <c r="AU157" s="340" t="s">
        <v>89</v>
      </c>
      <c r="AY157" s="3" t="s">
        <v>320</v>
      </c>
      <c r="BE157" s="341">
        <f>IF(N157="základní",J157,0)</f>
        <v>0</v>
      </c>
      <c r="BF157" s="341">
        <f>IF(N157="snížená",J157,0)</f>
        <v>0</v>
      </c>
      <c r="BG157" s="341">
        <f>IF(N157="zákl. přenesená",J157,0)</f>
        <v>0</v>
      </c>
      <c r="BH157" s="341">
        <f>IF(N157="sníž. přenesená",J157,0)</f>
        <v>0</v>
      </c>
      <c r="BI157" s="341">
        <f>IF(N157="nulová",J157,0)</f>
        <v>0</v>
      </c>
      <c r="BJ157" s="3" t="s">
        <v>89</v>
      </c>
      <c r="BK157" s="341">
        <f>ROUND(I157*H157,2)</f>
        <v>0</v>
      </c>
      <c r="BL157" s="3" t="s">
        <v>326</v>
      </c>
      <c r="BM157" s="340" t="s">
        <v>333</v>
      </c>
    </row>
    <row r="158" spans="2:65" s="343" customFormat="1" x14ac:dyDescent="0.2">
      <c r="B158" s="342"/>
      <c r="D158" s="344" t="s">
        <v>328</v>
      </c>
      <c r="E158" s="345" t="s">
        <v>1</v>
      </c>
      <c r="F158" s="346" t="s">
        <v>218</v>
      </c>
      <c r="H158" s="345" t="s">
        <v>1</v>
      </c>
      <c r="L158" s="342"/>
      <c r="M158" s="347"/>
      <c r="T158" s="348"/>
      <c r="AT158" s="345" t="s">
        <v>328</v>
      </c>
      <c r="AU158" s="345" t="s">
        <v>89</v>
      </c>
      <c r="AV158" s="343" t="s">
        <v>84</v>
      </c>
      <c r="AW158" s="343" t="s">
        <v>32</v>
      </c>
      <c r="AX158" s="343" t="s">
        <v>76</v>
      </c>
      <c r="AY158" s="345" t="s">
        <v>320</v>
      </c>
    </row>
    <row r="159" spans="2:65" s="350" customFormat="1" x14ac:dyDescent="0.2">
      <c r="B159" s="349"/>
      <c r="D159" s="344" t="s">
        <v>328</v>
      </c>
      <c r="E159" s="351" t="s">
        <v>217</v>
      </c>
      <c r="F159" s="352" t="s">
        <v>334</v>
      </c>
      <c r="H159" s="353">
        <v>149.5</v>
      </c>
      <c r="L159" s="349"/>
      <c r="M159" s="354"/>
      <c r="T159" s="355"/>
      <c r="AT159" s="351" t="s">
        <v>328</v>
      </c>
      <c r="AU159" s="351" t="s">
        <v>89</v>
      </c>
      <c r="AV159" s="350" t="s">
        <v>89</v>
      </c>
      <c r="AW159" s="350" t="s">
        <v>32</v>
      </c>
      <c r="AX159" s="350" t="s">
        <v>84</v>
      </c>
      <c r="AY159" s="351" t="s">
        <v>320</v>
      </c>
    </row>
    <row r="160" spans="2:65" s="1" customFormat="1" ht="37.75" customHeight="1" x14ac:dyDescent="0.2">
      <c r="B160" s="13"/>
      <c r="C160" s="329" t="s">
        <v>207</v>
      </c>
      <c r="D160" s="329" t="s">
        <v>322</v>
      </c>
      <c r="E160" s="330" t="s">
        <v>335</v>
      </c>
      <c r="F160" s="331" t="s">
        <v>336</v>
      </c>
      <c r="G160" s="332" t="s">
        <v>325</v>
      </c>
      <c r="H160" s="333">
        <v>319.5</v>
      </c>
      <c r="I160" s="21"/>
      <c r="J160" s="334">
        <f>ROUND(I160*H160,2)</f>
        <v>0</v>
      </c>
      <c r="K160" s="335"/>
      <c r="L160" s="13"/>
      <c r="M160" s="336" t="s">
        <v>1</v>
      </c>
      <c r="N160" s="337" t="s">
        <v>42</v>
      </c>
      <c r="P160" s="338">
        <f>O160*H160</f>
        <v>0</v>
      </c>
      <c r="Q160" s="338">
        <v>0</v>
      </c>
      <c r="R160" s="338">
        <f>Q160*H160</f>
        <v>0</v>
      </c>
      <c r="S160" s="338">
        <v>0</v>
      </c>
      <c r="T160" s="339">
        <f>S160*H160</f>
        <v>0</v>
      </c>
      <c r="AR160" s="340" t="s">
        <v>326</v>
      </c>
      <c r="AT160" s="340" t="s">
        <v>322</v>
      </c>
      <c r="AU160" s="340" t="s">
        <v>89</v>
      </c>
      <c r="AY160" s="3" t="s">
        <v>320</v>
      </c>
      <c r="BE160" s="341">
        <f>IF(N160="základní",J160,0)</f>
        <v>0</v>
      </c>
      <c r="BF160" s="341">
        <f>IF(N160="snížená",J160,0)</f>
        <v>0</v>
      </c>
      <c r="BG160" s="341">
        <f>IF(N160="zákl. přenesená",J160,0)</f>
        <v>0</v>
      </c>
      <c r="BH160" s="341">
        <f>IF(N160="sníž. přenesená",J160,0)</f>
        <v>0</v>
      </c>
      <c r="BI160" s="341">
        <f>IF(N160="nulová",J160,0)</f>
        <v>0</v>
      </c>
      <c r="BJ160" s="3" t="s">
        <v>89</v>
      </c>
      <c r="BK160" s="341">
        <f>ROUND(I160*H160,2)</f>
        <v>0</v>
      </c>
      <c r="BL160" s="3" t="s">
        <v>326</v>
      </c>
      <c r="BM160" s="340" t="s">
        <v>337</v>
      </c>
    </row>
    <row r="161" spans="2:65" s="350" customFormat="1" x14ac:dyDescent="0.2">
      <c r="B161" s="349"/>
      <c r="D161" s="344" t="s">
        <v>328</v>
      </c>
      <c r="E161" s="351" t="s">
        <v>1</v>
      </c>
      <c r="F161" s="352" t="s">
        <v>338</v>
      </c>
      <c r="H161" s="353">
        <v>319.5</v>
      </c>
      <c r="L161" s="349"/>
      <c r="M161" s="354"/>
      <c r="T161" s="355"/>
      <c r="AT161" s="351" t="s">
        <v>328</v>
      </c>
      <c r="AU161" s="351" t="s">
        <v>89</v>
      </c>
      <c r="AV161" s="350" t="s">
        <v>89</v>
      </c>
      <c r="AW161" s="350" t="s">
        <v>32</v>
      </c>
      <c r="AX161" s="350" t="s">
        <v>84</v>
      </c>
      <c r="AY161" s="351" t="s">
        <v>320</v>
      </c>
    </row>
    <row r="162" spans="2:65" s="1" customFormat="1" ht="16.5" customHeight="1" x14ac:dyDescent="0.2">
      <c r="B162" s="13"/>
      <c r="C162" s="363" t="s">
        <v>326</v>
      </c>
      <c r="D162" s="363" t="s">
        <v>339</v>
      </c>
      <c r="E162" s="364" t="s">
        <v>340</v>
      </c>
      <c r="F162" s="365" t="s">
        <v>341</v>
      </c>
      <c r="G162" s="366" t="s">
        <v>342</v>
      </c>
      <c r="H162" s="367">
        <v>96.41</v>
      </c>
      <c r="I162" s="22"/>
      <c r="J162" s="368">
        <f>ROUND(I162*H162,2)</f>
        <v>0</v>
      </c>
      <c r="K162" s="369"/>
      <c r="L162" s="370"/>
      <c r="M162" s="371" t="s">
        <v>1</v>
      </c>
      <c r="N162" s="372" t="s">
        <v>42</v>
      </c>
      <c r="P162" s="338">
        <f>O162*H162</f>
        <v>0</v>
      </c>
      <c r="Q162" s="338">
        <v>0</v>
      </c>
      <c r="R162" s="338">
        <f>Q162*H162</f>
        <v>0</v>
      </c>
      <c r="S162" s="338">
        <v>0</v>
      </c>
      <c r="T162" s="339">
        <f>S162*H162</f>
        <v>0</v>
      </c>
      <c r="AR162" s="340" t="s">
        <v>343</v>
      </c>
      <c r="AT162" s="340" t="s">
        <v>339</v>
      </c>
      <c r="AU162" s="340" t="s">
        <v>89</v>
      </c>
      <c r="AY162" s="3" t="s">
        <v>320</v>
      </c>
      <c r="BE162" s="341">
        <f>IF(N162="základní",J162,0)</f>
        <v>0</v>
      </c>
      <c r="BF162" s="341">
        <f>IF(N162="snížená",J162,0)</f>
        <v>0</v>
      </c>
      <c r="BG162" s="341">
        <f>IF(N162="zákl. přenesená",J162,0)</f>
        <v>0</v>
      </c>
      <c r="BH162" s="341">
        <f>IF(N162="sníž. přenesená",J162,0)</f>
        <v>0</v>
      </c>
      <c r="BI162" s="341">
        <f>IF(N162="nulová",J162,0)</f>
        <v>0</v>
      </c>
      <c r="BJ162" s="3" t="s">
        <v>89</v>
      </c>
      <c r="BK162" s="341">
        <f>ROUND(I162*H162,2)</f>
        <v>0</v>
      </c>
      <c r="BL162" s="3" t="s">
        <v>326</v>
      </c>
      <c r="BM162" s="340" t="s">
        <v>344</v>
      </c>
    </row>
    <row r="163" spans="2:65" s="350" customFormat="1" x14ac:dyDescent="0.2">
      <c r="B163" s="349"/>
      <c r="D163" s="344" t="s">
        <v>328</v>
      </c>
      <c r="E163" s="351" t="s">
        <v>95</v>
      </c>
      <c r="F163" s="352" t="s">
        <v>345</v>
      </c>
      <c r="H163" s="353">
        <v>96.41</v>
      </c>
      <c r="L163" s="349"/>
      <c r="M163" s="354"/>
      <c r="T163" s="355"/>
      <c r="AT163" s="351" t="s">
        <v>328</v>
      </c>
      <c r="AU163" s="351" t="s">
        <v>89</v>
      </c>
      <c r="AV163" s="350" t="s">
        <v>89</v>
      </c>
      <c r="AW163" s="350" t="s">
        <v>32</v>
      </c>
      <c r="AX163" s="350" t="s">
        <v>84</v>
      </c>
      <c r="AY163" s="351" t="s">
        <v>320</v>
      </c>
    </row>
    <row r="164" spans="2:65" s="1" customFormat="1" ht="24.15" customHeight="1" x14ac:dyDescent="0.2">
      <c r="B164" s="13"/>
      <c r="C164" s="329" t="s">
        <v>346</v>
      </c>
      <c r="D164" s="329" t="s">
        <v>322</v>
      </c>
      <c r="E164" s="330" t="s">
        <v>347</v>
      </c>
      <c r="F164" s="331" t="s">
        <v>348</v>
      </c>
      <c r="G164" s="332" t="s">
        <v>349</v>
      </c>
      <c r="H164" s="333">
        <v>9.641</v>
      </c>
      <c r="I164" s="21"/>
      <c r="J164" s="334">
        <f>ROUND(I164*H164,2)</f>
        <v>0</v>
      </c>
      <c r="K164" s="335"/>
      <c r="L164" s="13"/>
      <c r="M164" s="336" t="s">
        <v>1</v>
      </c>
      <c r="N164" s="337" t="s">
        <v>42</v>
      </c>
      <c r="P164" s="338">
        <f>O164*H164</f>
        <v>0</v>
      </c>
      <c r="Q164" s="338">
        <v>1.1102000000000001</v>
      </c>
      <c r="R164" s="338">
        <f>Q164*H164</f>
        <v>10.703438200000001</v>
      </c>
      <c r="S164" s="338">
        <v>0</v>
      </c>
      <c r="T164" s="339">
        <f>S164*H164</f>
        <v>0</v>
      </c>
      <c r="AR164" s="340" t="s">
        <v>326</v>
      </c>
      <c r="AT164" s="340" t="s">
        <v>322</v>
      </c>
      <c r="AU164" s="340" t="s">
        <v>89</v>
      </c>
      <c r="AY164" s="3" t="s">
        <v>320</v>
      </c>
      <c r="BE164" s="341">
        <f>IF(N164="základní",J164,0)</f>
        <v>0</v>
      </c>
      <c r="BF164" s="341">
        <f>IF(N164="snížená",J164,0)</f>
        <v>0</v>
      </c>
      <c r="BG164" s="341">
        <f>IF(N164="zákl. přenesená",J164,0)</f>
        <v>0</v>
      </c>
      <c r="BH164" s="341">
        <f>IF(N164="sníž. přenesená",J164,0)</f>
        <v>0</v>
      </c>
      <c r="BI164" s="341">
        <f>IF(N164="nulová",J164,0)</f>
        <v>0</v>
      </c>
      <c r="BJ164" s="3" t="s">
        <v>89</v>
      </c>
      <c r="BK164" s="341">
        <f>ROUND(I164*H164,2)</f>
        <v>0</v>
      </c>
      <c r="BL164" s="3" t="s">
        <v>326</v>
      </c>
      <c r="BM164" s="340" t="s">
        <v>350</v>
      </c>
    </row>
    <row r="165" spans="2:65" s="350" customFormat="1" x14ac:dyDescent="0.2">
      <c r="B165" s="349"/>
      <c r="D165" s="344" t="s">
        <v>328</v>
      </c>
      <c r="E165" s="351" t="s">
        <v>1</v>
      </c>
      <c r="F165" s="352" t="s">
        <v>351</v>
      </c>
      <c r="H165" s="353">
        <v>9.641</v>
      </c>
      <c r="L165" s="349"/>
      <c r="M165" s="354"/>
      <c r="T165" s="355"/>
      <c r="AT165" s="351" t="s">
        <v>328</v>
      </c>
      <c r="AU165" s="351" t="s">
        <v>89</v>
      </c>
      <c r="AV165" s="350" t="s">
        <v>89</v>
      </c>
      <c r="AW165" s="350" t="s">
        <v>32</v>
      </c>
      <c r="AX165" s="350" t="s">
        <v>84</v>
      </c>
      <c r="AY165" s="351" t="s">
        <v>320</v>
      </c>
    </row>
    <row r="166" spans="2:65" s="1" customFormat="1" ht="24.15" customHeight="1" x14ac:dyDescent="0.2">
      <c r="B166" s="13"/>
      <c r="C166" s="329" t="s">
        <v>352</v>
      </c>
      <c r="D166" s="329" t="s">
        <v>322</v>
      </c>
      <c r="E166" s="330" t="s">
        <v>353</v>
      </c>
      <c r="F166" s="331" t="s">
        <v>354</v>
      </c>
      <c r="G166" s="332" t="s">
        <v>325</v>
      </c>
      <c r="H166" s="333">
        <v>5.7</v>
      </c>
      <c r="I166" s="21"/>
      <c r="J166" s="334">
        <f>ROUND(I166*H166,2)</f>
        <v>0</v>
      </c>
      <c r="K166" s="335"/>
      <c r="L166" s="13"/>
      <c r="M166" s="336" t="s">
        <v>1</v>
      </c>
      <c r="N166" s="337" t="s">
        <v>42</v>
      </c>
      <c r="P166" s="338">
        <f>O166*H166</f>
        <v>0</v>
      </c>
      <c r="Q166" s="338">
        <v>0</v>
      </c>
      <c r="R166" s="338">
        <f>Q166*H166</f>
        <v>0</v>
      </c>
      <c r="S166" s="338">
        <v>0.56899999999999995</v>
      </c>
      <c r="T166" s="339">
        <f>S166*H166</f>
        <v>3.2432999999999996</v>
      </c>
      <c r="AR166" s="340" t="s">
        <v>326</v>
      </c>
      <c r="AT166" s="340" t="s">
        <v>322</v>
      </c>
      <c r="AU166" s="340" t="s">
        <v>89</v>
      </c>
      <c r="AY166" s="3" t="s">
        <v>320</v>
      </c>
      <c r="BE166" s="341">
        <f>IF(N166="základní",J166,0)</f>
        <v>0</v>
      </c>
      <c r="BF166" s="341">
        <f>IF(N166="snížená",J166,0)</f>
        <v>0</v>
      </c>
      <c r="BG166" s="341">
        <f>IF(N166="zákl. přenesená",J166,0)</f>
        <v>0</v>
      </c>
      <c r="BH166" s="341">
        <f>IF(N166="sníž. přenesená",J166,0)</f>
        <v>0</v>
      </c>
      <c r="BI166" s="341">
        <f>IF(N166="nulová",J166,0)</f>
        <v>0</v>
      </c>
      <c r="BJ166" s="3" t="s">
        <v>89</v>
      </c>
      <c r="BK166" s="341">
        <f>ROUND(I166*H166,2)</f>
        <v>0</v>
      </c>
      <c r="BL166" s="3" t="s">
        <v>326</v>
      </c>
      <c r="BM166" s="340" t="s">
        <v>355</v>
      </c>
    </row>
    <row r="167" spans="2:65" s="343" customFormat="1" x14ac:dyDescent="0.2">
      <c r="B167" s="342"/>
      <c r="D167" s="344" t="s">
        <v>328</v>
      </c>
      <c r="E167" s="345" t="s">
        <v>1</v>
      </c>
      <c r="F167" s="346" t="s">
        <v>356</v>
      </c>
      <c r="H167" s="345" t="s">
        <v>1</v>
      </c>
      <c r="L167" s="342"/>
      <c r="M167" s="347"/>
      <c r="T167" s="348"/>
      <c r="AT167" s="345" t="s">
        <v>328</v>
      </c>
      <c r="AU167" s="345" t="s">
        <v>89</v>
      </c>
      <c r="AV167" s="343" t="s">
        <v>84</v>
      </c>
      <c r="AW167" s="343" t="s">
        <v>32</v>
      </c>
      <c r="AX167" s="343" t="s">
        <v>76</v>
      </c>
      <c r="AY167" s="345" t="s">
        <v>320</v>
      </c>
    </row>
    <row r="168" spans="2:65" s="350" customFormat="1" x14ac:dyDescent="0.2">
      <c r="B168" s="349"/>
      <c r="D168" s="344" t="s">
        <v>328</v>
      </c>
      <c r="E168" s="351" t="s">
        <v>1</v>
      </c>
      <c r="F168" s="352" t="s">
        <v>357</v>
      </c>
      <c r="H168" s="353">
        <v>5.7</v>
      </c>
      <c r="L168" s="349"/>
      <c r="M168" s="354"/>
      <c r="T168" s="355"/>
      <c r="AT168" s="351" t="s">
        <v>328</v>
      </c>
      <c r="AU168" s="351" t="s">
        <v>89</v>
      </c>
      <c r="AV168" s="350" t="s">
        <v>89</v>
      </c>
      <c r="AW168" s="350" t="s">
        <v>32</v>
      </c>
      <c r="AX168" s="350" t="s">
        <v>84</v>
      </c>
      <c r="AY168" s="351" t="s">
        <v>320</v>
      </c>
    </row>
    <row r="169" spans="2:65" s="1" customFormat="1" ht="24.15" customHeight="1" x14ac:dyDescent="0.2">
      <c r="B169" s="13"/>
      <c r="C169" s="329" t="s">
        <v>358</v>
      </c>
      <c r="D169" s="329" t="s">
        <v>322</v>
      </c>
      <c r="E169" s="330" t="s">
        <v>359</v>
      </c>
      <c r="F169" s="331" t="s">
        <v>360</v>
      </c>
      <c r="G169" s="332" t="s">
        <v>342</v>
      </c>
      <c r="H169" s="333">
        <v>170.6</v>
      </c>
      <c r="I169" s="21"/>
      <c r="J169" s="334">
        <f>ROUND(I169*H169,2)</f>
        <v>0</v>
      </c>
      <c r="K169" s="335"/>
      <c r="L169" s="13"/>
      <c r="M169" s="336" t="s">
        <v>1</v>
      </c>
      <c r="N169" s="337" t="s">
        <v>42</v>
      </c>
      <c r="P169" s="338">
        <f>O169*H169</f>
        <v>0</v>
      </c>
      <c r="Q169" s="338">
        <v>2.16</v>
      </c>
      <c r="R169" s="338">
        <f>Q169*H169</f>
        <v>368.49600000000004</v>
      </c>
      <c r="S169" s="338">
        <v>0</v>
      </c>
      <c r="T169" s="339">
        <f>S169*H169</f>
        <v>0</v>
      </c>
      <c r="AR169" s="340" t="s">
        <v>326</v>
      </c>
      <c r="AT169" s="340" t="s">
        <v>322</v>
      </c>
      <c r="AU169" s="340" t="s">
        <v>89</v>
      </c>
      <c r="AY169" s="3" t="s">
        <v>320</v>
      </c>
      <c r="BE169" s="341">
        <f>IF(N169="základní",J169,0)</f>
        <v>0</v>
      </c>
      <c r="BF169" s="341">
        <f>IF(N169="snížená",J169,0)</f>
        <v>0</v>
      </c>
      <c r="BG169" s="341">
        <f>IF(N169="zákl. přenesená",J169,0)</f>
        <v>0</v>
      </c>
      <c r="BH169" s="341">
        <f>IF(N169="sníž. přenesená",J169,0)</f>
        <v>0</v>
      </c>
      <c r="BI169" s="341">
        <f>IF(N169="nulová",J169,0)</f>
        <v>0</v>
      </c>
      <c r="BJ169" s="3" t="s">
        <v>89</v>
      </c>
      <c r="BK169" s="341">
        <f>ROUND(I169*H169,2)</f>
        <v>0</v>
      </c>
      <c r="BL169" s="3" t="s">
        <v>326</v>
      </c>
      <c r="BM169" s="340" t="s">
        <v>361</v>
      </c>
    </row>
    <row r="170" spans="2:65" s="350" customFormat="1" x14ac:dyDescent="0.2">
      <c r="B170" s="349"/>
      <c r="D170" s="344" t="s">
        <v>328</v>
      </c>
      <c r="E170" s="351" t="s">
        <v>1</v>
      </c>
      <c r="F170" s="352" t="s">
        <v>362</v>
      </c>
      <c r="H170" s="353">
        <v>170.6</v>
      </c>
      <c r="L170" s="349"/>
      <c r="M170" s="354"/>
      <c r="T170" s="355"/>
      <c r="AT170" s="351" t="s">
        <v>328</v>
      </c>
      <c r="AU170" s="351" t="s">
        <v>89</v>
      </c>
      <c r="AV170" s="350" t="s">
        <v>89</v>
      </c>
      <c r="AW170" s="350" t="s">
        <v>32</v>
      </c>
      <c r="AX170" s="350" t="s">
        <v>84</v>
      </c>
      <c r="AY170" s="351" t="s">
        <v>320</v>
      </c>
    </row>
    <row r="171" spans="2:65" s="1" customFormat="1" ht="16.5" customHeight="1" x14ac:dyDescent="0.2">
      <c r="B171" s="13"/>
      <c r="C171" s="329" t="s">
        <v>343</v>
      </c>
      <c r="D171" s="329" t="s">
        <v>322</v>
      </c>
      <c r="E171" s="330" t="s">
        <v>363</v>
      </c>
      <c r="F171" s="331" t="s">
        <v>364</v>
      </c>
      <c r="G171" s="332" t="s">
        <v>365</v>
      </c>
      <c r="H171" s="333">
        <v>1</v>
      </c>
      <c r="I171" s="21"/>
      <c r="J171" s="334">
        <f>ROUND(I171*H171,2)</f>
        <v>0</v>
      </c>
      <c r="K171" s="335"/>
      <c r="L171" s="13"/>
      <c r="M171" s="336" t="s">
        <v>1</v>
      </c>
      <c r="N171" s="337" t="s">
        <v>42</v>
      </c>
      <c r="P171" s="338">
        <f>O171*H171</f>
        <v>0</v>
      </c>
      <c r="Q171" s="338">
        <v>2.16</v>
      </c>
      <c r="R171" s="338">
        <f>Q171*H171</f>
        <v>2.16</v>
      </c>
      <c r="S171" s="338">
        <v>0</v>
      </c>
      <c r="T171" s="339">
        <f>S171*H171</f>
        <v>0</v>
      </c>
      <c r="AR171" s="340" t="s">
        <v>326</v>
      </c>
      <c r="AT171" s="340" t="s">
        <v>322</v>
      </c>
      <c r="AU171" s="340" t="s">
        <v>89</v>
      </c>
      <c r="AY171" s="3" t="s">
        <v>320</v>
      </c>
      <c r="BE171" s="341">
        <f>IF(N171="základní",J171,0)</f>
        <v>0</v>
      </c>
      <c r="BF171" s="341">
        <f>IF(N171="snížená",J171,0)</f>
        <v>0</v>
      </c>
      <c r="BG171" s="341">
        <f>IF(N171="zákl. přenesená",J171,0)</f>
        <v>0</v>
      </c>
      <c r="BH171" s="341">
        <f>IF(N171="sníž. přenesená",J171,0)</f>
        <v>0</v>
      </c>
      <c r="BI171" s="341">
        <f>IF(N171="nulová",J171,0)</f>
        <v>0</v>
      </c>
      <c r="BJ171" s="3" t="s">
        <v>89</v>
      </c>
      <c r="BK171" s="341">
        <f>ROUND(I171*H171,2)</f>
        <v>0</v>
      </c>
      <c r="BL171" s="3" t="s">
        <v>326</v>
      </c>
      <c r="BM171" s="340" t="s">
        <v>366</v>
      </c>
    </row>
    <row r="172" spans="2:65" s="343" customFormat="1" x14ac:dyDescent="0.2">
      <c r="B172" s="342"/>
      <c r="D172" s="344" t="s">
        <v>328</v>
      </c>
      <c r="E172" s="345" t="s">
        <v>1</v>
      </c>
      <c r="F172" s="346" t="s">
        <v>367</v>
      </c>
      <c r="H172" s="345" t="s">
        <v>1</v>
      </c>
      <c r="L172" s="342"/>
      <c r="M172" s="347"/>
      <c r="T172" s="348"/>
      <c r="AT172" s="345" t="s">
        <v>328</v>
      </c>
      <c r="AU172" s="345" t="s">
        <v>89</v>
      </c>
      <c r="AV172" s="343" t="s">
        <v>84</v>
      </c>
      <c r="AW172" s="343" t="s">
        <v>32</v>
      </c>
      <c r="AX172" s="343" t="s">
        <v>76</v>
      </c>
      <c r="AY172" s="345" t="s">
        <v>320</v>
      </c>
    </row>
    <row r="173" spans="2:65" s="343" customFormat="1" ht="20" x14ac:dyDescent="0.2">
      <c r="B173" s="342"/>
      <c r="D173" s="344" t="s">
        <v>328</v>
      </c>
      <c r="E173" s="345" t="s">
        <v>1</v>
      </c>
      <c r="F173" s="346" t="s">
        <v>368</v>
      </c>
      <c r="H173" s="345" t="s">
        <v>1</v>
      </c>
      <c r="L173" s="342"/>
      <c r="M173" s="347"/>
      <c r="T173" s="348"/>
      <c r="AT173" s="345" t="s">
        <v>328</v>
      </c>
      <c r="AU173" s="345" t="s">
        <v>89</v>
      </c>
      <c r="AV173" s="343" t="s">
        <v>84</v>
      </c>
      <c r="AW173" s="343" t="s">
        <v>32</v>
      </c>
      <c r="AX173" s="343" t="s">
        <v>76</v>
      </c>
      <c r="AY173" s="345" t="s">
        <v>320</v>
      </c>
    </row>
    <row r="174" spans="2:65" s="343" customFormat="1" x14ac:dyDescent="0.2">
      <c r="B174" s="342"/>
      <c r="D174" s="344" t="s">
        <v>328</v>
      </c>
      <c r="E174" s="345" t="s">
        <v>1</v>
      </c>
      <c r="F174" s="346" t="s">
        <v>369</v>
      </c>
      <c r="H174" s="345" t="s">
        <v>1</v>
      </c>
      <c r="L174" s="342"/>
      <c r="M174" s="347"/>
      <c r="T174" s="348"/>
      <c r="AT174" s="345" t="s">
        <v>328</v>
      </c>
      <c r="AU174" s="345" t="s">
        <v>89</v>
      </c>
      <c r="AV174" s="343" t="s">
        <v>84</v>
      </c>
      <c r="AW174" s="343" t="s">
        <v>32</v>
      </c>
      <c r="AX174" s="343" t="s">
        <v>76</v>
      </c>
      <c r="AY174" s="345" t="s">
        <v>320</v>
      </c>
    </row>
    <row r="175" spans="2:65" s="343" customFormat="1" ht="30" x14ac:dyDescent="0.2">
      <c r="B175" s="342"/>
      <c r="D175" s="344" t="s">
        <v>328</v>
      </c>
      <c r="E175" s="345" t="s">
        <v>1</v>
      </c>
      <c r="F175" s="346" t="s">
        <v>370</v>
      </c>
      <c r="H175" s="345" t="s">
        <v>1</v>
      </c>
      <c r="L175" s="342"/>
      <c r="M175" s="347"/>
      <c r="T175" s="348"/>
      <c r="AT175" s="345" t="s">
        <v>328</v>
      </c>
      <c r="AU175" s="345" t="s">
        <v>89</v>
      </c>
      <c r="AV175" s="343" t="s">
        <v>84</v>
      </c>
      <c r="AW175" s="343" t="s">
        <v>32</v>
      </c>
      <c r="AX175" s="343" t="s">
        <v>76</v>
      </c>
      <c r="AY175" s="345" t="s">
        <v>320</v>
      </c>
    </row>
    <row r="176" spans="2:65" s="343" customFormat="1" x14ac:dyDescent="0.2">
      <c r="B176" s="342"/>
      <c r="D176" s="344" t="s">
        <v>328</v>
      </c>
      <c r="E176" s="345" t="s">
        <v>1</v>
      </c>
      <c r="F176" s="346" t="s">
        <v>371</v>
      </c>
      <c r="H176" s="345" t="s">
        <v>1</v>
      </c>
      <c r="L176" s="342"/>
      <c r="M176" s="347"/>
      <c r="T176" s="348"/>
      <c r="AT176" s="345" t="s">
        <v>328</v>
      </c>
      <c r="AU176" s="345" t="s">
        <v>89</v>
      </c>
      <c r="AV176" s="343" t="s">
        <v>84</v>
      </c>
      <c r="AW176" s="343" t="s">
        <v>32</v>
      </c>
      <c r="AX176" s="343" t="s">
        <v>76</v>
      </c>
      <c r="AY176" s="345" t="s">
        <v>320</v>
      </c>
    </row>
    <row r="177" spans="2:65" s="350" customFormat="1" x14ac:dyDescent="0.2">
      <c r="B177" s="349"/>
      <c r="D177" s="344" t="s">
        <v>328</v>
      </c>
      <c r="E177" s="351" t="s">
        <v>1</v>
      </c>
      <c r="F177" s="352" t="s">
        <v>84</v>
      </c>
      <c r="H177" s="353">
        <v>1</v>
      </c>
      <c r="L177" s="349"/>
      <c r="M177" s="354"/>
      <c r="T177" s="355"/>
      <c r="AT177" s="351" t="s">
        <v>328</v>
      </c>
      <c r="AU177" s="351" t="s">
        <v>89</v>
      </c>
      <c r="AV177" s="350" t="s">
        <v>89</v>
      </c>
      <c r="AW177" s="350" t="s">
        <v>32</v>
      </c>
      <c r="AX177" s="350" t="s">
        <v>84</v>
      </c>
      <c r="AY177" s="351" t="s">
        <v>320</v>
      </c>
    </row>
    <row r="178" spans="2:65" s="1" customFormat="1" ht="16.5" customHeight="1" x14ac:dyDescent="0.2">
      <c r="B178" s="13"/>
      <c r="C178" s="329" t="s">
        <v>372</v>
      </c>
      <c r="D178" s="329" t="s">
        <v>322</v>
      </c>
      <c r="E178" s="330" t="s">
        <v>373</v>
      </c>
      <c r="F178" s="331" t="s">
        <v>374</v>
      </c>
      <c r="G178" s="332" t="s">
        <v>342</v>
      </c>
      <c r="H178" s="333">
        <v>2.8029999999999999</v>
      </c>
      <c r="I178" s="21"/>
      <c r="J178" s="334">
        <f>ROUND(I178*H178,2)</f>
        <v>0</v>
      </c>
      <c r="K178" s="335"/>
      <c r="L178" s="13"/>
      <c r="M178" s="336" t="s">
        <v>1</v>
      </c>
      <c r="N178" s="337" t="s">
        <v>42</v>
      </c>
      <c r="P178" s="338">
        <f>O178*H178</f>
        <v>0</v>
      </c>
      <c r="Q178" s="338">
        <v>2.3010199999999998</v>
      </c>
      <c r="R178" s="338">
        <f>Q178*H178</f>
        <v>6.449759059999999</v>
      </c>
      <c r="S178" s="338">
        <v>0</v>
      </c>
      <c r="T178" s="339">
        <f>S178*H178</f>
        <v>0</v>
      </c>
      <c r="AR178" s="340" t="s">
        <v>326</v>
      </c>
      <c r="AT178" s="340" t="s">
        <v>322</v>
      </c>
      <c r="AU178" s="340" t="s">
        <v>89</v>
      </c>
      <c r="AY178" s="3" t="s">
        <v>320</v>
      </c>
      <c r="BE178" s="341">
        <f>IF(N178="základní",J178,0)</f>
        <v>0</v>
      </c>
      <c r="BF178" s="341">
        <f>IF(N178="snížená",J178,0)</f>
        <v>0</v>
      </c>
      <c r="BG178" s="341">
        <f>IF(N178="zákl. přenesená",J178,0)</f>
        <v>0</v>
      </c>
      <c r="BH178" s="341">
        <f>IF(N178="sníž. přenesená",J178,0)</f>
        <v>0</v>
      </c>
      <c r="BI178" s="341">
        <f>IF(N178="nulová",J178,0)</f>
        <v>0</v>
      </c>
      <c r="BJ178" s="3" t="s">
        <v>89</v>
      </c>
      <c r="BK178" s="341">
        <f>ROUND(I178*H178,2)</f>
        <v>0</v>
      </c>
      <c r="BL178" s="3" t="s">
        <v>326</v>
      </c>
      <c r="BM178" s="340" t="s">
        <v>375</v>
      </c>
    </row>
    <row r="179" spans="2:65" s="343" customFormat="1" x14ac:dyDescent="0.2">
      <c r="B179" s="342"/>
      <c r="D179" s="344" t="s">
        <v>328</v>
      </c>
      <c r="E179" s="345" t="s">
        <v>1</v>
      </c>
      <c r="F179" s="346" t="s">
        <v>376</v>
      </c>
      <c r="H179" s="345" t="s">
        <v>1</v>
      </c>
      <c r="L179" s="342"/>
      <c r="M179" s="347"/>
      <c r="T179" s="348"/>
      <c r="AT179" s="345" t="s">
        <v>328</v>
      </c>
      <c r="AU179" s="345" t="s">
        <v>89</v>
      </c>
      <c r="AV179" s="343" t="s">
        <v>84</v>
      </c>
      <c r="AW179" s="343" t="s">
        <v>32</v>
      </c>
      <c r="AX179" s="343" t="s">
        <v>76</v>
      </c>
      <c r="AY179" s="345" t="s">
        <v>320</v>
      </c>
    </row>
    <row r="180" spans="2:65" s="350" customFormat="1" x14ac:dyDescent="0.2">
      <c r="B180" s="349"/>
      <c r="D180" s="344" t="s">
        <v>328</v>
      </c>
      <c r="E180" s="351" t="s">
        <v>1</v>
      </c>
      <c r="F180" s="352" t="s">
        <v>377</v>
      </c>
      <c r="H180" s="353">
        <v>2.8029999999999999</v>
      </c>
      <c r="L180" s="349"/>
      <c r="M180" s="354"/>
      <c r="T180" s="355"/>
      <c r="AT180" s="351" t="s">
        <v>328</v>
      </c>
      <c r="AU180" s="351" t="s">
        <v>89</v>
      </c>
      <c r="AV180" s="350" t="s">
        <v>89</v>
      </c>
      <c r="AW180" s="350" t="s">
        <v>32</v>
      </c>
      <c r="AX180" s="350" t="s">
        <v>84</v>
      </c>
      <c r="AY180" s="351" t="s">
        <v>320</v>
      </c>
    </row>
    <row r="181" spans="2:65" s="1" customFormat="1" ht="24.15" customHeight="1" x14ac:dyDescent="0.2">
      <c r="B181" s="13"/>
      <c r="C181" s="329" t="s">
        <v>118</v>
      </c>
      <c r="D181" s="329" t="s">
        <v>322</v>
      </c>
      <c r="E181" s="330" t="s">
        <v>378</v>
      </c>
      <c r="F181" s="331" t="s">
        <v>379</v>
      </c>
      <c r="G181" s="332" t="s">
        <v>342</v>
      </c>
      <c r="H181" s="333">
        <v>198.14099999999999</v>
      </c>
      <c r="I181" s="21"/>
      <c r="J181" s="334">
        <f>ROUND(I181*H181,2)</f>
        <v>0</v>
      </c>
      <c r="K181" s="335"/>
      <c r="L181" s="13"/>
      <c r="M181" s="336" t="s">
        <v>1</v>
      </c>
      <c r="N181" s="337" t="s">
        <v>42</v>
      </c>
      <c r="P181" s="338">
        <f>O181*H181</f>
        <v>0</v>
      </c>
      <c r="Q181" s="338">
        <v>2.5018699999999998</v>
      </c>
      <c r="R181" s="338">
        <f>Q181*H181</f>
        <v>495.72302366999992</v>
      </c>
      <c r="S181" s="338">
        <v>0</v>
      </c>
      <c r="T181" s="339">
        <f>S181*H181</f>
        <v>0</v>
      </c>
      <c r="AR181" s="340" t="s">
        <v>326</v>
      </c>
      <c r="AT181" s="340" t="s">
        <v>322</v>
      </c>
      <c r="AU181" s="340" t="s">
        <v>89</v>
      </c>
      <c r="AY181" s="3" t="s">
        <v>320</v>
      </c>
      <c r="BE181" s="341">
        <f>IF(N181="základní",J181,0)</f>
        <v>0</v>
      </c>
      <c r="BF181" s="341">
        <f>IF(N181="snížená",J181,0)</f>
        <v>0</v>
      </c>
      <c r="BG181" s="341">
        <f>IF(N181="zákl. přenesená",J181,0)</f>
        <v>0</v>
      </c>
      <c r="BH181" s="341">
        <f>IF(N181="sníž. přenesená",J181,0)</f>
        <v>0</v>
      </c>
      <c r="BI181" s="341">
        <f>IF(N181="nulová",J181,0)</f>
        <v>0</v>
      </c>
      <c r="BJ181" s="3" t="s">
        <v>89</v>
      </c>
      <c r="BK181" s="341">
        <f>ROUND(I181*H181,2)</f>
        <v>0</v>
      </c>
      <c r="BL181" s="3" t="s">
        <v>326</v>
      </c>
      <c r="BM181" s="340" t="s">
        <v>380</v>
      </c>
    </row>
    <row r="182" spans="2:65" s="350" customFormat="1" x14ac:dyDescent="0.2">
      <c r="B182" s="349"/>
      <c r="D182" s="344" t="s">
        <v>328</v>
      </c>
      <c r="E182" s="351" t="s">
        <v>259</v>
      </c>
      <c r="F182" s="352" t="s">
        <v>381</v>
      </c>
      <c r="H182" s="353">
        <v>198.14099999999999</v>
      </c>
      <c r="L182" s="349"/>
      <c r="M182" s="354"/>
      <c r="T182" s="355"/>
      <c r="AT182" s="351" t="s">
        <v>328</v>
      </c>
      <c r="AU182" s="351" t="s">
        <v>89</v>
      </c>
      <c r="AV182" s="350" t="s">
        <v>89</v>
      </c>
      <c r="AW182" s="350" t="s">
        <v>32</v>
      </c>
      <c r="AX182" s="350" t="s">
        <v>84</v>
      </c>
      <c r="AY182" s="351" t="s">
        <v>320</v>
      </c>
    </row>
    <row r="183" spans="2:65" s="1" customFormat="1" ht="16.5" customHeight="1" x14ac:dyDescent="0.2">
      <c r="B183" s="13"/>
      <c r="C183" s="329" t="s">
        <v>382</v>
      </c>
      <c r="D183" s="329" t="s">
        <v>322</v>
      </c>
      <c r="E183" s="330" t="s">
        <v>383</v>
      </c>
      <c r="F183" s="331" t="s">
        <v>384</v>
      </c>
      <c r="G183" s="332" t="s">
        <v>385</v>
      </c>
      <c r="H183" s="333">
        <v>34.4</v>
      </c>
      <c r="I183" s="21"/>
      <c r="J183" s="334">
        <f>ROUND(I183*H183,2)</f>
        <v>0</v>
      </c>
      <c r="K183" s="335"/>
      <c r="L183" s="13"/>
      <c r="M183" s="336" t="s">
        <v>1</v>
      </c>
      <c r="N183" s="337" t="s">
        <v>42</v>
      </c>
      <c r="P183" s="338">
        <f>O183*H183</f>
        <v>0</v>
      </c>
      <c r="Q183" s="338">
        <v>2.47E-3</v>
      </c>
      <c r="R183" s="338">
        <f>Q183*H183</f>
        <v>8.4968000000000002E-2</v>
      </c>
      <c r="S183" s="338">
        <v>0</v>
      </c>
      <c r="T183" s="339">
        <f>S183*H183</f>
        <v>0</v>
      </c>
      <c r="AR183" s="340" t="s">
        <v>326</v>
      </c>
      <c r="AT183" s="340" t="s">
        <v>322</v>
      </c>
      <c r="AU183" s="340" t="s">
        <v>89</v>
      </c>
      <c r="AY183" s="3" t="s">
        <v>320</v>
      </c>
      <c r="BE183" s="341">
        <f>IF(N183="základní",J183,0)</f>
        <v>0</v>
      </c>
      <c r="BF183" s="341">
        <f>IF(N183="snížená",J183,0)</f>
        <v>0</v>
      </c>
      <c r="BG183" s="341">
        <f>IF(N183="zákl. přenesená",J183,0)</f>
        <v>0</v>
      </c>
      <c r="BH183" s="341">
        <f>IF(N183="sníž. přenesená",J183,0)</f>
        <v>0</v>
      </c>
      <c r="BI183" s="341">
        <f>IF(N183="nulová",J183,0)</f>
        <v>0</v>
      </c>
      <c r="BJ183" s="3" t="s">
        <v>89</v>
      </c>
      <c r="BK183" s="341">
        <f>ROUND(I183*H183,2)</f>
        <v>0</v>
      </c>
      <c r="BL183" s="3" t="s">
        <v>326</v>
      </c>
      <c r="BM183" s="340" t="s">
        <v>386</v>
      </c>
    </row>
    <row r="184" spans="2:65" s="1" customFormat="1" ht="16.5" customHeight="1" x14ac:dyDescent="0.2">
      <c r="B184" s="13"/>
      <c r="C184" s="329" t="s">
        <v>255</v>
      </c>
      <c r="D184" s="329" t="s">
        <v>322</v>
      </c>
      <c r="E184" s="330" t="s">
        <v>387</v>
      </c>
      <c r="F184" s="331" t="s">
        <v>388</v>
      </c>
      <c r="G184" s="332" t="s">
        <v>385</v>
      </c>
      <c r="H184" s="333">
        <v>34.4</v>
      </c>
      <c r="I184" s="21"/>
      <c r="J184" s="334">
        <f>ROUND(I184*H184,2)</f>
        <v>0</v>
      </c>
      <c r="K184" s="335"/>
      <c r="L184" s="13"/>
      <c r="M184" s="336" t="s">
        <v>1</v>
      </c>
      <c r="N184" s="337" t="s">
        <v>42</v>
      </c>
      <c r="P184" s="338">
        <f>O184*H184</f>
        <v>0</v>
      </c>
      <c r="Q184" s="338">
        <v>0</v>
      </c>
      <c r="R184" s="338">
        <f>Q184*H184</f>
        <v>0</v>
      </c>
      <c r="S184" s="338">
        <v>0</v>
      </c>
      <c r="T184" s="339">
        <f>S184*H184</f>
        <v>0</v>
      </c>
      <c r="AR184" s="340" t="s">
        <v>326</v>
      </c>
      <c r="AT184" s="340" t="s">
        <v>322</v>
      </c>
      <c r="AU184" s="340" t="s">
        <v>89</v>
      </c>
      <c r="AY184" s="3" t="s">
        <v>320</v>
      </c>
      <c r="BE184" s="341">
        <f>IF(N184="základní",J184,0)</f>
        <v>0</v>
      </c>
      <c r="BF184" s="341">
        <f>IF(N184="snížená",J184,0)</f>
        <v>0</v>
      </c>
      <c r="BG184" s="341">
        <f>IF(N184="zákl. přenesená",J184,0)</f>
        <v>0</v>
      </c>
      <c r="BH184" s="341">
        <f>IF(N184="sníž. přenesená",J184,0)</f>
        <v>0</v>
      </c>
      <c r="BI184" s="341">
        <f>IF(N184="nulová",J184,0)</f>
        <v>0</v>
      </c>
      <c r="BJ184" s="3" t="s">
        <v>89</v>
      </c>
      <c r="BK184" s="341">
        <f>ROUND(I184*H184,2)</f>
        <v>0</v>
      </c>
      <c r="BL184" s="3" t="s">
        <v>326</v>
      </c>
      <c r="BM184" s="340" t="s">
        <v>389</v>
      </c>
    </row>
    <row r="185" spans="2:65" s="1" customFormat="1" ht="21.75" customHeight="1" x14ac:dyDescent="0.2">
      <c r="B185" s="13"/>
      <c r="C185" s="329" t="s">
        <v>390</v>
      </c>
      <c r="D185" s="329" t="s">
        <v>322</v>
      </c>
      <c r="E185" s="330" t="s">
        <v>391</v>
      </c>
      <c r="F185" s="331" t="s">
        <v>392</v>
      </c>
      <c r="G185" s="332" t="s">
        <v>349</v>
      </c>
      <c r="H185" s="333">
        <v>19.814</v>
      </c>
      <c r="I185" s="21"/>
      <c r="J185" s="334">
        <f>ROUND(I185*H185,2)</f>
        <v>0</v>
      </c>
      <c r="K185" s="335"/>
      <c r="L185" s="13"/>
      <c r="M185" s="336" t="s">
        <v>1</v>
      </c>
      <c r="N185" s="337" t="s">
        <v>42</v>
      </c>
      <c r="P185" s="338">
        <f>O185*H185</f>
        <v>0</v>
      </c>
      <c r="Q185" s="338">
        <v>1.0606199999999999</v>
      </c>
      <c r="R185" s="338">
        <f>Q185*H185</f>
        <v>21.01512468</v>
      </c>
      <c r="S185" s="338">
        <v>0</v>
      </c>
      <c r="T185" s="339">
        <f>S185*H185</f>
        <v>0</v>
      </c>
      <c r="AR185" s="340" t="s">
        <v>326</v>
      </c>
      <c r="AT185" s="340" t="s">
        <v>322</v>
      </c>
      <c r="AU185" s="340" t="s">
        <v>89</v>
      </c>
      <c r="AY185" s="3" t="s">
        <v>320</v>
      </c>
      <c r="BE185" s="341">
        <f>IF(N185="základní",J185,0)</f>
        <v>0</v>
      </c>
      <c r="BF185" s="341">
        <f>IF(N185="snížená",J185,0)</f>
        <v>0</v>
      </c>
      <c r="BG185" s="341">
        <f>IF(N185="zákl. přenesená",J185,0)</f>
        <v>0</v>
      </c>
      <c r="BH185" s="341">
        <f>IF(N185="sníž. přenesená",J185,0)</f>
        <v>0</v>
      </c>
      <c r="BI185" s="341">
        <f>IF(N185="nulová",J185,0)</f>
        <v>0</v>
      </c>
      <c r="BJ185" s="3" t="s">
        <v>89</v>
      </c>
      <c r="BK185" s="341">
        <f>ROUND(I185*H185,2)</f>
        <v>0</v>
      </c>
      <c r="BL185" s="3" t="s">
        <v>326</v>
      </c>
      <c r="BM185" s="340" t="s">
        <v>393</v>
      </c>
    </row>
    <row r="186" spans="2:65" s="350" customFormat="1" x14ac:dyDescent="0.2">
      <c r="B186" s="349"/>
      <c r="D186" s="344" t="s">
        <v>328</v>
      </c>
      <c r="E186" s="351" t="s">
        <v>1</v>
      </c>
      <c r="F186" s="352" t="s">
        <v>394</v>
      </c>
      <c r="H186" s="353">
        <v>19.814</v>
      </c>
      <c r="L186" s="349"/>
      <c r="M186" s="354"/>
      <c r="T186" s="355"/>
      <c r="AT186" s="351" t="s">
        <v>328</v>
      </c>
      <c r="AU186" s="351" t="s">
        <v>89</v>
      </c>
      <c r="AV186" s="350" t="s">
        <v>89</v>
      </c>
      <c r="AW186" s="350" t="s">
        <v>32</v>
      </c>
      <c r="AX186" s="350" t="s">
        <v>84</v>
      </c>
      <c r="AY186" s="351" t="s">
        <v>320</v>
      </c>
    </row>
    <row r="187" spans="2:65" s="1" customFormat="1" ht="24.15" customHeight="1" x14ac:dyDescent="0.2">
      <c r="B187" s="13"/>
      <c r="C187" s="329" t="s">
        <v>395</v>
      </c>
      <c r="D187" s="329" t="s">
        <v>322</v>
      </c>
      <c r="E187" s="330" t="s">
        <v>396</v>
      </c>
      <c r="F187" s="331" t="s">
        <v>397</v>
      </c>
      <c r="G187" s="332" t="s">
        <v>342</v>
      </c>
      <c r="H187" s="333">
        <v>174.46100000000001</v>
      </c>
      <c r="I187" s="21"/>
      <c r="J187" s="334">
        <f>ROUND(I187*H187,2)</f>
        <v>0</v>
      </c>
      <c r="K187" s="335"/>
      <c r="L187" s="13"/>
      <c r="M187" s="336" t="s">
        <v>1</v>
      </c>
      <c r="N187" s="337" t="s">
        <v>42</v>
      </c>
      <c r="P187" s="338">
        <f>O187*H187</f>
        <v>0</v>
      </c>
      <c r="Q187" s="338">
        <v>2.5018699999999998</v>
      </c>
      <c r="R187" s="338">
        <f>Q187*H187</f>
        <v>436.47874207000001</v>
      </c>
      <c r="S187" s="338">
        <v>0</v>
      </c>
      <c r="T187" s="339">
        <f>S187*H187</f>
        <v>0</v>
      </c>
      <c r="AR187" s="340" t="s">
        <v>326</v>
      </c>
      <c r="AT187" s="340" t="s">
        <v>322</v>
      </c>
      <c r="AU187" s="340" t="s">
        <v>89</v>
      </c>
      <c r="AY187" s="3" t="s">
        <v>320</v>
      </c>
      <c r="BE187" s="341">
        <f>IF(N187="základní",J187,0)</f>
        <v>0</v>
      </c>
      <c r="BF187" s="341">
        <f>IF(N187="snížená",J187,0)</f>
        <v>0</v>
      </c>
      <c r="BG187" s="341">
        <f>IF(N187="zákl. přenesená",J187,0)</f>
        <v>0</v>
      </c>
      <c r="BH187" s="341">
        <f>IF(N187="sníž. přenesená",J187,0)</f>
        <v>0</v>
      </c>
      <c r="BI187" s="341">
        <f>IF(N187="nulová",J187,0)</f>
        <v>0</v>
      </c>
      <c r="BJ187" s="3" t="s">
        <v>89</v>
      </c>
      <c r="BK187" s="341">
        <f>ROUND(I187*H187,2)</f>
        <v>0</v>
      </c>
      <c r="BL187" s="3" t="s">
        <v>326</v>
      </c>
      <c r="BM187" s="340" t="s">
        <v>398</v>
      </c>
    </row>
    <row r="188" spans="2:65" s="350" customFormat="1" ht="30" x14ac:dyDescent="0.2">
      <c r="B188" s="349"/>
      <c r="D188" s="344" t="s">
        <v>328</v>
      </c>
      <c r="E188" s="351" t="s">
        <v>1</v>
      </c>
      <c r="F188" s="352" t="s">
        <v>399</v>
      </c>
      <c r="H188" s="353">
        <v>119.336</v>
      </c>
      <c r="L188" s="349"/>
      <c r="M188" s="354"/>
      <c r="T188" s="355"/>
      <c r="AT188" s="351" t="s">
        <v>328</v>
      </c>
      <c r="AU188" s="351" t="s">
        <v>89</v>
      </c>
      <c r="AV188" s="350" t="s">
        <v>89</v>
      </c>
      <c r="AW188" s="350" t="s">
        <v>32</v>
      </c>
      <c r="AX188" s="350" t="s">
        <v>76</v>
      </c>
      <c r="AY188" s="351" t="s">
        <v>320</v>
      </c>
    </row>
    <row r="189" spans="2:65" s="350" customFormat="1" ht="20" x14ac:dyDescent="0.2">
      <c r="B189" s="349"/>
      <c r="D189" s="344" t="s">
        <v>328</v>
      </c>
      <c r="E189" s="351" t="s">
        <v>1</v>
      </c>
      <c r="F189" s="352" t="s">
        <v>400</v>
      </c>
      <c r="H189" s="353">
        <v>45.819000000000003</v>
      </c>
      <c r="L189" s="349"/>
      <c r="M189" s="354"/>
      <c r="T189" s="355"/>
      <c r="AT189" s="351" t="s">
        <v>328</v>
      </c>
      <c r="AU189" s="351" t="s">
        <v>89</v>
      </c>
      <c r="AV189" s="350" t="s">
        <v>89</v>
      </c>
      <c r="AW189" s="350" t="s">
        <v>32</v>
      </c>
      <c r="AX189" s="350" t="s">
        <v>76</v>
      </c>
      <c r="AY189" s="351" t="s">
        <v>320</v>
      </c>
    </row>
    <row r="190" spans="2:65" s="350" customFormat="1" ht="20" x14ac:dyDescent="0.2">
      <c r="B190" s="349"/>
      <c r="D190" s="344" t="s">
        <v>328</v>
      </c>
      <c r="E190" s="351" t="s">
        <v>1</v>
      </c>
      <c r="F190" s="352" t="s">
        <v>401</v>
      </c>
      <c r="H190" s="353">
        <v>9.3059999999999992</v>
      </c>
      <c r="L190" s="349"/>
      <c r="M190" s="354"/>
      <c r="T190" s="355"/>
      <c r="AT190" s="351" t="s">
        <v>328</v>
      </c>
      <c r="AU190" s="351" t="s">
        <v>89</v>
      </c>
      <c r="AV190" s="350" t="s">
        <v>89</v>
      </c>
      <c r="AW190" s="350" t="s">
        <v>32</v>
      </c>
      <c r="AX190" s="350" t="s">
        <v>76</v>
      </c>
      <c r="AY190" s="351" t="s">
        <v>320</v>
      </c>
    </row>
    <row r="191" spans="2:65" s="357" customFormat="1" x14ac:dyDescent="0.2">
      <c r="B191" s="356"/>
      <c r="D191" s="344" t="s">
        <v>328</v>
      </c>
      <c r="E191" s="358" t="s">
        <v>1</v>
      </c>
      <c r="F191" s="359" t="s">
        <v>402</v>
      </c>
      <c r="H191" s="360">
        <v>174.46100000000001</v>
      </c>
      <c r="L191" s="356"/>
      <c r="M191" s="361"/>
      <c r="T191" s="362"/>
      <c r="AT191" s="358" t="s">
        <v>328</v>
      </c>
      <c r="AU191" s="358" t="s">
        <v>89</v>
      </c>
      <c r="AV191" s="357" t="s">
        <v>326</v>
      </c>
      <c r="AW191" s="357" t="s">
        <v>32</v>
      </c>
      <c r="AX191" s="357" t="s">
        <v>84</v>
      </c>
      <c r="AY191" s="358" t="s">
        <v>320</v>
      </c>
    </row>
    <row r="192" spans="2:65" s="1" customFormat="1" ht="16.5" customHeight="1" x14ac:dyDescent="0.2">
      <c r="B192" s="13"/>
      <c r="C192" s="329" t="s">
        <v>8</v>
      </c>
      <c r="D192" s="329" t="s">
        <v>322</v>
      </c>
      <c r="E192" s="330" t="s">
        <v>403</v>
      </c>
      <c r="F192" s="331" t="s">
        <v>404</v>
      </c>
      <c r="G192" s="332" t="s">
        <v>385</v>
      </c>
      <c r="H192" s="333">
        <v>577.02700000000004</v>
      </c>
      <c r="I192" s="21"/>
      <c r="J192" s="334">
        <f>ROUND(I192*H192,2)</f>
        <v>0</v>
      </c>
      <c r="K192" s="335"/>
      <c r="L192" s="13"/>
      <c r="M192" s="336" t="s">
        <v>1</v>
      </c>
      <c r="N192" s="337" t="s">
        <v>42</v>
      </c>
      <c r="P192" s="338">
        <f>O192*H192</f>
        <v>0</v>
      </c>
      <c r="Q192" s="338">
        <v>2.6900000000000001E-3</v>
      </c>
      <c r="R192" s="338">
        <f>Q192*H192</f>
        <v>1.5522026300000002</v>
      </c>
      <c r="S192" s="338">
        <v>0</v>
      </c>
      <c r="T192" s="339">
        <f>S192*H192</f>
        <v>0</v>
      </c>
      <c r="AR192" s="340" t="s">
        <v>326</v>
      </c>
      <c r="AT192" s="340" t="s">
        <v>322</v>
      </c>
      <c r="AU192" s="340" t="s">
        <v>89</v>
      </c>
      <c r="AY192" s="3" t="s">
        <v>320</v>
      </c>
      <c r="BE192" s="341">
        <f>IF(N192="základní",J192,0)</f>
        <v>0</v>
      </c>
      <c r="BF192" s="341">
        <f>IF(N192="snížená",J192,0)</f>
        <v>0</v>
      </c>
      <c r="BG192" s="341">
        <f>IF(N192="zákl. přenesená",J192,0)</f>
        <v>0</v>
      </c>
      <c r="BH192" s="341">
        <f>IF(N192="sníž. přenesená",J192,0)</f>
        <v>0</v>
      </c>
      <c r="BI192" s="341">
        <f>IF(N192="nulová",J192,0)</f>
        <v>0</v>
      </c>
      <c r="BJ192" s="3" t="s">
        <v>89</v>
      </c>
      <c r="BK192" s="341">
        <f>ROUND(I192*H192,2)</f>
        <v>0</v>
      </c>
      <c r="BL192" s="3" t="s">
        <v>326</v>
      </c>
      <c r="BM192" s="340" t="s">
        <v>405</v>
      </c>
    </row>
    <row r="193" spans="2:65" s="350" customFormat="1" ht="30" x14ac:dyDescent="0.2">
      <c r="B193" s="349"/>
      <c r="D193" s="344" t="s">
        <v>328</v>
      </c>
      <c r="E193" s="351" t="s">
        <v>1</v>
      </c>
      <c r="F193" s="352" t="s">
        <v>406</v>
      </c>
      <c r="H193" s="353">
        <v>397.78500000000003</v>
      </c>
      <c r="L193" s="349"/>
      <c r="M193" s="354"/>
      <c r="T193" s="355"/>
      <c r="AT193" s="351" t="s">
        <v>328</v>
      </c>
      <c r="AU193" s="351" t="s">
        <v>89</v>
      </c>
      <c r="AV193" s="350" t="s">
        <v>89</v>
      </c>
      <c r="AW193" s="350" t="s">
        <v>32</v>
      </c>
      <c r="AX193" s="350" t="s">
        <v>76</v>
      </c>
      <c r="AY193" s="351" t="s">
        <v>320</v>
      </c>
    </row>
    <row r="194" spans="2:65" s="350" customFormat="1" ht="20" x14ac:dyDescent="0.2">
      <c r="B194" s="349"/>
      <c r="D194" s="344" t="s">
        <v>328</v>
      </c>
      <c r="E194" s="351" t="s">
        <v>1</v>
      </c>
      <c r="F194" s="352" t="s">
        <v>407</v>
      </c>
      <c r="H194" s="353">
        <v>147.93</v>
      </c>
      <c r="L194" s="349"/>
      <c r="M194" s="354"/>
      <c r="T194" s="355"/>
      <c r="AT194" s="351" t="s">
        <v>328</v>
      </c>
      <c r="AU194" s="351" t="s">
        <v>89</v>
      </c>
      <c r="AV194" s="350" t="s">
        <v>89</v>
      </c>
      <c r="AW194" s="350" t="s">
        <v>32</v>
      </c>
      <c r="AX194" s="350" t="s">
        <v>76</v>
      </c>
      <c r="AY194" s="351" t="s">
        <v>320</v>
      </c>
    </row>
    <row r="195" spans="2:65" s="350" customFormat="1" ht="20" x14ac:dyDescent="0.2">
      <c r="B195" s="349"/>
      <c r="D195" s="344" t="s">
        <v>328</v>
      </c>
      <c r="E195" s="351" t="s">
        <v>1</v>
      </c>
      <c r="F195" s="352" t="s">
        <v>408</v>
      </c>
      <c r="H195" s="353">
        <v>31.312000000000001</v>
      </c>
      <c r="L195" s="349"/>
      <c r="M195" s="354"/>
      <c r="T195" s="355"/>
      <c r="AT195" s="351" t="s">
        <v>328</v>
      </c>
      <c r="AU195" s="351" t="s">
        <v>89</v>
      </c>
      <c r="AV195" s="350" t="s">
        <v>89</v>
      </c>
      <c r="AW195" s="350" t="s">
        <v>32</v>
      </c>
      <c r="AX195" s="350" t="s">
        <v>76</v>
      </c>
      <c r="AY195" s="351" t="s">
        <v>320</v>
      </c>
    </row>
    <row r="196" spans="2:65" s="357" customFormat="1" x14ac:dyDescent="0.2">
      <c r="B196" s="356"/>
      <c r="D196" s="344" t="s">
        <v>328</v>
      </c>
      <c r="E196" s="358" t="s">
        <v>256</v>
      </c>
      <c r="F196" s="359" t="s">
        <v>402</v>
      </c>
      <c r="H196" s="360">
        <v>577.02700000000004</v>
      </c>
      <c r="L196" s="356"/>
      <c r="M196" s="361"/>
      <c r="T196" s="362"/>
      <c r="AT196" s="358" t="s">
        <v>328</v>
      </c>
      <c r="AU196" s="358" t="s">
        <v>89</v>
      </c>
      <c r="AV196" s="357" t="s">
        <v>326</v>
      </c>
      <c r="AW196" s="357" t="s">
        <v>32</v>
      </c>
      <c r="AX196" s="357" t="s">
        <v>84</v>
      </c>
      <c r="AY196" s="358" t="s">
        <v>320</v>
      </c>
    </row>
    <row r="197" spans="2:65" s="1" customFormat="1" ht="16.5" customHeight="1" x14ac:dyDescent="0.2">
      <c r="B197" s="13"/>
      <c r="C197" s="329" t="s">
        <v>409</v>
      </c>
      <c r="D197" s="329" t="s">
        <v>322</v>
      </c>
      <c r="E197" s="330" t="s">
        <v>410</v>
      </c>
      <c r="F197" s="331" t="s">
        <v>411</v>
      </c>
      <c r="G197" s="332" t="s">
        <v>385</v>
      </c>
      <c r="H197" s="333">
        <v>577.02700000000004</v>
      </c>
      <c r="I197" s="21"/>
      <c r="J197" s="334">
        <f>ROUND(I197*H197,2)</f>
        <v>0</v>
      </c>
      <c r="K197" s="335"/>
      <c r="L197" s="13"/>
      <c r="M197" s="336" t="s">
        <v>1</v>
      </c>
      <c r="N197" s="337" t="s">
        <v>42</v>
      </c>
      <c r="P197" s="338">
        <f>O197*H197</f>
        <v>0</v>
      </c>
      <c r="Q197" s="338">
        <v>0</v>
      </c>
      <c r="R197" s="338">
        <f>Q197*H197</f>
        <v>0</v>
      </c>
      <c r="S197" s="338">
        <v>0</v>
      </c>
      <c r="T197" s="339">
        <f>S197*H197</f>
        <v>0</v>
      </c>
      <c r="AR197" s="340" t="s">
        <v>326</v>
      </c>
      <c r="AT197" s="340" t="s">
        <v>322</v>
      </c>
      <c r="AU197" s="340" t="s">
        <v>89</v>
      </c>
      <c r="AY197" s="3" t="s">
        <v>320</v>
      </c>
      <c r="BE197" s="341">
        <f>IF(N197="základní",J197,0)</f>
        <v>0</v>
      </c>
      <c r="BF197" s="341">
        <f>IF(N197="snížená",J197,0)</f>
        <v>0</v>
      </c>
      <c r="BG197" s="341">
        <f>IF(N197="zákl. přenesená",J197,0)</f>
        <v>0</v>
      </c>
      <c r="BH197" s="341">
        <f>IF(N197="sníž. přenesená",J197,0)</f>
        <v>0</v>
      </c>
      <c r="BI197" s="341">
        <f>IF(N197="nulová",J197,0)</f>
        <v>0</v>
      </c>
      <c r="BJ197" s="3" t="s">
        <v>89</v>
      </c>
      <c r="BK197" s="341">
        <f>ROUND(I197*H197,2)</f>
        <v>0</v>
      </c>
      <c r="BL197" s="3" t="s">
        <v>326</v>
      </c>
      <c r="BM197" s="340" t="s">
        <v>412</v>
      </c>
    </row>
    <row r="198" spans="2:65" s="350" customFormat="1" x14ac:dyDescent="0.2">
      <c r="B198" s="349"/>
      <c r="D198" s="344" t="s">
        <v>328</v>
      </c>
      <c r="E198" s="351" t="s">
        <v>1</v>
      </c>
      <c r="F198" s="352" t="s">
        <v>256</v>
      </c>
      <c r="H198" s="353">
        <v>577.02700000000004</v>
      </c>
      <c r="L198" s="349"/>
      <c r="M198" s="354"/>
      <c r="T198" s="355"/>
      <c r="AT198" s="351" t="s">
        <v>328</v>
      </c>
      <c r="AU198" s="351" t="s">
        <v>89</v>
      </c>
      <c r="AV198" s="350" t="s">
        <v>89</v>
      </c>
      <c r="AW198" s="350" t="s">
        <v>32</v>
      </c>
      <c r="AX198" s="350" t="s">
        <v>84</v>
      </c>
      <c r="AY198" s="351" t="s">
        <v>320</v>
      </c>
    </row>
    <row r="199" spans="2:65" s="1" customFormat="1" ht="21.75" customHeight="1" x14ac:dyDescent="0.2">
      <c r="B199" s="13"/>
      <c r="C199" s="329" t="s">
        <v>413</v>
      </c>
      <c r="D199" s="329" t="s">
        <v>322</v>
      </c>
      <c r="E199" s="330" t="s">
        <v>414</v>
      </c>
      <c r="F199" s="331" t="s">
        <v>415</v>
      </c>
      <c r="G199" s="332" t="s">
        <v>349</v>
      </c>
      <c r="H199" s="333">
        <v>16.163</v>
      </c>
      <c r="I199" s="21"/>
      <c r="J199" s="334">
        <f>ROUND(I199*H199,2)</f>
        <v>0</v>
      </c>
      <c r="K199" s="335"/>
      <c r="L199" s="13"/>
      <c r="M199" s="336" t="s">
        <v>1</v>
      </c>
      <c r="N199" s="337" t="s">
        <v>42</v>
      </c>
      <c r="P199" s="338">
        <f>O199*H199</f>
        <v>0</v>
      </c>
      <c r="Q199" s="338">
        <v>1.0606199999999999</v>
      </c>
      <c r="R199" s="338">
        <f>Q199*H199</f>
        <v>17.14280106</v>
      </c>
      <c r="S199" s="338">
        <v>0</v>
      </c>
      <c r="T199" s="339">
        <f>S199*H199</f>
        <v>0</v>
      </c>
      <c r="AR199" s="340" t="s">
        <v>326</v>
      </c>
      <c r="AT199" s="340" t="s">
        <v>322</v>
      </c>
      <c r="AU199" s="340" t="s">
        <v>89</v>
      </c>
      <c r="AY199" s="3" t="s">
        <v>320</v>
      </c>
      <c r="BE199" s="341">
        <f>IF(N199="základní",J199,0)</f>
        <v>0</v>
      </c>
      <c r="BF199" s="341">
        <f>IF(N199="snížená",J199,0)</f>
        <v>0</v>
      </c>
      <c r="BG199" s="341">
        <f>IF(N199="zákl. přenesená",J199,0)</f>
        <v>0</v>
      </c>
      <c r="BH199" s="341">
        <f>IF(N199="sníž. přenesená",J199,0)</f>
        <v>0</v>
      </c>
      <c r="BI199" s="341">
        <f>IF(N199="nulová",J199,0)</f>
        <v>0</v>
      </c>
      <c r="BJ199" s="3" t="s">
        <v>89</v>
      </c>
      <c r="BK199" s="341">
        <f>ROUND(I199*H199,2)</f>
        <v>0</v>
      </c>
      <c r="BL199" s="3" t="s">
        <v>326</v>
      </c>
      <c r="BM199" s="340" t="s">
        <v>416</v>
      </c>
    </row>
    <row r="200" spans="2:65" s="350" customFormat="1" ht="30" x14ac:dyDescent="0.2">
      <c r="B200" s="349"/>
      <c r="D200" s="344" t="s">
        <v>328</v>
      </c>
      <c r="E200" s="351" t="s">
        <v>1</v>
      </c>
      <c r="F200" s="352" t="s">
        <v>417</v>
      </c>
      <c r="H200" s="353">
        <v>6.8120000000000003</v>
      </c>
      <c r="L200" s="349"/>
      <c r="M200" s="354"/>
      <c r="T200" s="355"/>
      <c r="AT200" s="351" t="s">
        <v>328</v>
      </c>
      <c r="AU200" s="351" t="s">
        <v>89</v>
      </c>
      <c r="AV200" s="350" t="s">
        <v>89</v>
      </c>
      <c r="AW200" s="350" t="s">
        <v>32</v>
      </c>
      <c r="AX200" s="350" t="s">
        <v>76</v>
      </c>
      <c r="AY200" s="351" t="s">
        <v>320</v>
      </c>
    </row>
    <row r="201" spans="2:65" s="350" customFormat="1" ht="30" x14ac:dyDescent="0.2">
      <c r="B201" s="349"/>
      <c r="D201" s="344" t="s">
        <v>328</v>
      </c>
      <c r="E201" s="351" t="s">
        <v>1</v>
      </c>
      <c r="F201" s="352" t="s">
        <v>418</v>
      </c>
      <c r="H201" s="353">
        <v>3.04</v>
      </c>
      <c r="L201" s="349"/>
      <c r="M201" s="354"/>
      <c r="T201" s="355"/>
      <c r="AT201" s="351" t="s">
        <v>328</v>
      </c>
      <c r="AU201" s="351" t="s">
        <v>89</v>
      </c>
      <c r="AV201" s="350" t="s">
        <v>89</v>
      </c>
      <c r="AW201" s="350" t="s">
        <v>32</v>
      </c>
      <c r="AX201" s="350" t="s">
        <v>76</v>
      </c>
      <c r="AY201" s="351" t="s">
        <v>320</v>
      </c>
    </row>
    <row r="202" spans="2:65" s="350" customFormat="1" ht="20" x14ac:dyDescent="0.2">
      <c r="B202" s="349"/>
      <c r="D202" s="344" t="s">
        <v>328</v>
      </c>
      <c r="E202" s="351" t="s">
        <v>1</v>
      </c>
      <c r="F202" s="352" t="s">
        <v>419</v>
      </c>
      <c r="H202" s="353">
        <v>0.55800000000000005</v>
      </c>
      <c r="L202" s="349"/>
      <c r="M202" s="354"/>
      <c r="T202" s="355"/>
      <c r="AT202" s="351" t="s">
        <v>328</v>
      </c>
      <c r="AU202" s="351" t="s">
        <v>89</v>
      </c>
      <c r="AV202" s="350" t="s">
        <v>89</v>
      </c>
      <c r="AW202" s="350" t="s">
        <v>32</v>
      </c>
      <c r="AX202" s="350" t="s">
        <v>76</v>
      </c>
      <c r="AY202" s="351" t="s">
        <v>320</v>
      </c>
    </row>
    <row r="203" spans="2:65" s="350" customFormat="1" x14ac:dyDescent="0.2">
      <c r="B203" s="349"/>
      <c r="D203" s="344" t="s">
        <v>328</v>
      </c>
      <c r="E203" s="351" t="s">
        <v>1</v>
      </c>
      <c r="F203" s="352" t="s">
        <v>420</v>
      </c>
      <c r="H203" s="353">
        <v>5.7530000000000001</v>
      </c>
      <c r="L203" s="349"/>
      <c r="M203" s="354"/>
      <c r="T203" s="355"/>
      <c r="AT203" s="351" t="s">
        <v>328</v>
      </c>
      <c r="AU203" s="351" t="s">
        <v>89</v>
      </c>
      <c r="AV203" s="350" t="s">
        <v>89</v>
      </c>
      <c r="AW203" s="350" t="s">
        <v>32</v>
      </c>
      <c r="AX203" s="350" t="s">
        <v>76</v>
      </c>
      <c r="AY203" s="351" t="s">
        <v>320</v>
      </c>
    </row>
    <row r="204" spans="2:65" s="357" customFormat="1" x14ac:dyDescent="0.2">
      <c r="B204" s="356"/>
      <c r="D204" s="344" t="s">
        <v>328</v>
      </c>
      <c r="E204" s="358" t="s">
        <v>1</v>
      </c>
      <c r="F204" s="359" t="s">
        <v>402</v>
      </c>
      <c r="H204" s="360">
        <v>16.163</v>
      </c>
      <c r="L204" s="356"/>
      <c r="M204" s="361"/>
      <c r="T204" s="362"/>
      <c r="AT204" s="358" t="s">
        <v>328</v>
      </c>
      <c r="AU204" s="358" t="s">
        <v>89</v>
      </c>
      <c r="AV204" s="357" t="s">
        <v>326</v>
      </c>
      <c r="AW204" s="357" t="s">
        <v>32</v>
      </c>
      <c r="AX204" s="357" t="s">
        <v>84</v>
      </c>
      <c r="AY204" s="358" t="s">
        <v>320</v>
      </c>
    </row>
    <row r="205" spans="2:65" s="1" customFormat="1" ht="33" customHeight="1" x14ac:dyDescent="0.2">
      <c r="B205" s="13"/>
      <c r="C205" s="329" t="s">
        <v>421</v>
      </c>
      <c r="D205" s="329" t="s">
        <v>322</v>
      </c>
      <c r="E205" s="330" t="s">
        <v>422</v>
      </c>
      <c r="F205" s="331" t="s">
        <v>423</v>
      </c>
      <c r="G205" s="332" t="s">
        <v>385</v>
      </c>
      <c r="H205" s="333">
        <v>21.6</v>
      </c>
      <c r="I205" s="21"/>
      <c r="J205" s="334">
        <f>ROUND(I205*H205,2)</f>
        <v>0</v>
      </c>
      <c r="K205" s="335"/>
      <c r="L205" s="13"/>
      <c r="M205" s="336" t="s">
        <v>1</v>
      </c>
      <c r="N205" s="337" t="s">
        <v>42</v>
      </c>
      <c r="P205" s="338">
        <f>O205*H205</f>
        <v>0</v>
      </c>
      <c r="Q205" s="338">
        <v>0.45195000000000002</v>
      </c>
      <c r="R205" s="338">
        <f>Q205*H205</f>
        <v>9.7621200000000012</v>
      </c>
      <c r="S205" s="338">
        <v>0</v>
      </c>
      <c r="T205" s="339">
        <f>S205*H205</f>
        <v>0</v>
      </c>
      <c r="AR205" s="340" t="s">
        <v>326</v>
      </c>
      <c r="AT205" s="340" t="s">
        <v>322</v>
      </c>
      <c r="AU205" s="340" t="s">
        <v>89</v>
      </c>
      <c r="AY205" s="3" t="s">
        <v>320</v>
      </c>
      <c r="BE205" s="341">
        <f>IF(N205="základní",J205,0)</f>
        <v>0</v>
      </c>
      <c r="BF205" s="341">
        <f>IF(N205="snížená",J205,0)</f>
        <v>0</v>
      </c>
      <c r="BG205" s="341">
        <f>IF(N205="zákl. přenesená",J205,0)</f>
        <v>0</v>
      </c>
      <c r="BH205" s="341">
        <f>IF(N205="sníž. přenesená",J205,0)</f>
        <v>0</v>
      </c>
      <c r="BI205" s="341">
        <f>IF(N205="nulová",J205,0)</f>
        <v>0</v>
      </c>
      <c r="BJ205" s="3" t="s">
        <v>89</v>
      </c>
      <c r="BK205" s="341">
        <f>ROUND(I205*H205,2)</f>
        <v>0</v>
      </c>
      <c r="BL205" s="3" t="s">
        <v>326</v>
      </c>
      <c r="BM205" s="340" t="s">
        <v>424</v>
      </c>
    </row>
    <row r="206" spans="2:65" s="343" customFormat="1" x14ac:dyDescent="0.2">
      <c r="B206" s="342"/>
      <c r="D206" s="344" t="s">
        <v>328</v>
      </c>
      <c r="E206" s="345" t="s">
        <v>1</v>
      </c>
      <c r="F206" s="346" t="s">
        <v>425</v>
      </c>
      <c r="H206" s="345" t="s">
        <v>1</v>
      </c>
      <c r="L206" s="342"/>
      <c r="M206" s="347"/>
      <c r="T206" s="348"/>
      <c r="AT206" s="345" t="s">
        <v>328</v>
      </c>
      <c r="AU206" s="345" t="s">
        <v>89</v>
      </c>
      <c r="AV206" s="343" t="s">
        <v>84</v>
      </c>
      <c r="AW206" s="343" t="s">
        <v>32</v>
      </c>
      <c r="AX206" s="343" t="s">
        <v>76</v>
      </c>
      <c r="AY206" s="345" t="s">
        <v>320</v>
      </c>
    </row>
    <row r="207" spans="2:65" s="350" customFormat="1" x14ac:dyDescent="0.2">
      <c r="B207" s="349"/>
      <c r="D207" s="344" t="s">
        <v>328</v>
      </c>
      <c r="E207" s="351" t="s">
        <v>1</v>
      </c>
      <c r="F207" s="352" t="s">
        <v>426</v>
      </c>
      <c r="H207" s="353">
        <v>21.6</v>
      </c>
      <c r="L207" s="349"/>
      <c r="M207" s="354"/>
      <c r="T207" s="355"/>
      <c r="AT207" s="351" t="s">
        <v>328</v>
      </c>
      <c r="AU207" s="351" t="s">
        <v>89</v>
      </c>
      <c r="AV207" s="350" t="s">
        <v>89</v>
      </c>
      <c r="AW207" s="350" t="s">
        <v>32</v>
      </c>
      <c r="AX207" s="350" t="s">
        <v>84</v>
      </c>
      <c r="AY207" s="351" t="s">
        <v>320</v>
      </c>
    </row>
    <row r="208" spans="2:65" s="1" customFormat="1" ht="24.15" customHeight="1" x14ac:dyDescent="0.2">
      <c r="B208" s="13"/>
      <c r="C208" s="329" t="s">
        <v>427</v>
      </c>
      <c r="D208" s="329" t="s">
        <v>322</v>
      </c>
      <c r="E208" s="330" t="s">
        <v>428</v>
      </c>
      <c r="F208" s="331" t="s">
        <v>429</v>
      </c>
      <c r="G208" s="332" t="s">
        <v>349</v>
      </c>
      <c r="H208" s="333">
        <v>0.54</v>
      </c>
      <c r="I208" s="21"/>
      <c r="J208" s="334">
        <f>ROUND(I208*H208,2)</f>
        <v>0</v>
      </c>
      <c r="K208" s="335"/>
      <c r="L208" s="13"/>
      <c r="M208" s="336" t="s">
        <v>1</v>
      </c>
      <c r="N208" s="337" t="s">
        <v>42</v>
      </c>
      <c r="P208" s="338">
        <f>O208*H208</f>
        <v>0</v>
      </c>
      <c r="Q208" s="338">
        <v>1.0593999999999999</v>
      </c>
      <c r="R208" s="338">
        <f>Q208*H208</f>
        <v>0.57207600000000003</v>
      </c>
      <c r="S208" s="338">
        <v>0</v>
      </c>
      <c r="T208" s="339">
        <f>S208*H208</f>
        <v>0</v>
      </c>
      <c r="AR208" s="340" t="s">
        <v>326</v>
      </c>
      <c r="AT208" s="340" t="s">
        <v>322</v>
      </c>
      <c r="AU208" s="340" t="s">
        <v>89</v>
      </c>
      <c r="AY208" s="3" t="s">
        <v>320</v>
      </c>
      <c r="BE208" s="341">
        <f>IF(N208="základní",J208,0)</f>
        <v>0</v>
      </c>
      <c r="BF208" s="341">
        <f>IF(N208="snížená",J208,0)</f>
        <v>0</v>
      </c>
      <c r="BG208" s="341">
        <f>IF(N208="zákl. přenesená",J208,0)</f>
        <v>0</v>
      </c>
      <c r="BH208" s="341">
        <f>IF(N208="sníž. přenesená",J208,0)</f>
        <v>0</v>
      </c>
      <c r="BI208" s="341">
        <f>IF(N208="nulová",J208,0)</f>
        <v>0</v>
      </c>
      <c r="BJ208" s="3" t="s">
        <v>89</v>
      </c>
      <c r="BK208" s="341">
        <f>ROUND(I208*H208,2)</f>
        <v>0</v>
      </c>
      <c r="BL208" s="3" t="s">
        <v>326</v>
      </c>
      <c r="BM208" s="340" t="s">
        <v>430</v>
      </c>
    </row>
    <row r="209" spans="2:65" s="350" customFormat="1" x14ac:dyDescent="0.2">
      <c r="B209" s="349"/>
      <c r="D209" s="344" t="s">
        <v>328</v>
      </c>
      <c r="E209" s="351" t="s">
        <v>1</v>
      </c>
      <c r="F209" s="352" t="s">
        <v>431</v>
      </c>
      <c r="H209" s="353">
        <v>0.54</v>
      </c>
      <c r="L209" s="349"/>
      <c r="M209" s="354"/>
      <c r="T209" s="355"/>
      <c r="AT209" s="351" t="s">
        <v>328</v>
      </c>
      <c r="AU209" s="351" t="s">
        <v>89</v>
      </c>
      <c r="AV209" s="350" t="s">
        <v>89</v>
      </c>
      <c r="AW209" s="350" t="s">
        <v>32</v>
      </c>
      <c r="AX209" s="350" t="s">
        <v>84</v>
      </c>
      <c r="AY209" s="351" t="s">
        <v>320</v>
      </c>
    </row>
    <row r="210" spans="2:65" s="318" customFormat="1" ht="22.75" customHeight="1" x14ac:dyDescent="0.25">
      <c r="B210" s="317"/>
      <c r="D210" s="319" t="s">
        <v>75</v>
      </c>
      <c r="E210" s="327" t="s">
        <v>207</v>
      </c>
      <c r="F210" s="327" t="s">
        <v>432</v>
      </c>
      <c r="J210" s="328">
        <f>BK210</f>
        <v>0</v>
      </c>
      <c r="L210" s="317"/>
      <c r="M210" s="322"/>
      <c r="P210" s="323">
        <f>SUM(P211:P317)</f>
        <v>0</v>
      </c>
      <c r="R210" s="323">
        <f>SUM(R211:R317)</f>
        <v>951.75290025999993</v>
      </c>
      <c r="T210" s="324">
        <f>SUM(T211:T317)</f>
        <v>0</v>
      </c>
      <c r="AR210" s="319" t="s">
        <v>84</v>
      </c>
      <c r="AT210" s="325" t="s">
        <v>75</v>
      </c>
      <c r="AU210" s="325" t="s">
        <v>84</v>
      </c>
      <c r="AY210" s="319" t="s">
        <v>320</v>
      </c>
      <c r="BK210" s="326">
        <f>SUM(BK211:BK317)</f>
        <v>0</v>
      </c>
    </row>
    <row r="211" spans="2:65" s="1" customFormat="1" ht="37.75" customHeight="1" x14ac:dyDescent="0.2">
      <c r="B211" s="13"/>
      <c r="C211" s="329" t="s">
        <v>433</v>
      </c>
      <c r="D211" s="329" t="s">
        <v>322</v>
      </c>
      <c r="E211" s="330" t="s">
        <v>434</v>
      </c>
      <c r="F211" s="331" t="s">
        <v>435</v>
      </c>
      <c r="G211" s="332" t="s">
        <v>385</v>
      </c>
      <c r="H211" s="333">
        <v>1408.326</v>
      </c>
      <c r="I211" s="21"/>
      <c r="J211" s="334">
        <f>ROUND(I211*H211,2)</f>
        <v>0</v>
      </c>
      <c r="K211" s="335"/>
      <c r="L211" s="13"/>
      <c r="M211" s="336" t="s">
        <v>1</v>
      </c>
      <c r="N211" s="337" t="s">
        <v>42</v>
      </c>
      <c r="P211" s="338">
        <f>O211*H211</f>
        <v>0</v>
      </c>
      <c r="Q211" s="338">
        <v>0.35799999999999998</v>
      </c>
      <c r="R211" s="338">
        <f>Q211*H211</f>
        <v>504.18070799999998</v>
      </c>
      <c r="S211" s="338">
        <v>0</v>
      </c>
      <c r="T211" s="339">
        <f>S211*H211</f>
        <v>0</v>
      </c>
      <c r="AR211" s="340" t="s">
        <v>326</v>
      </c>
      <c r="AT211" s="340" t="s">
        <v>322</v>
      </c>
      <c r="AU211" s="340" t="s">
        <v>89</v>
      </c>
      <c r="AY211" s="3" t="s">
        <v>320</v>
      </c>
      <c r="BE211" s="341">
        <f>IF(N211="základní",J211,0)</f>
        <v>0</v>
      </c>
      <c r="BF211" s="341">
        <f>IF(N211="snížená",J211,0)</f>
        <v>0</v>
      </c>
      <c r="BG211" s="341">
        <f>IF(N211="zákl. přenesená",J211,0)</f>
        <v>0</v>
      </c>
      <c r="BH211" s="341">
        <f>IF(N211="sníž. přenesená",J211,0)</f>
        <v>0</v>
      </c>
      <c r="BI211" s="341">
        <f>IF(N211="nulová",J211,0)</f>
        <v>0</v>
      </c>
      <c r="BJ211" s="3" t="s">
        <v>89</v>
      </c>
      <c r="BK211" s="341">
        <f>ROUND(I211*H211,2)</f>
        <v>0</v>
      </c>
      <c r="BL211" s="3" t="s">
        <v>326</v>
      </c>
      <c r="BM211" s="340" t="s">
        <v>436</v>
      </c>
    </row>
    <row r="212" spans="2:65" s="343" customFormat="1" x14ac:dyDescent="0.2">
      <c r="B212" s="342"/>
      <c r="D212" s="344" t="s">
        <v>328</v>
      </c>
      <c r="E212" s="345" t="s">
        <v>1</v>
      </c>
      <c r="F212" s="346" t="s">
        <v>437</v>
      </c>
      <c r="H212" s="345" t="s">
        <v>1</v>
      </c>
      <c r="L212" s="342"/>
      <c r="M212" s="347"/>
      <c r="T212" s="348"/>
      <c r="AT212" s="345" t="s">
        <v>328</v>
      </c>
      <c r="AU212" s="345" t="s">
        <v>89</v>
      </c>
      <c r="AV212" s="343" t="s">
        <v>84</v>
      </c>
      <c r="AW212" s="343" t="s">
        <v>32</v>
      </c>
      <c r="AX212" s="343" t="s">
        <v>76</v>
      </c>
      <c r="AY212" s="345" t="s">
        <v>320</v>
      </c>
    </row>
    <row r="213" spans="2:65" s="350" customFormat="1" ht="30" x14ac:dyDescent="0.2">
      <c r="B213" s="349"/>
      <c r="D213" s="344" t="s">
        <v>328</v>
      </c>
      <c r="E213" s="351" t="s">
        <v>1</v>
      </c>
      <c r="F213" s="352" t="s">
        <v>438</v>
      </c>
      <c r="H213" s="353">
        <v>448.35300000000001</v>
      </c>
      <c r="L213" s="349"/>
      <c r="M213" s="354"/>
      <c r="T213" s="355"/>
      <c r="AT213" s="351" t="s">
        <v>328</v>
      </c>
      <c r="AU213" s="351" t="s">
        <v>89</v>
      </c>
      <c r="AV213" s="350" t="s">
        <v>89</v>
      </c>
      <c r="AW213" s="350" t="s">
        <v>32</v>
      </c>
      <c r="AX213" s="350" t="s">
        <v>76</v>
      </c>
      <c r="AY213" s="351" t="s">
        <v>320</v>
      </c>
    </row>
    <row r="214" spans="2:65" s="350" customFormat="1" ht="30" x14ac:dyDescent="0.2">
      <c r="B214" s="349"/>
      <c r="D214" s="344" t="s">
        <v>328</v>
      </c>
      <c r="E214" s="351" t="s">
        <v>1</v>
      </c>
      <c r="F214" s="352" t="s">
        <v>439</v>
      </c>
      <c r="H214" s="353">
        <v>-96.528000000000006</v>
      </c>
      <c r="L214" s="349"/>
      <c r="M214" s="354"/>
      <c r="T214" s="355"/>
      <c r="AT214" s="351" t="s">
        <v>328</v>
      </c>
      <c r="AU214" s="351" t="s">
        <v>89</v>
      </c>
      <c r="AV214" s="350" t="s">
        <v>89</v>
      </c>
      <c r="AW214" s="350" t="s">
        <v>32</v>
      </c>
      <c r="AX214" s="350" t="s">
        <v>76</v>
      </c>
      <c r="AY214" s="351" t="s">
        <v>320</v>
      </c>
    </row>
    <row r="215" spans="2:65" s="350" customFormat="1" ht="40" x14ac:dyDescent="0.2">
      <c r="B215" s="349"/>
      <c r="D215" s="344" t="s">
        <v>328</v>
      </c>
      <c r="E215" s="351" t="s">
        <v>1</v>
      </c>
      <c r="F215" s="352" t="s">
        <v>440</v>
      </c>
      <c r="H215" s="353">
        <v>409.82499999999999</v>
      </c>
      <c r="L215" s="349"/>
      <c r="M215" s="354"/>
      <c r="T215" s="355"/>
      <c r="AT215" s="351" t="s">
        <v>328</v>
      </c>
      <c r="AU215" s="351" t="s">
        <v>89</v>
      </c>
      <c r="AV215" s="350" t="s">
        <v>89</v>
      </c>
      <c r="AW215" s="350" t="s">
        <v>32</v>
      </c>
      <c r="AX215" s="350" t="s">
        <v>76</v>
      </c>
      <c r="AY215" s="351" t="s">
        <v>320</v>
      </c>
    </row>
    <row r="216" spans="2:65" s="350" customFormat="1" ht="30" x14ac:dyDescent="0.2">
      <c r="B216" s="349"/>
      <c r="D216" s="344" t="s">
        <v>328</v>
      </c>
      <c r="E216" s="351" t="s">
        <v>1</v>
      </c>
      <c r="F216" s="352" t="s">
        <v>441</v>
      </c>
      <c r="H216" s="353">
        <v>106.283</v>
      </c>
      <c r="L216" s="349"/>
      <c r="M216" s="354"/>
      <c r="T216" s="355"/>
      <c r="AT216" s="351" t="s">
        <v>328</v>
      </c>
      <c r="AU216" s="351" t="s">
        <v>89</v>
      </c>
      <c r="AV216" s="350" t="s">
        <v>89</v>
      </c>
      <c r="AW216" s="350" t="s">
        <v>32</v>
      </c>
      <c r="AX216" s="350" t="s">
        <v>76</v>
      </c>
      <c r="AY216" s="351" t="s">
        <v>320</v>
      </c>
    </row>
    <row r="217" spans="2:65" s="343" customFormat="1" x14ac:dyDescent="0.2">
      <c r="B217" s="342"/>
      <c r="D217" s="344" t="s">
        <v>328</v>
      </c>
      <c r="E217" s="345" t="s">
        <v>1</v>
      </c>
      <c r="F217" s="346" t="s">
        <v>442</v>
      </c>
      <c r="H217" s="345" t="s">
        <v>1</v>
      </c>
      <c r="L217" s="342"/>
      <c r="M217" s="347"/>
      <c r="T217" s="348"/>
      <c r="AT217" s="345" t="s">
        <v>328</v>
      </c>
      <c r="AU217" s="345" t="s">
        <v>89</v>
      </c>
      <c r="AV217" s="343" t="s">
        <v>84</v>
      </c>
      <c r="AW217" s="343" t="s">
        <v>32</v>
      </c>
      <c r="AX217" s="343" t="s">
        <v>76</v>
      </c>
      <c r="AY217" s="345" t="s">
        <v>320</v>
      </c>
    </row>
    <row r="218" spans="2:65" s="350" customFormat="1" ht="30" x14ac:dyDescent="0.2">
      <c r="B218" s="349"/>
      <c r="D218" s="344" t="s">
        <v>328</v>
      </c>
      <c r="E218" s="351" t="s">
        <v>1</v>
      </c>
      <c r="F218" s="352" t="s">
        <v>443</v>
      </c>
      <c r="H218" s="353">
        <v>427.60300000000001</v>
      </c>
      <c r="L218" s="349"/>
      <c r="M218" s="354"/>
      <c r="T218" s="355"/>
      <c r="AT218" s="351" t="s">
        <v>328</v>
      </c>
      <c r="AU218" s="351" t="s">
        <v>89</v>
      </c>
      <c r="AV218" s="350" t="s">
        <v>89</v>
      </c>
      <c r="AW218" s="350" t="s">
        <v>32</v>
      </c>
      <c r="AX218" s="350" t="s">
        <v>76</v>
      </c>
      <c r="AY218" s="351" t="s">
        <v>320</v>
      </c>
    </row>
    <row r="219" spans="2:65" s="350" customFormat="1" ht="30" x14ac:dyDescent="0.2">
      <c r="B219" s="349"/>
      <c r="D219" s="344" t="s">
        <v>328</v>
      </c>
      <c r="E219" s="351" t="s">
        <v>1</v>
      </c>
      <c r="F219" s="352" t="s">
        <v>444</v>
      </c>
      <c r="H219" s="353">
        <v>-130.36799999999999</v>
      </c>
      <c r="L219" s="349"/>
      <c r="M219" s="354"/>
      <c r="T219" s="355"/>
      <c r="AT219" s="351" t="s">
        <v>328</v>
      </c>
      <c r="AU219" s="351" t="s">
        <v>89</v>
      </c>
      <c r="AV219" s="350" t="s">
        <v>89</v>
      </c>
      <c r="AW219" s="350" t="s">
        <v>32</v>
      </c>
      <c r="AX219" s="350" t="s">
        <v>76</v>
      </c>
      <c r="AY219" s="351" t="s">
        <v>320</v>
      </c>
    </row>
    <row r="220" spans="2:65" s="350" customFormat="1" ht="30" x14ac:dyDescent="0.2">
      <c r="B220" s="349"/>
      <c r="D220" s="344" t="s">
        <v>328</v>
      </c>
      <c r="E220" s="351" t="s">
        <v>1</v>
      </c>
      <c r="F220" s="352" t="s">
        <v>445</v>
      </c>
      <c r="H220" s="353">
        <v>281.27100000000002</v>
      </c>
      <c r="L220" s="349"/>
      <c r="M220" s="354"/>
      <c r="T220" s="355"/>
      <c r="AT220" s="351" t="s">
        <v>328</v>
      </c>
      <c r="AU220" s="351" t="s">
        <v>89</v>
      </c>
      <c r="AV220" s="350" t="s">
        <v>89</v>
      </c>
      <c r="AW220" s="350" t="s">
        <v>32</v>
      </c>
      <c r="AX220" s="350" t="s">
        <v>76</v>
      </c>
      <c r="AY220" s="351" t="s">
        <v>320</v>
      </c>
    </row>
    <row r="221" spans="2:65" s="350" customFormat="1" ht="20" x14ac:dyDescent="0.2">
      <c r="B221" s="349"/>
      <c r="D221" s="344" t="s">
        <v>328</v>
      </c>
      <c r="E221" s="351" t="s">
        <v>1</v>
      </c>
      <c r="F221" s="352" t="s">
        <v>446</v>
      </c>
      <c r="H221" s="353">
        <v>-38.113</v>
      </c>
      <c r="L221" s="349"/>
      <c r="M221" s="354"/>
      <c r="T221" s="355"/>
      <c r="AT221" s="351" t="s">
        <v>328</v>
      </c>
      <c r="AU221" s="351" t="s">
        <v>89</v>
      </c>
      <c r="AV221" s="350" t="s">
        <v>89</v>
      </c>
      <c r="AW221" s="350" t="s">
        <v>32</v>
      </c>
      <c r="AX221" s="350" t="s">
        <v>76</v>
      </c>
      <c r="AY221" s="351" t="s">
        <v>320</v>
      </c>
    </row>
    <row r="222" spans="2:65" s="357" customFormat="1" x14ac:dyDescent="0.2">
      <c r="B222" s="356"/>
      <c r="D222" s="344" t="s">
        <v>328</v>
      </c>
      <c r="E222" s="358" t="s">
        <v>1</v>
      </c>
      <c r="F222" s="359" t="s">
        <v>402</v>
      </c>
      <c r="H222" s="360">
        <v>1408.326</v>
      </c>
      <c r="L222" s="356"/>
      <c r="M222" s="361"/>
      <c r="T222" s="362"/>
      <c r="AT222" s="358" t="s">
        <v>328</v>
      </c>
      <c r="AU222" s="358" t="s">
        <v>89</v>
      </c>
      <c r="AV222" s="357" t="s">
        <v>326</v>
      </c>
      <c r="AW222" s="357" t="s">
        <v>32</v>
      </c>
      <c r="AX222" s="357" t="s">
        <v>84</v>
      </c>
      <c r="AY222" s="358" t="s">
        <v>320</v>
      </c>
    </row>
    <row r="223" spans="2:65" s="1" customFormat="1" ht="37.75" customHeight="1" x14ac:dyDescent="0.2">
      <c r="B223" s="13"/>
      <c r="C223" s="329" t="s">
        <v>7</v>
      </c>
      <c r="D223" s="329" t="s">
        <v>322</v>
      </c>
      <c r="E223" s="330" t="s">
        <v>447</v>
      </c>
      <c r="F223" s="331" t="s">
        <v>448</v>
      </c>
      <c r="G223" s="332" t="s">
        <v>385</v>
      </c>
      <c r="H223" s="333">
        <v>561.04600000000005</v>
      </c>
      <c r="I223" s="21"/>
      <c r="J223" s="334">
        <f>ROUND(I223*H223,2)</f>
        <v>0</v>
      </c>
      <c r="K223" s="335"/>
      <c r="L223" s="13"/>
      <c r="M223" s="336" t="s">
        <v>1</v>
      </c>
      <c r="N223" s="337" t="s">
        <v>42</v>
      </c>
      <c r="P223" s="338">
        <f>O223*H223</f>
        <v>0</v>
      </c>
      <c r="Q223" s="338">
        <v>0.45</v>
      </c>
      <c r="R223" s="338">
        <f>Q223*H223</f>
        <v>252.47070000000002</v>
      </c>
      <c r="S223" s="338">
        <v>0</v>
      </c>
      <c r="T223" s="339">
        <f>S223*H223</f>
        <v>0</v>
      </c>
      <c r="AR223" s="340" t="s">
        <v>326</v>
      </c>
      <c r="AT223" s="340" t="s">
        <v>322</v>
      </c>
      <c r="AU223" s="340" t="s">
        <v>89</v>
      </c>
      <c r="AY223" s="3" t="s">
        <v>320</v>
      </c>
      <c r="BE223" s="341">
        <f>IF(N223="základní",J223,0)</f>
        <v>0</v>
      </c>
      <c r="BF223" s="341">
        <f>IF(N223="snížená",J223,0)</f>
        <v>0</v>
      </c>
      <c r="BG223" s="341">
        <f>IF(N223="zákl. přenesená",J223,0)</f>
        <v>0</v>
      </c>
      <c r="BH223" s="341">
        <f>IF(N223="sníž. přenesená",J223,0)</f>
        <v>0</v>
      </c>
      <c r="BI223" s="341">
        <f>IF(N223="nulová",J223,0)</f>
        <v>0</v>
      </c>
      <c r="BJ223" s="3" t="s">
        <v>89</v>
      </c>
      <c r="BK223" s="341">
        <f>ROUND(I223*H223,2)</f>
        <v>0</v>
      </c>
      <c r="BL223" s="3" t="s">
        <v>326</v>
      </c>
      <c r="BM223" s="340" t="s">
        <v>449</v>
      </c>
    </row>
    <row r="224" spans="2:65" s="343" customFormat="1" x14ac:dyDescent="0.2">
      <c r="B224" s="342"/>
      <c r="D224" s="344" t="s">
        <v>328</v>
      </c>
      <c r="E224" s="345" t="s">
        <v>1</v>
      </c>
      <c r="F224" s="346" t="s">
        <v>437</v>
      </c>
      <c r="H224" s="345" t="s">
        <v>1</v>
      </c>
      <c r="L224" s="342"/>
      <c r="M224" s="347"/>
      <c r="T224" s="348"/>
      <c r="AT224" s="345" t="s">
        <v>328</v>
      </c>
      <c r="AU224" s="345" t="s">
        <v>89</v>
      </c>
      <c r="AV224" s="343" t="s">
        <v>84</v>
      </c>
      <c r="AW224" s="343" t="s">
        <v>32</v>
      </c>
      <c r="AX224" s="343" t="s">
        <v>76</v>
      </c>
      <c r="AY224" s="345" t="s">
        <v>320</v>
      </c>
    </row>
    <row r="225" spans="2:65" s="350" customFormat="1" ht="20" x14ac:dyDescent="0.2">
      <c r="B225" s="349"/>
      <c r="D225" s="344" t="s">
        <v>328</v>
      </c>
      <c r="E225" s="351" t="s">
        <v>1</v>
      </c>
      <c r="F225" s="352" t="s">
        <v>450</v>
      </c>
      <c r="H225" s="353">
        <v>83.775999999999996</v>
      </c>
      <c r="L225" s="349"/>
      <c r="M225" s="354"/>
      <c r="T225" s="355"/>
      <c r="AT225" s="351" t="s">
        <v>328</v>
      </c>
      <c r="AU225" s="351" t="s">
        <v>89</v>
      </c>
      <c r="AV225" s="350" t="s">
        <v>89</v>
      </c>
      <c r="AW225" s="350" t="s">
        <v>32</v>
      </c>
      <c r="AX225" s="350" t="s">
        <v>76</v>
      </c>
      <c r="AY225" s="351" t="s">
        <v>320</v>
      </c>
    </row>
    <row r="226" spans="2:65" s="350" customFormat="1" ht="20" x14ac:dyDescent="0.2">
      <c r="B226" s="349"/>
      <c r="D226" s="344" t="s">
        <v>328</v>
      </c>
      <c r="E226" s="351" t="s">
        <v>1</v>
      </c>
      <c r="F226" s="352" t="s">
        <v>451</v>
      </c>
      <c r="H226" s="353">
        <v>190.916</v>
      </c>
      <c r="L226" s="349"/>
      <c r="M226" s="354"/>
      <c r="T226" s="355"/>
      <c r="AT226" s="351" t="s">
        <v>328</v>
      </c>
      <c r="AU226" s="351" t="s">
        <v>89</v>
      </c>
      <c r="AV226" s="350" t="s">
        <v>89</v>
      </c>
      <c r="AW226" s="350" t="s">
        <v>32</v>
      </c>
      <c r="AX226" s="350" t="s">
        <v>76</v>
      </c>
      <c r="AY226" s="351" t="s">
        <v>320</v>
      </c>
    </row>
    <row r="227" spans="2:65" s="350" customFormat="1" x14ac:dyDescent="0.2">
      <c r="B227" s="349"/>
      <c r="D227" s="344" t="s">
        <v>328</v>
      </c>
      <c r="E227" s="351" t="s">
        <v>1</v>
      </c>
      <c r="F227" s="352" t="s">
        <v>452</v>
      </c>
      <c r="H227" s="353">
        <v>12.000999999999999</v>
      </c>
      <c r="L227" s="349"/>
      <c r="M227" s="354"/>
      <c r="T227" s="355"/>
      <c r="AT227" s="351" t="s">
        <v>328</v>
      </c>
      <c r="AU227" s="351" t="s">
        <v>89</v>
      </c>
      <c r="AV227" s="350" t="s">
        <v>89</v>
      </c>
      <c r="AW227" s="350" t="s">
        <v>32</v>
      </c>
      <c r="AX227" s="350" t="s">
        <v>76</v>
      </c>
      <c r="AY227" s="351" t="s">
        <v>320</v>
      </c>
    </row>
    <row r="228" spans="2:65" s="343" customFormat="1" x14ac:dyDescent="0.2">
      <c r="B228" s="342"/>
      <c r="D228" s="344" t="s">
        <v>328</v>
      </c>
      <c r="E228" s="345" t="s">
        <v>1</v>
      </c>
      <c r="F228" s="346" t="s">
        <v>442</v>
      </c>
      <c r="H228" s="345" t="s">
        <v>1</v>
      </c>
      <c r="L228" s="342"/>
      <c r="M228" s="347"/>
      <c r="T228" s="348"/>
      <c r="AT228" s="345" t="s">
        <v>328</v>
      </c>
      <c r="AU228" s="345" t="s">
        <v>89</v>
      </c>
      <c r="AV228" s="343" t="s">
        <v>84</v>
      </c>
      <c r="AW228" s="343" t="s">
        <v>32</v>
      </c>
      <c r="AX228" s="343" t="s">
        <v>76</v>
      </c>
      <c r="AY228" s="345" t="s">
        <v>320</v>
      </c>
    </row>
    <row r="229" spans="2:65" s="350" customFormat="1" ht="20" x14ac:dyDescent="0.2">
      <c r="B229" s="349"/>
      <c r="D229" s="344" t="s">
        <v>328</v>
      </c>
      <c r="E229" s="351" t="s">
        <v>1</v>
      </c>
      <c r="F229" s="352" t="s">
        <v>453</v>
      </c>
      <c r="H229" s="353">
        <v>118.1</v>
      </c>
      <c r="L229" s="349"/>
      <c r="M229" s="354"/>
      <c r="T229" s="355"/>
      <c r="AT229" s="351" t="s">
        <v>328</v>
      </c>
      <c r="AU229" s="351" t="s">
        <v>89</v>
      </c>
      <c r="AV229" s="350" t="s">
        <v>89</v>
      </c>
      <c r="AW229" s="350" t="s">
        <v>32</v>
      </c>
      <c r="AX229" s="350" t="s">
        <v>76</v>
      </c>
      <c r="AY229" s="351" t="s">
        <v>320</v>
      </c>
    </row>
    <row r="230" spans="2:65" s="350" customFormat="1" x14ac:dyDescent="0.2">
      <c r="B230" s="349"/>
      <c r="D230" s="344" t="s">
        <v>328</v>
      </c>
      <c r="E230" s="351" t="s">
        <v>1</v>
      </c>
      <c r="F230" s="352" t="s">
        <v>454</v>
      </c>
      <c r="H230" s="353">
        <v>156.25299999999999</v>
      </c>
      <c r="L230" s="349"/>
      <c r="M230" s="354"/>
      <c r="T230" s="355"/>
      <c r="AT230" s="351" t="s">
        <v>328</v>
      </c>
      <c r="AU230" s="351" t="s">
        <v>89</v>
      </c>
      <c r="AV230" s="350" t="s">
        <v>89</v>
      </c>
      <c r="AW230" s="350" t="s">
        <v>32</v>
      </c>
      <c r="AX230" s="350" t="s">
        <v>76</v>
      </c>
      <c r="AY230" s="351" t="s">
        <v>320</v>
      </c>
    </row>
    <row r="231" spans="2:65" s="357" customFormat="1" x14ac:dyDescent="0.2">
      <c r="B231" s="356"/>
      <c r="D231" s="344" t="s">
        <v>328</v>
      </c>
      <c r="E231" s="358" t="s">
        <v>1</v>
      </c>
      <c r="F231" s="359" t="s">
        <v>402</v>
      </c>
      <c r="H231" s="360">
        <v>561.04600000000005</v>
      </c>
      <c r="L231" s="356"/>
      <c r="M231" s="361"/>
      <c r="T231" s="362"/>
      <c r="AT231" s="358" t="s">
        <v>328</v>
      </c>
      <c r="AU231" s="358" t="s">
        <v>89</v>
      </c>
      <c r="AV231" s="357" t="s">
        <v>326</v>
      </c>
      <c r="AW231" s="357" t="s">
        <v>32</v>
      </c>
      <c r="AX231" s="357" t="s">
        <v>84</v>
      </c>
      <c r="AY231" s="358" t="s">
        <v>320</v>
      </c>
    </row>
    <row r="232" spans="2:65" s="1" customFormat="1" ht="21.75" customHeight="1" x14ac:dyDescent="0.2">
      <c r="B232" s="13"/>
      <c r="C232" s="329" t="s">
        <v>455</v>
      </c>
      <c r="D232" s="329" t="s">
        <v>322</v>
      </c>
      <c r="E232" s="330" t="s">
        <v>456</v>
      </c>
      <c r="F232" s="331" t="s">
        <v>457</v>
      </c>
      <c r="G232" s="332" t="s">
        <v>458</v>
      </c>
      <c r="H232" s="333">
        <v>1</v>
      </c>
      <c r="I232" s="21"/>
      <c r="J232" s="334">
        <f>ROUND(I232*H232,2)</f>
        <v>0</v>
      </c>
      <c r="K232" s="335"/>
      <c r="L232" s="13"/>
      <c r="M232" s="336" t="s">
        <v>1</v>
      </c>
      <c r="N232" s="337" t="s">
        <v>42</v>
      </c>
      <c r="P232" s="338">
        <f>O232*H232</f>
        <v>0</v>
      </c>
      <c r="Q232" s="338">
        <v>4.5449999999999997E-2</v>
      </c>
      <c r="R232" s="338">
        <f>Q232*H232</f>
        <v>4.5449999999999997E-2</v>
      </c>
      <c r="S232" s="338">
        <v>0</v>
      </c>
      <c r="T232" s="339">
        <f>S232*H232</f>
        <v>0</v>
      </c>
      <c r="AR232" s="340" t="s">
        <v>326</v>
      </c>
      <c r="AT232" s="340" t="s">
        <v>322</v>
      </c>
      <c r="AU232" s="340" t="s">
        <v>89</v>
      </c>
      <c r="AY232" s="3" t="s">
        <v>320</v>
      </c>
      <c r="BE232" s="341">
        <f>IF(N232="základní",J232,0)</f>
        <v>0</v>
      </c>
      <c r="BF232" s="341">
        <f>IF(N232="snížená",J232,0)</f>
        <v>0</v>
      </c>
      <c r="BG232" s="341">
        <f>IF(N232="zákl. přenesená",J232,0)</f>
        <v>0</v>
      </c>
      <c r="BH232" s="341">
        <f>IF(N232="sníž. přenesená",J232,0)</f>
        <v>0</v>
      </c>
      <c r="BI232" s="341">
        <f>IF(N232="nulová",J232,0)</f>
        <v>0</v>
      </c>
      <c r="BJ232" s="3" t="s">
        <v>89</v>
      </c>
      <c r="BK232" s="341">
        <f>ROUND(I232*H232,2)</f>
        <v>0</v>
      </c>
      <c r="BL232" s="3" t="s">
        <v>326</v>
      </c>
      <c r="BM232" s="340" t="s">
        <v>459</v>
      </c>
    </row>
    <row r="233" spans="2:65" s="343" customFormat="1" x14ac:dyDescent="0.2">
      <c r="B233" s="342"/>
      <c r="D233" s="344" t="s">
        <v>328</v>
      </c>
      <c r="E233" s="345" t="s">
        <v>1</v>
      </c>
      <c r="F233" s="346" t="s">
        <v>460</v>
      </c>
      <c r="H233" s="345" t="s">
        <v>1</v>
      </c>
      <c r="L233" s="342"/>
      <c r="M233" s="347"/>
      <c r="T233" s="348"/>
      <c r="AT233" s="345" t="s">
        <v>328</v>
      </c>
      <c r="AU233" s="345" t="s">
        <v>89</v>
      </c>
      <c r="AV233" s="343" t="s">
        <v>84</v>
      </c>
      <c r="AW233" s="343" t="s">
        <v>32</v>
      </c>
      <c r="AX233" s="343" t="s">
        <v>76</v>
      </c>
      <c r="AY233" s="345" t="s">
        <v>320</v>
      </c>
    </row>
    <row r="234" spans="2:65" s="350" customFormat="1" x14ac:dyDescent="0.2">
      <c r="B234" s="349"/>
      <c r="D234" s="344" t="s">
        <v>328</v>
      </c>
      <c r="E234" s="351" t="s">
        <v>1</v>
      </c>
      <c r="F234" s="352" t="s">
        <v>84</v>
      </c>
      <c r="H234" s="353">
        <v>1</v>
      </c>
      <c r="L234" s="349"/>
      <c r="M234" s="354"/>
      <c r="T234" s="355"/>
      <c r="AT234" s="351" t="s">
        <v>328</v>
      </c>
      <c r="AU234" s="351" t="s">
        <v>89</v>
      </c>
      <c r="AV234" s="350" t="s">
        <v>89</v>
      </c>
      <c r="AW234" s="350" t="s">
        <v>32</v>
      </c>
      <c r="AX234" s="350" t="s">
        <v>84</v>
      </c>
      <c r="AY234" s="351" t="s">
        <v>320</v>
      </c>
    </row>
    <row r="235" spans="2:65" s="1" customFormat="1" ht="24.15" customHeight="1" x14ac:dyDescent="0.2">
      <c r="B235" s="13"/>
      <c r="C235" s="329" t="s">
        <v>461</v>
      </c>
      <c r="D235" s="329" t="s">
        <v>322</v>
      </c>
      <c r="E235" s="330" t="s">
        <v>462</v>
      </c>
      <c r="F235" s="331" t="s">
        <v>463</v>
      </c>
      <c r="G235" s="332" t="s">
        <v>458</v>
      </c>
      <c r="H235" s="333">
        <v>1</v>
      </c>
      <c r="I235" s="21"/>
      <c r="J235" s="334">
        <f>ROUND(I235*H235,2)</f>
        <v>0</v>
      </c>
      <c r="K235" s="335"/>
      <c r="L235" s="13"/>
      <c r="M235" s="336" t="s">
        <v>1</v>
      </c>
      <c r="N235" s="337" t="s">
        <v>42</v>
      </c>
      <c r="P235" s="338">
        <f>O235*H235</f>
        <v>0</v>
      </c>
      <c r="Q235" s="338">
        <v>5.1900000000000002E-2</v>
      </c>
      <c r="R235" s="338">
        <f>Q235*H235</f>
        <v>5.1900000000000002E-2</v>
      </c>
      <c r="S235" s="338">
        <v>0</v>
      </c>
      <c r="T235" s="339">
        <f>S235*H235</f>
        <v>0</v>
      </c>
      <c r="AR235" s="340" t="s">
        <v>326</v>
      </c>
      <c r="AT235" s="340" t="s">
        <v>322</v>
      </c>
      <c r="AU235" s="340" t="s">
        <v>89</v>
      </c>
      <c r="AY235" s="3" t="s">
        <v>320</v>
      </c>
      <c r="BE235" s="341">
        <f>IF(N235="základní",J235,0)</f>
        <v>0</v>
      </c>
      <c r="BF235" s="341">
        <f>IF(N235="snížená",J235,0)</f>
        <v>0</v>
      </c>
      <c r="BG235" s="341">
        <f>IF(N235="zákl. přenesená",J235,0)</f>
        <v>0</v>
      </c>
      <c r="BH235" s="341">
        <f>IF(N235="sníž. přenesená",J235,0)</f>
        <v>0</v>
      </c>
      <c r="BI235" s="341">
        <f>IF(N235="nulová",J235,0)</f>
        <v>0</v>
      </c>
      <c r="BJ235" s="3" t="s">
        <v>89</v>
      </c>
      <c r="BK235" s="341">
        <f>ROUND(I235*H235,2)</f>
        <v>0</v>
      </c>
      <c r="BL235" s="3" t="s">
        <v>326</v>
      </c>
      <c r="BM235" s="340" t="s">
        <v>464</v>
      </c>
    </row>
    <row r="236" spans="2:65" s="343" customFormat="1" x14ac:dyDescent="0.2">
      <c r="B236" s="342"/>
      <c r="D236" s="344" t="s">
        <v>328</v>
      </c>
      <c r="E236" s="345" t="s">
        <v>1</v>
      </c>
      <c r="F236" s="346" t="s">
        <v>465</v>
      </c>
      <c r="H236" s="345" t="s">
        <v>1</v>
      </c>
      <c r="L236" s="342"/>
      <c r="M236" s="347"/>
      <c r="T236" s="348"/>
      <c r="AT236" s="345" t="s">
        <v>328</v>
      </c>
      <c r="AU236" s="345" t="s">
        <v>89</v>
      </c>
      <c r="AV236" s="343" t="s">
        <v>84</v>
      </c>
      <c r="AW236" s="343" t="s">
        <v>32</v>
      </c>
      <c r="AX236" s="343" t="s">
        <v>76</v>
      </c>
      <c r="AY236" s="345" t="s">
        <v>320</v>
      </c>
    </row>
    <row r="237" spans="2:65" s="350" customFormat="1" x14ac:dyDescent="0.2">
      <c r="B237" s="349"/>
      <c r="D237" s="344" t="s">
        <v>328</v>
      </c>
      <c r="E237" s="351" t="s">
        <v>1</v>
      </c>
      <c r="F237" s="352" t="s">
        <v>84</v>
      </c>
      <c r="H237" s="353">
        <v>1</v>
      </c>
      <c r="L237" s="349"/>
      <c r="M237" s="354"/>
      <c r="T237" s="355"/>
      <c r="AT237" s="351" t="s">
        <v>328</v>
      </c>
      <c r="AU237" s="351" t="s">
        <v>89</v>
      </c>
      <c r="AV237" s="350" t="s">
        <v>89</v>
      </c>
      <c r="AW237" s="350" t="s">
        <v>32</v>
      </c>
      <c r="AX237" s="350" t="s">
        <v>84</v>
      </c>
      <c r="AY237" s="351" t="s">
        <v>320</v>
      </c>
    </row>
    <row r="238" spans="2:65" s="1" customFormat="1" ht="24.15" customHeight="1" x14ac:dyDescent="0.2">
      <c r="B238" s="13"/>
      <c r="C238" s="329" t="s">
        <v>466</v>
      </c>
      <c r="D238" s="329" t="s">
        <v>322</v>
      </c>
      <c r="E238" s="330" t="s">
        <v>467</v>
      </c>
      <c r="F238" s="331" t="s">
        <v>468</v>
      </c>
      <c r="G238" s="332" t="s">
        <v>458</v>
      </c>
      <c r="H238" s="333">
        <v>8</v>
      </c>
      <c r="I238" s="21"/>
      <c r="J238" s="334">
        <f>ROUND(I238*H238,2)</f>
        <v>0</v>
      </c>
      <c r="K238" s="335"/>
      <c r="L238" s="13"/>
      <c r="M238" s="336" t="s">
        <v>1</v>
      </c>
      <c r="N238" s="337" t="s">
        <v>42</v>
      </c>
      <c r="P238" s="338">
        <f>O238*H238</f>
        <v>0</v>
      </c>
      <c r="Q238" s="338">
        <v>6.4699999999999994E-2</v>
      </c>
      <c r="R238" s="338">
        <f>Q238*H238</f>
        <v>0.51759999999999995</v>
      </c>
      <c r="S238" s="338">
        <v>0</v>
      </c>
      <c r="T238" s="339">
        <f>S238*H238</f>
        <v>0</v>
      </c>
      <c r="AR238" s="340" t="s">
        <v>326</v>
      </c>
      <c r="AT238" s="340" t="s">
        <v>322</v>
      </c>
      <c r="AU238" s="340" t="s">
        <v>89</v>
      </c>
      <c r="AY238" s="3" t="s">
        <v>320</v>
      </c>
      <c r="BE238" s="341">
        <f>IF(N238="základní",J238,0)</f>
        <v>0</v>
      </c>
      <c r="BF238" s="341">
        <f>IF(N238="snížená",J238,0)</f>
        <v>0</v>
      </c>
      <c r="BG238" s="341">
        <f>IF(N238="zákl. přenesená",J238,0)</f>
        <v>0</v>
      </c>
      <c r="BH238" s="341">
        <f>IF(N238="sníž. přenesená",J238,0)</f>
        <v>0</v>
      </c>
      <c r="BI238" s="341">
        <f>IF(N238="nulová",J238,0)</f>
        <v>0</v>
      </c>
      <c r="BJ238" s="3" t="s">
        <v>89</v>
      </c>
      <c r="BK238" s="341">
        <f>ROUND(I238*H238,2)</f>
        <v>0</v>
      </c>
      <c r="BL238" s="3" t="s">
        <v>326</v>
      </c>
      <c r="BM238" s="340" t="s">
        <v>469</v>
      </c>
    </row>
    <row r="239" spans="2:65" s="343" customFormat="1" x14ac:dyDescent="0.2">
      <c r="B239" s="342"/>
      <c r="D239" s="344" t="s">
        <v>328</v>
      </c>
      <c r="E239" s="345" t="s">
        <v>1</v>
      </c>
      <c r="F239" s="346" t="s">
        <v>470</v>
      </c>
      <c r="H239" s="345" t="s">
        <v>1</v>
      </c>
      <c r="L239" s="342"/>
      <c r="M239" s="347"/>
      <c r="T239" s="348"/>
      <c r="AT239" s="345" t="s">
        <v>328</v>
      </c>
      <c r="AU239" s="345" t="s">
        <v>89</v>
      </c>
      <c r="AV239" s="343" t="s">
        <v>84</v>
      </c>
      <c r="AW239" s="343" t="s">
        <v>32</v>
      </c>
      <c r="AX239" s="343" t="s">
        <v>76</v>
      </c>
      <c r="AY239" s="345" t="s">
        <v>320</v>
      </c>
    </row>
    <row r="240" spans="2:65" s="350" customFormat="1" x14ac:dyDescent="0.2">
      <c r="B240" s="349"/>
      <c r="D240" s="344" t="s">
        <v>328</v>
      </c>
      <c r="E240" s="351" t="s">
        <v>1</v>
      </c>
      <c r="F240" s="352" t="s">
        <v>343</v>
      </c>
      <c r="H240" s="353">
        <v>8</v>
      </c>
      <c r="L240" s="349"/>
      <c r="M240" s="354"/>
      <c r="T240" s="355"/>
      <c r="AT240" s="351" t="s">
        <v>328</v>
      </c>
      <c r="AU240" s="351" t="s">
        <v>89</v>
      </c>
      <c r="AV240" s="350" t="s">
        <v>89</v>
      </c>
      <c r="AW240" s="350" t="s">
        <v>32</v>
      </c>
      <c r="AX240" s="350" t="s">
        <v>84</v>
      </c>
      <c r="AY240" s="351" t="s">
        <v>320</v>
      </c>
    </row>
    <row r="241" spans="2:65" s="1" customFormat="1" ht="24.15" customHeight="1" x14ac:dyDescent="0.2">
      <c r="B241" s="13"/>
      <c r="C241" s="329" t="s">
        <v>471</v>
      </c>
      <c r="D241" s="329" t="s">
        <v>322</v>
      </c>
      <c r="E241" s="330" t="s">
        <v>472</v>
      </c>
      <c r="F241" s="331" t="s">
        <v>473</v>
      </c>
      <c r="G241" s="332" t="s">
        <v>458</v>
      </c>
      <c r="H241" s="333">
        <v>24</v>
      </c>
      <c r="I241" s="21"/>
      <c r="J241" s="334">
        <f>ROUND(I241*H241,2)</f>
        <v>0</v>
      </c>
      <c r="K241" s="335"/>
      <c r="L241" s="13"/>
      <c r="M241" s="336" t="s">
        <v>1</v>
      </c>
      <c r="N241" s="337" t="s">
        <v>42</v>
      </c>
      <c r="P241" s="338">
        <f>O241*H241</f>
        <v>0</v>
      </c>
      <c r="Q241" s="338">
        <v>7.9039999999999999E-2</v>
      </c>
      <c r="R241" s="338">
        <f>Q241*H241</f>
        <v>1.89696</v>
      </c>
      <c r="S241" s="338">
        <v>0</v>
      </c>
      <c r="T241" s="339">
        <f>S241*H241</f>
        <v>0</v>
      </c>
      <c r="AR241" s="340" t="s">
        <v>326</v>
      </c>
      <c r="AT241" s="340" t="s">
        <v>322</v>
      </c>
      <c r="AU241" s="340" t="s">
        <v>89</v>
      </c>
      <c r="AY241" s="3" t="s">
        <v>320</v>
      </c>
      <c r="BE241" s="341">
        <f>IF(N241="základní",J241,0)</f>
        <v>0</v>
      </c>
      <c r="BF241" s="341">
        <f>IF(N241="snížená",J241,0)</f>
        <v>0</v>
      </c>
      <c r="BG241" s="341">
        <f>IF(N241="zákl. přenesená",J241,0)</f>
        <v>0</v>
      </c>
      <c r="BH241" s="341">
        <f>IF(N241="sníž. přenesená",J241,0)</f>
        <v>0</v>
      </c>
      <c r="BI241" s="341">
        <f>IF(N241="nulová",J241,0)</f>
        <v>0</v>
      </c>
      <c r="BJ241" s="3" t="s">
        <v>89</v>
      </c>
      <c r="BK241" s="341">
        <f>ROUND(I241*H241,2)</f>
        <v>0</v>
      </c>
      <c r="BL241" s="3" t="s">
        <v>326</v>
      </c>
      <c r="BM241" s="340" t="s">
        <v>474</v>
      </c>
    </row>
    <row r="242" spans="2:65" s="343" customFormat="1" x14ac:dyDescent="0.2">
      <c r="B242" s="342"/>
      <c r="D242" s="344" t="s">
        <v>328</v>
      </c>
      <c r="E242" s="345" t="s">
        <v>1</v>
      </c>
      <c r="F242" s="346" t="s">
        <v>475</v>
      </c>
      <c r="H242" s="345" t="s">
        <v>1</v>
      </c>
      <c r="L242" s="342"/>
      <c r="M242" s="347"/>
      <c r="T242" s="348"/>
      <c r="AT242" s="345" t="s">
        <v>328</v>
      </c>
      <c r="AU242" s="345" t="s">
        <v>89</v>
      </c>
      <c r="AV242" s="343" t="s">
        <v>84</v>
      </c>
      <c r="AW242" s="343" t="s">
        <v>32</v>
      </c>
      <c r="AX242" s="343" t="s">
        <v>76</v>
      </c>
      <c r="AY242" s="345" t="s">
        <v>320</v>
      </c>
    </row>
    <row r="243" spans="2:65" s="350" customFormat="1" x14ac:dyDescent="0.2">
      <c r="B243" s="349"/>
      <c r="D243" s="344" t="s">
        <v>328</v>
      </c>
      <c r="E243" s="351" t="s">
        <v>1</v>
      </c>
      <c r="F243" s="352" t="s">
        <v>466</v>
      </c>
      <c r="H243" s="353">
        <v>24</v>
      </c>
      <c r="L243" s="349"/>
      <c r="M243" s="354"/>
      <c r="T243" s="355"/>
      <c r="AT243" s="351" t="s">
        <v>328</v>
      </c>
      <c r="AU243" s="351" t="s">
        <v>89</v>
      </c>
      <c r="AV243" s="350" t="s">
        <v>89</v>
      </c>
      <c r="AW243" s="350" t="s">
        <v>32</v>
      </c>
      <c r="AX243" s="350" t="s">
        <v>84</v>
      </c>
      <c r="AY243" s="351" t="s">
        <v>320</v>
      </c>
    </row>
    <row r="244" spans="2:65" s="1" customFormat="1" ht="24.15" customHeight="1" x14ac:dyDescent="0.2">
      <c r="B244" s="13"/>
      <c r="C244" s="329" t="s">
        <v>476</v>
      </c>
      <c r="D244" s="329" t="s">
        <v>322</v>
      </c>
      <c r="E244" s="330" t="s">
        <v>477</v>
      </c>
      <c r="F244" s="331" t="s">
        <v>478</v>
      </c>
      <c r="G244" s="332" t="s">
        <v>458</v>
      </c>
      <c r="H244" s="333">
        <v>11</v>
      </c>
      <c r="I244" s="21"/>
      <c r="J244" s="334">
        <f>ROUND(I244*H244,2)</f>
        <v>0</v>
      </c>
      <c r="K244" s="335"/>
      <c r="L244" s="13"/>
      <c r="M244" s="336" t="s">
        <v>1</v>
      </c>
      <c r="N244" s="337" t="s">
        <v>42</v>
      </c>
      <c r="P244" s="338">
        <f>O244*H244</f>
        <v>0</v>
      </c>
      <c r="Q244" s="338">
        <v>9.1840000000000005E-2</v>
      </c>
      <c r="R244" s="338">
        <f>Q244*H244</f>
        <v>1.01024</v>
      </c>
      <c r="S244" s="338">
        <v>0</v>
      </c>
      <c r="T244" s="339">
        <f>S244*H244</f>
        <v>0</v>
      </c>
      <c r="AR244" s="340" t="s">
        <v>326</v>
      </c>
      <c r="AT244" s="340" t="s">
        <v>322</v>
      </c>
      <c r="AU244" s="340" t="s">
        <v>89</v>
      </c>
      <c r="AY244" s="3" t="s">
        <v>320</v>
      </c>
      <c r="BE244" s="341">
        <f>IF(N244="základní",J244,0)</f>
        <v>0</v>
      </c>
      <c r="BF244" s="341">
        <f>IF(N244="snížená",J244,0)</f>
        <v>0</v>
      </c>
      <c r="BG244" s="341">
        <f>IF(N244="zákl. přenesená",J244,0)</f>
        <v>0</v>
      </c>
      <c r="BH244" s="341">
        <f>IF(N244="sníž. přenesená",J244,0)</f>
        <v>0</v>
      </c>
      <c r="BI244" s="341">
        <f>IF(N244="nulová",J244,0)</f>
        <v>0</v>
      </c>
      <c r="BJ244" s="3" t="s">
        <v>89</v>
      </c>
      <c r="BK244" s="341">
        <f>ROUND(I244*H244,2)</f>
        <v>0</v>
      </c>
      <c r="BL244" s="3" t="s">
        <v>326</v>
      </c>
      <c r="BM244" s="340" t="s">
        <v>479</v>
      </c>
    </row>
    <row r="245" spans="2:65" s="343" customFormat="1" x14ac:dyDescent="0.2">
      <c r="B245" s="342"/>
      <c r="D245" s="344" t="s">
        <v>328</v>
      </c>
      <c r="E245" s="345" t="s">
        <v>1</v>
      </c>
      <c r="F245" s="346" t="s">
        <v>480</v>
      </c>
      <c r="H245" s="345" t="s">
        <v>1</v>
      </c>
      <c r="L245" s="342"/>
      <c r="M245" s="347"/>
      <c r="T245" s="348"/>
      <c r="AT245" s="345" t="s">
        <v>328</v>
      </c>
      <c r="AU245" s="345" t="s">
        <v>89</v>
      </c>
      <c r="AV245" s="343" t="s">
        <v>84</v>
      </c>
      <c r="AW245" s="343" t="s">
        <v>32</v>
      </c>
      <c r="AX245" s="343" t="s">
        <v>76</v>
      </c>
      <c r="AY245" s="345" t="s">
        <v>320</v>
      </c>
    </row>
    <row r="246" spans="2:65" s="350" customFormat="1" x14ac:dyDescent="0.2">
      <c r="B246" s="349"/>
      <c r="D246" s="344" t="s">
        <v>328</v>
      </c>
      <c r="E246" s="351" t="s">
        <v>1</v>
      </c>
      <c r="F246" s="352" t="s">
        <v>382</v>
      </c>
      <c r="H246" s="353">
        <v>11</v>
      </c>
      <c r="L246" s="349"/>
      <c r="M246" s="354"/>
      <c r="T246" s="355"/>
      <c r="AT246" s="351" t="s">
        <v>328</v>
      </c>
      <c r="AU246" s="351" t="s">
        <v>89</v>
      </c>
      <c r="AV246" s="350" t="s">
        <v>89</v>
      </c>
      <c r="AW246" s="350" t="s">
        <v>32</v>
      </c>
      <c r="AX246" s="350" t="s">
        <v>84</v>
      </c>
      <c r="AY246" s="351" t="s">
        <v>320</v>
      </c>
    </row>
    <row r="247" spans="2:65" s="1" customFormat="1" ht="24.15" customHeight="1" x14ac:dyDescent="0.2">
      <c r="B247" s="13"/>
      <c r="C247" s="329" t="s">
        <v>481</v>
      </c>
      <c r="D247" s="329" t="s">
        <v>322</v>
      </c>
      <c r="E247" s="330" t="s">
        <v>482</v>
      </c>
      <c r="F247" s="331" t="s">
        <v>483</v>
      </c>
      <c r="G247" s="332" t="s">
        <v>458</v>
      </c>
      <c r="H247" s="333">
        <v>5</v>
      </c>
      <c r="I247" s="21"/>
      <c r="J247" s="334">
        <f>ROUND(I247*H247,2)</f>
        <v>0</v>
      </c>
      <c r="K247" s="335"/>
      <c r="L247" s="13"/>
      <c r="M247" s="336" t="s">
        <v>1</v>
      </c>
      <c r="N247" s="337" t="s">
        <v>42</v>
      </c>
      <c r="P247" s="338">
        <f>O247*H247</f>
        <v>0</v>
      </c>
      <c r="Q247" s="338">
        <v>0.10464</v>
      </c>
      <c r="R247" s="338">
        <f>Q247*H247</f>
        <v>0.5232</v>
      </c>
      <c r="S247" s="338">
        <v>0</v>
      </c>
      <c r="T247" s="339">
        <f>S247*H247</f>
        <v>0</v>
      </c>
      <c r="AR247" s="340" t="s">
        <v>326</v>
      </c>
      <c r="AT247" s="340" t="s">
        <v>322</v>
      </c>
      <c r="AU247" s="340" t="s">
        <v>89</v>
      </c>
      <c r="AY247" s="3" t="s">
        <v>320</v>
      </c>
      <c r="BE247" s="341">
        <f>IF(N247="základní",J247,0)</f>
        <v>0</v>
      </c>
      <c r="BF247" s="341">
        <f>IF(N247="snížená",J247,0)</f>
        <v>0</v>
      </c>
      <c r="BG247" s="341">
        <f>IF(N247="zákl. přenesená",J247,0)</f>
        <v>0</v>
      </c>
      <c r="BH247" s="341">
        <f>IF(N247="sníž. přenesená",J247,0)</f>
        <v>0</v>
      </c>
      <c r="BI247" s="341">
        <f>IF(N247="nulová",J247,0)</f>
        <v>0</v>
      </c>
      <c r="BJ247" s="3" t="s">
        <v>89</v>
      </c>
      <c r="BK247" s="341">
        <f>ROUND(I247*H247,2)</f>
        <v>0</v>
      </c>
      <c r="BL247" s="3" t="s">
        <v>326</v>
      </c>
      <c r="BM247" s="340" t="s">
        <v>484</v>
      </c>
    </row>
    <row r="248" spans="2:65" s="343" customFormat="1" x14ac:dyDescent="0.2">
      <c r="B248" s="342"/>
      <c r="D248" s="344" t="s">
        <v>328</v>
      </c>
      <c r="E248" s="345" t="s">
        <v>1</v>
      </c>
      <c r="F248" s="346" t="s">
        <v>485</v>
      </c>
      <c r="H248" s="345" t="s">
        <v>1</v>
      </c>
      <c r="L248" s="342"/>
      <c r="M248" s="347"/>
      <c r="T248" s="348"/>
      <c r="AT248" s="345" t="s">
        <v>328</v>
      </c>
      <c r="AU248" s="345" t="s">
        <v>89</v>
      </c>
      <c r="AV248" s="343" t="s">
        <v>84</v>
      </c>
      <c r="AW248" s="343" t="s">
        <v>32</v>
      </c>
      <c r="AX248" s="343" t="s">
        <v>76</v>
      </c>
      <c r="AY248" s="345" t="s">
        <v>320</v>
      </c>
    </row>
    <row r="249" spans="2:65" s="350" customFormat="1" x14ac:dyDescent="0.2">
      <c r="B249" s="349"/>
      <c r="D249" s="344" t="s">
        <v>328</v>
      </c>
      <c r="E249" s="351" t="s">
        <v>1</v>
      </c>
      <c r="F249" s="352" t="s">
        <v>346</v>
      </c>
      <c r="H249" s="353">
        <v>5</v>
      </c>
      <c r="L249" s="349"/>
      <c r="M249" s="354"/>
      <c r="T249" s="355"/>
      <c r="AT249" s="351" t="s">
        <v>328</v>
      </c>
      <c r="AU249" s="351" t="s">
        <v>89</v>
      </c>
      <c r="AV249" s="350" t="s">
        <v>89</v>
      </c>
      <c r="AW249" s="350" t="s">
        <v>32</v>
      </c>
      <c r="AX249" s="350" t="s">
        <v>84</v>
      </c>
      <c r="AY249" s="351" t="s">
        <v>320</v>
      </c>
    </row>
    <row r="250" spans="2:65" s="1" customFormat="1" ht="16.5" customHeight="1" x14ac:dyDescent="0.2">
      <c r="B250" s="13"/>
      <c r="C250" s="329" t="s">
        <v>486</v>
      </c>
      <c r="D250" s="329" t="s">
        <v>322</v>
      </c>
      <c r="E250" s="330" t="s">
        <v>487</v>
      </c>
      <c r="F250" s="331" t="s">
        <v>488</v>
      </c>
      <c r="G250" s="332" t="s">
        <v>458</v>
      </c>
      <c r="H250" s="333">
        <v>2</v>
      </c>
      <c r="I250" s="21"/>
      <c r="J250" s="334">
        <f>ROUND(I250*H250,2)</f>
        <v>0</v>
      </c>
      <c r="K250" s="335"/>
      <c r="L250" s="13"/>
      <c r="M250" s="336" t="s">
        <v>1</v>
      </c>
      <c r="N250" s="337" t="s">
        <v>42</v>
      </c>
      <c r="P250" s="338">
        <f>O250*H250</f>
        <v>0</v>
      </c>
      <c r="Q250" s="338">
        <v>0.10464</v>
      </c>
      <c r="R250" s="338">
        <f>Q250*H250</f>
        <v>0.20927999999999999</v>
      </c>
      <c r="S250" s="338">
        <v>0</v>
      </c>
      <c r="T250" s="339">
        <f>S250*H250</f>
        <v>0</v>
      </c>
      <c r="AR250" s="340" t="s">
        <v>326</v>
      </c>
      <c r="AT250" s="340" t="s">
        <v>322</v>
      </c>
      <c r="AU250" s="340" t="s">
        <v>89</v>
      </c>
      <c r="AY250" s="3" t="s">
        <v>320</v>
      </c>
      <c r="BE250" s="341">
        <f>IF(N250="základní",J250,0)</f>
        <v>0</v>
      </c>
      <c r="BF250" s="341">
        <f>IF(N250="snížená",J250,0)</f>
        <v>0</v>
      </c>
      <c r="BG250" s="341">
        <f>IF(N250="zákl. přenesená",J250,0)</f>
        <v>0</v>
      </c>
      <c r="BH250" s="341">
        <f>IF(N250="sníž. přenesená",J250,0)</f>
        <v>0</v>
      </c>
      <c r="BI250" s="341">
        <f>IF(N250="nulová",J250,0)</f>
        <v>0</v>
      </c>
      <c r="BJ250" s="3" t="s">
        <v>89</v>
      </c>
      <c r="BK250" s="341">
        <f>ROUND(I250*H250,2)</f>
        <v>0</v>
      </c>
      <c r="BL250" s="3" t="s">
        <v>326</v>
      </c>
      <c r="BM250" s="340" t="s">
        <v>489</v>
      </c>
    </row>
    <row r="251" spans="2:65" s="343" customFormat="1" x14ac:dyDescent="0.2">
      <c r="B251" s="342"/>
      <c r="D251" s="344" t="s">
        <v>328</v>
      </c>
      <c r="E251" s="345" t="s">
        <v>1</v>
      </c>
      <c r="F251" s="346" t="s">
        <v>490</v>
      </c>
      <c r="H251" s="345" t="s">
        <v>1</v>
      </c>
      <c r="L251" s="342"/>
      <c r="M251" s="347"/>
      <c r="T251" s="348"/>
      <c r="AT251" s="345" t="s">
        <v>328</v>
      </c>
      <c r="AU251" s="345" t="s">
        <v>89</v>
      </c>
      <c r="AV251" s="343" t="s">
        <v>84</v>
      </c>
      <c r="AW251" s="343" t="s">
        <v>32</v>
      </c>
      <c r="AX251" s="343" t="s">
        <v>76</v>
      </c>
      <c r="AY251" s="345" t="s">
        <v>320</v>
      </c>
    </row>
    <row r="252" spans="2:65" s="350" customFormat="1" x14ac:dyDescent="0.2">
      <c r="B252" s="349"/>
      <c r="D252" s="344" t="s">
        <v>328</v>
      </c>
      <c r="E252" s="351" t="s">
        <v>1</v>
      </c>
      <c r="F252" s="352" t="s">
        <v>89</v>
      </c>
      <c r="H252" s="353">
        <v>2</v>
      </c>
      <c r="L252" s="349"/>
      <c r="M252" s="354"/>
      <c r="T252" s="355"/>
      <c r="AT252" s="351" t="s">
        <v>328</v>
      </c>
      <c r="AU252" s="351" t="s">
        <v>89</v>
      </c>
      <c r="AV252" s="350" t="s">
        <v>89</v>
      </c>
      <c r="AW252" s="350" t="s">
        <v>32</v>
      </c>
      <c r="AX252" s="350" t="s">
        <v>84</v>
      </c>
      <c r="AY252" s="351" t="s">
        <v>320</v>
      </c>
    </row>
    <row r="253" spans="2:65" s="1" customFormat="1" ht="24.15" customHeight="1" x14ac:dyDescent="0.2">
      <c r="B253" s="13"/>
      <c r="C253" s="329" t="s">
        <v>491</v>
      </c>
      <c r="D253" s="329" t="s">
        <v>322</v>
      </c>
      <c r="E253" s="330" t="s">
        <v>492</v>
      </c>
      <c r="F253" s="331" t="s">
        <v>493</v>
      </c>
      <c r="G253" s="332" t="s">
        <v>458</v>
      </c>
      <c r="H253" s="333">
        <v>3</v>
      </c>
      <c r="I253" s="21"/>
      <c r="J253" s="334">
        <f>ROUND(I253*H253,2)</f>
        <v>0</v>
      </c>
      <c r="K253" s="335"/>
      <c r="L253" s="13"/>
      <c r="M253" s="336" t="s">
        <v>1</v>
      </c>
      <c r="N253" s="337" t="s">
        <v>42</v>
      </c>
      <c r="P253" s="338">
        <f>O253*H253</f>
        <v>0</v>
      </c>
      <c r="Q253" s="338">
        <v>0.11744</v>
      </c>
      <c r="R253" s="338">
        <f>Q253*H253</f>
        <v>0.35232000000000002</v>
      </c>
      <c r="S253" s="338">
        <v>0</v>
      </c>
      <c r="T253" s="339">
        <f>S253*H253</f>
        <v>0</v>
      </c>
      <c r="AR253" s="340" t="s">
        <v>326</v>
      </c>
      <c r="AT253" s="340" t="s">
        <v>322</v>
      </c>
      <c r="AU253" s="340" t="s">
        <v>89</v>
      </c>
      <c r="AY253" s="3" t="s">
        <v>320</v>
      </c>
      <c r="BE253" s="341">
        <f>IF(N253="základní",J253,0)</f>
        <v>0</v>
      </c>
      <c r="BF253" s="341">
        <f>IF(N253="snížená",J253,0)</f>
        <v>0</v>
      </c>
      <c r="BG253" s="341">
        <f>IF(N253="zákl. přenesená",J253,0)</f>
        <v>0</v>
      </c>
      <c r="BH253" s="341">
        <f>IF(N253="sníž. přenesená",J253,0)</f>
        <v>0</v>
      </c>
      <c r="BI253" s="341">
        <f>IF(N253="nulová",J253,0)</f>
        <v>0</v>
      </c>
      <c r="BJ253" s="3" t="s">
        <v>89</v>
      </c>
      <c r="BK253" s="341">
        <f>ROUND(I253*H253,2)</f>
        <v>0</v>
      </c>
      <c r="BL253" s="3" t="s">
        <v>326</v>
      </c>
      <c r="BM253" s="340" t="s">
        <v>494</v>
      </c>
    </row>
    <row r="254" spans="2:65" s="343" customFormat="1" x14ac:dyDescent="0.2">
      <c r="B254" s="342"/>
      <c r="D254" s="344" t="s">
        <v>328</v>
      </c>
      <c r="E254" s="345" t="s">
        <v>1</v>
      </c>
      <c r="F254" s="346" t="s">
        <v>495</v>
      </c>
      <c r="H254" s="345" t="s">
        <v>1</v>
      </c>
      <c r="L254" s="342"/>
      <c r="M254" s="347"/>
      <c r="T254" s="348"/>
      <c r="AT254" s="345" t="s">
        <v>328</v>
      </c>
      <c r="AU254" s="345" t="s">
        <v>89</v>
      </c>
      <c r="AV254" s="343" t="s">
        <v>84</v>
      </c>
      <c r="AW254" s="343" t="s">
        <v>32</v>
      </c>
      <c r="AX254" s="343" t="s">
        <v>76</v>
      </c>
      <c r="AY254" s="345" t="s">
        <v>320</v>
      </c>
    </row>
    <row r="255" spans="2:65" s="350" customFormat="1" x14ac:dyDescent="0.2">
      <c r="B255" s="349"/>
      <c r="D255" s="344" t="s">
        <v>328</v>
      </c>
      <c r="E255" s="351" t="s">
        <v>1</v>
      </c>
      <c r="F255" s="352" t="s">
        <v>207</v>
      </c>
      <c r="H255" s="353">
        <v>3</v>
      </c>
      <c r="L255" s="349"/>
      <c r="M255" s="354"/>
      <c r="T255" s="355"/>
      <c r="AT255" s="351" t="s">
        <v>328</v>
      </c>
      <c r="AU255" s="351" t="s">
        <v>89</v>
      </c>
      <c r="AV255" s="350" t="s">
        <v>89</v>
      </c>
      <c r="AW255" s="350" t="s">
        <v>32</v>
      </c>
      <c r="AX255" s="350" t="s">
        <v>84</v>
      </c>
      <c r="AY255" s="351" t="s">
        <v>320</v>
      </c>
    </row>
    <row r="256" spans="2:65" s="1" customFormat="1" ht="24.15" customHeight="1" x14ac:dyDescent="0.2">
      <c r="B256" s="13"/>
      <c r="C256" s="329" t="s">
        <v>496</v>
      </c>
      <c r="D256" s="329" t="s">
        <v>322</v>
      </c>
      <c r="E256" s="330" t="s">
        <v>497</v>
      </c>
      <c r="F256" s="331" t="s">
        <v>498</v>
      </c>
      <c r="G256" s="332" t="s">
        <v>458</v>
      </c>
      <c r="H256" s="333">
        <v>4</v>
      </c>
      <c r="I256" s="21"/>
      <c r="J256" s="334">
        <f>ROUND(I256*H256,2)</f>
        <v>0</v>
      </c>
      <c r="K256" s="335"/>
      <c r="L256" s="13"/>
      <c r="M256" s="336" t="s">
        <v>1</v>
      </c>
      <c r="N256" s="337" t="s">
        <v>42</v>
      </c>
      <c r="P256" s="338">
        <f>O256*H256</f>
        <v>0</v>
      </c>
      <c r="Q256" s="338">
        <v>0.14457999999999999</v>
      </c>
      <c r="R256" s="338">
        <f>Q256*H256</f>
        <v>0.57831999999999995</v>
      </c>
      <c r="S256" s="338">
        <v>0</v>
      </c>
      <c r="T256" s="339">
        <f>S256*H256</f>
        <v>0</v>
      </c>
      <c r="AR256" s="340" t="s">
        <v>326</v>
      </c>
      <c r="AT256" s="340" t="s">
        <v>322</v>
      </c>
      <c r="AU256" s="340" t="s">
        <v>89</v>
      </c>
      <c r="AY256" s="3" t="s">
        <v>320</v>
      </c>
      <c r="BE256" s="341">
        <f>IF(N256="základní",J256,0)</f>
        <v>0</v>
      </c>
      <c r="BF256" s="341">
        <f>IF(N256="snížená",J256,0)</f>
        <v>0</v>
      </c>
      <c r="BG256" s="341">
        <f>IF(N256="zákl. přenesená",J256,0)</f>
        <v>0</v>
      </c>
      <c r="BH256" s="341">
        <f>IF(N256="sníž. přenesená",J256,0)</f>
        <v>0</v>
      </c>
      <c r="BI256" s="341">
        <f>IF(N256="nulová",J256,0)</f>
        <v>0</v>
      </c>
      <c r="BJ256" s="3" t="s">
        <v>89</v>
      </c>
      <c r="BK256" s="341">
        <f>ROUND(I256*H256,2)</f>
        <v>0</v>
      </c>
      <c r="BL256" s="3" t="s">
        <v>326</v>
      </c>
      <c r="BM256" s="340" t="s">
        <v>499</v>
      </c>
    </row>
    <row r="257" spans="2:65" s="343" customFormat="1" x14ac:dyDescent="0.2">
      <c r="B257" s="342"/>
      <c r="D257" s="344" t="s">
        <v>328</v>
      </c>
      <c r="E257" s="345" t="s">
        <v>1</v>
      </c>
      <c r="F257" s="346" t="s">
        <v>500</v>
      </c>
      <c r="H257" s="345" t="s">
        <v>1</v>
      </c>
      <c r="L257" s="342"/>
      <c r="M257" s="347"/>
      <c r="T257" s="348"/>
      <c r="AT257" s="345" t="s">
        <v>328</v>
      </c>
      <c r="AU257" s="345" t="s">
        <v>89</v>
      </c>
      <c r="AV257" s="343" t="s">
        <v>84</v>
      </c>
      <c r="AW257" s="343" t="s">
        <v>32</v>
      </c>
      <c r="AX257" s="343" t="s">
        <v>76</v>
      </c>
      <c r="AY257" s="345" t="s">
        <v>320</v>
      </c>
    </row>
    <row r="258" spans="2:65" s="350" customFormat="1" x14ac:dyDescent="0.2">
      <c r="B258" s="349"/>
      <c r="D258" s="344" t="s">
        <v>328</v>
      </c>
      <c r="E258" s="351" t="s">
        <v>1</v>
      </c>
      <c r="F258" s="352" t="s">
        <v>326</v>
      </c>
      <c r="H258" s="353">
        <v>4</v>
      </c>
      <c r="L258" s="349"/>
      <c r="M258" s="354"/>
      <c r="T258" s="355"/>
      <c r="AT258" s="351" t="s">
        <v>328</v>
      </c>
      <c r="AU258" s="351" t="s">
        <v>89</v>
      </c>
      <c r="AV258" s="350" t="s">
        <v>89</v>
      </c>
      <c r="AW258" s="350" t="s">
        <v>32</v>
      </c>
      <c r="AX258" s="350" t="s">
        <v>84</v>
      </c>
      <c r="AY258" s="351" t="s">
        <v>320</v>
      </c>
    </row>
    <row r="259" spans="2:65" s="1" customFormat="1" ht="24.15" customHeight="1" x14ac:dyDescent="0.2">
      <c r="B259" s="13"/>
      <c r="C259" s="329" t="s">
        <v>501</v>
      </c>
      <c r="D259" s="329" t="s">
        <v>322</v>
      </c>
      <c r="E259" s="330" t="s">
        <v>502</v>
      </c>
      <c r="F259" s="331" t="s">
        <v>503</v>
      </c>
      <c r="G259" s="332" t="s">
        <v>458</v>
      </c>
      <c r="H259" s="333">
        <v>16</v>
      </c>
      <c r="I259" s="21"/>
      <c r="J259" s="334">
        <f>ROUND(I259*H259,2)</f>
        <v>0</v>
      </c>
      <c r="K259" s="335"/>
      <c r="L259" s="13"/>
      <c r="M259" s="336" t="s">
        <v>1</v>
      </c>
      <c r="N259" s="337" t="s">
        <v>42</v>
      </c>
      <c r="P259" s="338">
        <f>O259*H259</f>
        <v>0</v>
      </c>
      <c r="Q259" s="338">
        <v>0.15737999999999999</v>
      </c>
      <c r="R259" s="338">
        <f>Q259*H259</f>
        <v>2.5180799999999999</v>
      </c>
      <c r="S259" s="338">
        <v>0</v>
      </c>
      <c r="T259" s="339">
        <f>S259*H259</f>
        <v>0</v>
      </c>
      <c r="AR259" s="340" t="s">
        <v>326</v>
      </c>
      <c r="AT259" s="340" t="s">
        <v>322</v>
      </c>
      <c r="AU259" s="340" t="s">
        <v>89</v>
      </c>
      <c r="AY259" s="3" t="s">
        <v>320</v>
      </c>
      <c r="BE259" s="341">
        <f>IF(N259="základní",J259,0)</f>
        <v>0</v>
      </c>
      <c r="BF259" s="341">
        <f>IF(N259="snížená",J259,0)</f>
        <v>0</v>
      </c>
      <c r="BG259" s="341">
        <f>IF(N259="zákl. přenesená",J259,0)</f>
        <v>0</v>
      </c>
      <c r="BH259" s="341">
        <f>IF(N259="sníž. přenesená",J259,0)</f>
        <v>0</v>
      </c>
      <c r="BI259" s="341">
        <f>IF(N259="nulová",J259,0)</f>
        <v>0</v>
      </c>
      <c r="BJ259" s="3" t="s">
        <v>89</v>
      </c>
      <c r="BK259" s="341">
        <f>ROUND(I259*H259,2)</f>
        <v>0</v>
      </c>
      <c r="BL259" s="3" t="s">
        <v>326</v>
      </c>
      <c r="BM259" s="340" t="s">
        <v>504</v>
      </c>
    </row>
    <row r="260" spans="2:65" s="343" customFormat="1" x14ac:dyDescent="0.2">
      <c r="B260" s="342"/>
      <c r="D260" s="344" t="s">
        <v>328</v>
      </c>
      <c r="E260" s="345" t="s">
        <v>1</v>
      </c>
      <c r="F260" s="346" t="s">
        <v>505</v>
      </c>
      <c r="H260" s="345" t="s">
        <v>1</v>
      </c>
      <c r="L260" s="342"/>
      <c r="M260" s="347"/>
      <c r="T260" s="348"/>
      <c r="AT260" s="345" t="s">
        <v>328</v>
      </c>
      <c r="AU260" s="345" t="s">
        <v>89</v>
      </c>
      <c r="AV260" s="343" t="s">
        <v>84</v>
      </c>
      <c r="AW260" s="343" t="s">
        <v>32</v>
      </c>
      <c r="AX260" s="343" t="s">
        <v>76</v>
      </c>
      <c r="AY260" s="345" t="s">
        <v>320</v>
      </c>
    </row>
    <row r="261" spans="2:65" s="350" customFormat="1" x14ac:dyDescent="0.2">
      <c r="B261" s="349"/>
      <c r="D261" s="344" t="s">
        <v>328</v>
      </c>
      <c r="E261" s="351" t="s">
        <v>1</v>
      </c>
      <c r="F261" s="352" t="s">
        <v>409</v>
      </c>
      <c r="H261" s="353">
        <v>16</v>
      </c>
      <c r="L261" s="349"/>
      <c r="M261" s="354"/>
      <c r="T261" s="355"/>
      <c r="AT261" s="351" t="s">
        <v>328</v>
      </c>
      <c r="AU261" s="351" t="s">
        <v>89</v>
      </c>
      <c r="AV261" s="350" t="s">
        <v>89</v>
      </c>
      <c r="AW261" s="350" t="s">
        <v>32</v>
      </c>
      <c r="AX261" s="350" t="s">
        <v>84</v>
      </c>
      <c r="AY261" s="351" t="s">
        <v>320</v>
      </c>
    </row>
    <row r="262" spans="2:65" s="1" customFormat="1" ht="24.15" customHeight="1" x14ac:dyDescent="0.2">
      <c r="B262" s="13"/>
      <c r="C262" s="329" t="s">
        <v>506</v>
      </c>
      <c r="D262" s="329" t="s">
        <v>322</v>
      </c>
      <c r="E262" s="330" t="s">
        <v>507</v>
      </c>
      <c r="F262" s="331" t="s">
        <v>508</v>
      </c>
      <c r="G262" s="332" t="s">
        <v>458</v>
      </c>
      <c r="H262" s="333">
        <v>11</v>
      </c>
      <c r="I262" s="21"/>
      <c r="J262" s="334">
        <f>ROUND(I262*H262,2)</f>
        <v>0</v>
      </c>
      <c r="K262" s="335"/>
      <c r="L262" s="13"/>
      <c r="M262" s="336" t="s">
        <v>1</v>
      </c>
      <c r="N262" s="337" t="s">
        <v>42</v>
      </c>
      <c r="P262" s="338">
        <f>O262*H262</f>
        <v>0</v>
      </c>
      <c r="Q262" s="338">
        <v>7.6350000000000001E-2</v>
      </c>
      <c r="R262" s="338">
        <f>Q262*H262</f>
        <v>0.83984999999999999</v>
      </c>
      <c r="S262" s="338">
        <v>0</v>
      </c>
      <c r="T262" s="339">
        <f>S262*H262</f>
        <v>0</v>
      </c>
      <c r="AR262" s="340" t="s">
        <v>326</v>
      </c>
      <c r="AT262" s="340" t="s">
        <v>322</v>
      </c>
      <c r="AU262" s="340" t="s">
        <v>89</v>
      </c>
      <c r="AY262" s="3" t="s">
        <v>320</v>
      </c>
      <c r="BE262" s="341">
        <f>IF(N262="základní",J262,0)</f>
        <v>0</v>
      </c>
      <c r="BF262" s="341">
        <f>IF(N262="snížená",J262,0)</f>
        <v>0</v>
      </c>
      <c r="BG262" s="341">
        <f>IF(N262="zákl. přenesená",J262,0)</f>
        <v>0</v>
      </c>
      <c r="BH262" s="341">
        <f>IF(N262="sníž. přenesená",J262,0)</f>
        <v>0</v>
      </c>
      <c r="BI262" s="341">
        <f>IF(N262="nulová",J262,0)</f>
        <v>0</v>
      </c>
      <c r="BJ262" s="3" t="s">
        <v>89</v>
      </c>
      <c r="BK262" s="341">
        <f>ROUND(I262*H262,2)</f>
        <v>0</v>
      </c>
      <c r="BL262" s="3" t="s">
        <v>326</v>
      </c>
      <c r="BM262" s="340" t="s">
        <v>509</v>
      </c>
    </row>
    <row r="263" spans="2:65" s="343" customFormat="1" x14ac:dyDescent="0.2">
      <c r="B263" s="342"/>
      <c r="D263" s="344" t="s">
        <v>328</v>
      </c>
      <c r="E263" s="345" t="s">
        <v>1</v>
      </c>
      <c r="F263" s="346" t="s">
        <v>510</v>
      </c>
      <c r="H263" s="345" t="s">
        <v>1</v>
      </c>
      <c r="L263" s="342"/>
      <c r="M263" s="347"/>
      <c r="T263" s="348"/>
      <c r="AT263" s="345" t="s">
        <v>328</v>
      </c>
      <c r="AU263" s="345" t="s">
        <v>89</v>
      </c>
      <c r="AV263" s="343" t="s">
        <v>84</v>
      </c>
      <c r="AW263" s="343" t="s">
        <v>32</v>
      </c>
      <c r="AX263" s="343" t="s">
        <v>76</v>
      </c>
      <c r="AY263" s="345" t="s">
        <v>320</v>
      </c>
    </row>
    <row r="264" spans="2:65" s="350" customFormat="1" x14ac:dyDescent="0.2">
      <c r="B264" s="349"/>
      <c r="D264" s="344" t="s">
        <v>328</v>
      </c>
      <c r="E264" s="351" t="s">
        <v>1</v>
      </c>
      <c r="F264" s="352" t="s">
        <v>382</v>
      </c>
      <c r="H264" s="353">
        <v>11</v>
      </c>
      <c r="L264" s="349"/>
      <c r="M264" s="354"/>
      <c r="T264" s="355"/>
      <c r="AT264" s="351" t="s">
        <v>328</v>
      </c>
      <c r="AU264" s="351" t="s">
        <v>89</v>
      </c>
      <c r="AV264" s="350" t="s">
        <v>89</v>
      </c>
      <c r="AW264" s="350" t="s">
        <v>32</v>
      </c>
      <c r="AX264" s="350" t="s">
        <v>84</v>
      </c>
      <c r="AY264" s="351" t="s">
        <v>320</v>
      </c>
    </row>
    <row r="265" spans="2:65" s="1" customFormat="1" ht="24.15" customHeight="1" x14ac:dyDescent="0.2">
      <c r="B265" s="13"/>
      <c r="C265" s="329" t="s">
        <v>511</v>
      </c>
      <c r="D265" s="329" t="s">
        <v>322</v>
      </c>
      <c r="E265" s="330" t="s">
        <v>512</v>
      </c>
      <c r="F265" s="331" t="s">
        <v>513</v>
      </c>
      <c r="G265" s="332" t="s">
        <v>458</v>
      </c>
      <c r="H265" s="333">
        <v>15</v>
      </c>
      <c r="I265" s="21"/>
      <c r="J265" s="334">
        <f>ROUND(I265*H265,2)</f>
        <v>0</v>
      </c>
      <c r="K265" s="335"/>
      <c r="L265" s="13"/>
      <c r="M265" s="336" t="s">
        <v>1</v>
      </c>
      <c r="N265" s="337" t="s">
        <v>42</v>
      </c>
      <c r="P265" s="338">
        <f>O265*H265</f>
        <v>0</v>
      </c>
      <c r="Q265" s="338">
        <v>0.10809000000000001</v>
      </c>
      <c r="R265" s="338">
        <f>Q265*H265</f>
        <v>1.6213500000000001</v>
      </c>
      <c r="S265" s="338">
        <v>0</v>
      </c>
      <c r="T265" s="339">
        <f>S265*H265</f>
        <v>0</v>
      </c>
      <c r="AR265" s="340" t="s">
        <v>326</v>
      </c>
      <c r="AT265" s="340" t="s">
        <v>322</v>
      </c>
      <c r="AU265" s="340" t="s">
        <v>89</v>
      </c>
      <c r="AY265" s="3" t="s">
        <v>320</v>
      </c>
      <c r="BE265" s="341">
        <f>IF(N265="základní",J265,0)</f>
        <v>0</v>
      </c>
      <c r="BF265" s="341">
        <f>IF(N265="snížená",J265,0)</f>
        <v>0</v>
      </c>
      <c r="BG265" s="341">
        <f>IF(N265="zákl. přenesená",J265,0)</f>
        <v>0</v>
      </c>
      <c r="BH265" s="341">
        <f>IF(N265="sníž. přenesená",J265,0)</f>
        <v>0</v>
      </c>
      <c r="BI265" s="341">
        <f>IF(N265="nulová",J265,0)</f>
        <v>0</v>
      </c>
      <c r="BJ265" s="3" t="s">
        <v>89</v>
      </c>
      <c r="BK265" s="341">
        <f>ROUND(I265*H265,2)</f>
        <v>0</v>
      </c>
      <c r="BL265" s="3" t="s">
        <v>326</v>
      </c>
      <c r="BM265" s="340" t="s">
        <v>514</v>
      </c>
    </row>
    <row r="266" spans="2:65" s="343" customFormat="1" x14ac:dyDescent="0.2">
      <c r="B266" s="342"/>
      <c r="D266" s="344" t="s">
        <v>328</v>
      </c>
      <c r="E266" s="345" t="s">
        <v>1</v>
      </c>
      <c r="F266" s="346" t="s">
        <v>515</v>
      </c>
      <c r="H266" s="345" t="s">
        <v>1</v>
      </c>
      <c r="L266" s="342"/>
      <c r="M266" s="347"/>
      <c r="T266" s="348"/>
      <c r="AT266" s="345" t="s">
        <v>328</v>
      </c>
      <c r="AU266" s="345" t="s">
        <v>89</v>
      </c>
      <c r="AV266" s="343" t="s">
        <v>84</v>
      </c>
      <c r="AW266" s="343" t="s">
        <v>32</v>
      </c>
      <c r="AX266" s="343" t="s">
        <v>76</v>
      </c>
      <c r="AY266" s="345" t="s">
        <v>320</v>
      </c>
    </row>
    <row r="267" spans="2:65" s="350" customFormat="1" x14ac:dyDescent="0.2">
      <c r="B267" s="349"/>
      <c r="D267" s="344" t="s">
        <v>328</v>
      </c>
      <c r="E267" s="351" t="s">
        <v>1</v>
      </c>
      <c r="F267" s="352" t="s">
        <v>8</v>
      </c>
      <c r="H267" s="353">
        <v>15</v>
      </c>
      <c r="L267" s="349"/>
      <c r="M267" s="354"/>
      <c r="T267" s="355"/>
      <c r="AT267" s="351" t="s">
        <v>328</v>
      </c>
      <c r="AU267" s="351" t="s">
        <v>89</v>
      </c>
      <c r="AV267" s="350" t="s">
        <v>89</v>
      </c>
      <c r="AW267" s="350" t="s">
        <v>32</v>
      </c>
      <c r="AX267" s="350" t="s">
        <v>84</v>
      </c>
      <c r="AY267" s="351" t="s">
        <v>320</v>
      </c>
    </row>
    <row r="268" spans="2:65" s="1" customFormat="1" ht="24.15" customHeight="1" x14ac:dyDescent="0.2">
      <c r="B268" s="13"/>
      <c r="C268" s="329" t="s">
        <v>516</v>
      </c>
      <c r="D268" s="329" t="s">
        <v>322</v>
      </c>
      <c r="E268" s="330" t="s">
        <v>517</v>
      </c>
      <c r="F268" s="331" t="s">
        <v>513</v>
      </c>
      <c r="G268" s="332" t="s">
        <v>458</v>
      </c>
      <c r="H268" s="333">
        <v>2</v>
      </c>
      <c r="I268" s="21"/>
      <c r="J268" s="334">
        <f>ROUND(I268*H268,2)</f>
        <v>0</v>
      </c>
      <c r="K268" s="335"/>
      <c r="L268" s="13"/>
      <c r="M268" s="336" t="s">
        <v>1</v>
      </c>
      <c r="N268" s="337" t="s">
        <v>42</v>
      </c>
      <c r="P268" s="338">
        <f>O268*H268</f>
        <v>0</v>
      </c>
      <c r="Q268" s="338">
        <v>0.10809000000000001</v>
      </c>
      <c r="R268" s="338">
        <f>Q268*H268</f>
        <v>0.21618000000000001</v>
      </c>
      <c r="S268" s="338">
        <v>0</v>
      </c>
      <c r="T268" s="339">
        <f>S268*H268</f>
        <v>0</v>
      </c>
      <c r="AR268" s="340" t="s">
        <v>326</v>
      </c>
      <c r="AT268" s="340" t="s">
        <v>322</v>
      </c>
      <c r="AU268" s="340" t="s">
        <v>89</v>
      </c>
      <c r="AY268" s="3" t="s">
        <v>320</v>
      </c>
      <c r="BE268" s="341">
        <f>IF(N268="základní",J268,0)</f>
        <v>0</v>
      </c>
      <c r="BF268" s="341">
        <f>IF(N268="snížená",J268,0)</f>
        <v>0</v>
      </c>
      <c r="BG268" s="341">
        <f>IF(N268="zákl. přenesená",J268,0)</f>
        <v>0</v>
      </c>
      <c r="BH268" s="341">
        <f>IF(N268="sníž. přenesená",J268,0)</f>
        <v>0</v>
      </c>
      <c r="BI268" s="341">
        <f>IF(N268="nulová",J268,0)</f>
        <v>0</v>
      </c>
      <c r="BJ268" s="3" t="s">
        <v>89</v>
      </c>
      <c r="BK268" s="341">
        <f>ROUND(I268*H268,2)</f>
        <v>0</v>
      </c>
      <c r="BL268" s="3" t="s">
        <v>326</v>
      </c>
      <c r="BM268" s="340" t="s">
        <v>518</v>
      </c>
    </row>
    <row r="269" spans="2:65" s="343" customFormat="1" x14ac:dyDescent="0.2">
      <c r="B269" s="342"/>
      <c r="D269" s="344" t="s">
        <v>328</v>
      </c>
      <c r="E269" s="345" t="s">
        <v>1</v>
      </c>
      <c r="F269" s="346" t="s">
        <v>519</v>
      </c>
      <c r="H269" s="345" t="s">
        <v>1</v>
      </c>
      <c r="L269" s="342"/>
      <c r="M269" s="347"/>
      <c r="T269" s="348"/>
      <c r="AT269" s="345" t="s">
        <v>328</v>
      </c>
      <c r="AU269" s="345" t="s">
        <v>89</v>
      </c>
      <c r="AV269" s="343" t="s">
        <v>84</v>
      </c>
      <c r="AW269" s="343" t="s">
        <v>32</v>
      </c>
      <c r="AX269" s="343" t="s">
        <v>76</v>
      </c>
      <c r="AY269" s="345" t="s">
        <v>320</v>
      </c>
    </row>
    <row r="270" spans="2:65" s="350" customFormat="1" x14ac:dyDescent="0.2">
      <c r="B270" s="349"/>
      <c r="D270" s="344" t="s">
        <v>328</v>
      </c>
      <c r="E270" s="351" t="s">
        <v>1</v>
      </c>
      <c r="F270" s="352" t="s">
        <v>89</v>
      </c>
      <c r="H270" s="353">
        <v>2</v>
      </c>
      <c r="L270" s="349"/>
      <c r="M270" s="354"/>
      <c r="T270" s="355"/>
      <c r="AT270" s="351" t="s">
        <v>328</v>
      </c>
      <c r="AU270" s="351" t="s">
        <v>89</v>
      </c>
      <c r="AV270" s="350" t="s">
        <v>89</v>
      </c>
      <c r="AW270" s="350" t="s">
        <v>32</v>
      </c>
      <c r="AX270" s="350" t="s">
        <v>84</v>
      </c>
      <c r="AY270" s="351" t="s">
        <v>320</v>
      </c>
    </row>
    <row r="271" spans="2:65" s="1" customFormat="1" ht="24.15" customHeight="1" x14ac:dyDescent="0.2">
      <c r="B271" s="13"/>
      <c r="C271" s="329" t="s">
        <v>520</v>
      </c>
      <c r="D271" s="329" t="s">
        <v>322</v>
      </c>
      <c r="E271" s="330" t="s">
        <v>521</v>
      </c>
      <c r="F271" s="331" t="s">
        <v>522</v>
      </c>
      <c r="G271" s="332" t="s">
        <v>458</v>
      </c>
      <c r="H271" s="333">
        <v>2</v>
      </c>
      <c r="I271" s="21"/>
      <c r="J271" s="334">
        <f>ROUND(I271*H271,2)</f>
        <v>0</v>
      </c>
      <c r="K271" s="335"/>
      <c r="L271" s="13"/>
      <c r="M271" s="336" t="s">
        <v>1</v>
      </c>
      <c r="N271" s="337" t="s">
        <v>42</v>
      </c>
      <c r="P271" s="338">
        <f>O271*H271</f>
        <v>0</v>
      </c>
      <c r="Q271" s="338">
        <v>0.17013</v>
      </c>
      <c r="R271" s="338">
        <f>Q271*H271</f>
        <v>0.34026000000000001</v>
      </c>
      <c r="S271" s="338">
        <v>0</v>
      </c>
      <c r="T271" s="339">
        <f>S271*H271</f>
        <v>0</v>
      </c>
      <c r="AR271" s="340" t="s">
        <v>326</v>
      </c>
      <c r="AT271" s="340" t="s">
        <v>322</v>
      </c>
      <c r="AU271" s="340" t="s">
        <v>89</v>
      </c>
      <c r="AY271" s="3" t="s">
        <v>320</v>
      </c>
      <c r="BE271" s="341">
        <f>IF(N271="základní",J271,0)</f>
        <v>0</v>
      </c>
      <c r="BF271" s="341">
        <f>IF(N271="snížená",J271,0)</f>
        <v>0</v>
      </c>
      <c r="BG271" s="341">
        <f>IF(N271="zákl. přenesená",J271,0)</f>
        <v>0</v>
      </c>
      <c r="BH271" s="341">
        <f>IF(N271="sníž. přenesená",J271,0)</f>
        <v>0</v>
      </c>
      <c r="BI271" s="341">
        <f>IF(N271="nulová",J271,0)</f>
        <v>0</v>
      </c>
      <c r="BJ271" s="3" t="s">
        <v>89</v>
      </c>
      <c r="BK271" s="341">
        <f>ROUND(I271*H271,2)</f>
        <v>0</v>
      </c>
      <c r="BL271" s="3" t="s">
        <v>326</v>
      </c>
      <c r="BM271" s="340" t="s">
        <v>523</v>
      </c>
    </row>
    <row r="272" spans="2:65" s="343" customFormat="1" x14ac:dyDescent="0.2">
      <c r="B272" s="342"/>
      <c r="D272" s="344" t="s">
        <v>328</v>
      </c>
      <c r="E272" s="345" t="s">
        <v>1</v>
      </c>
      <c r="F272" s="346" t="s">
        <v>524</v>
      </c>
      <c r="H272" s="345" t="s">
        <v>1</v>
      </c>
      <c r="L272" s="342"/>
      <c r="M272" s="347"/>
      <c r="T272" s="348"/>
      <c r="AT272" s="345" t="s">
        <v>328</v>
      </c>
      <c r="AU272" s="345" t="s">
        <v>89</v>
      </c>
      <c r="AV272" s="343" t="s">
        <v>84</v>
      </c>
      <c r="AW272" s="343" t="s">
        <v>32</v>
      </c>
      <c r="AX272" s="343" t="s">
        <v>76</v>
      </c>
      <c r="AY272" s="345" t="s">
        <v>320</v>
      </c>
    </row>
    <row r="273" spans="2:65" s="350" customFormat="1" x14ac:dyDescent="0.2">
      <c r="B273" s="349"/>
      <c r="D273" s="344" t="s">
        <v>328</v>
      </c>
      <c r="E273" s="351" t="s">
        <v>1</v>
      </c>
      <c r="F273" s="352" t="s">
        <v>89</v>
      </c>
      <c r="H273" s="353">
        <v>2</v>
      </c>
      <c r="L273" s="349"/>
      <c r="M273" s="354"/>
      <c r="T273" s="355"/>
      <c r="AT273" s="351" t="s">
        <v>328</v>
      </c>
      <c r="AU273" s="351" t="s">
        <v>89</v>
      </c>
      <c r="AV273" s="350" t="s">
        <v>89</v>
      </c>
      <c r="AW273" s="350" t="s">
        <v>32</v>
      </c>
      <c r="AX273" s="350" t="s">
        <v>84</v>
      </c>
      <c r="AY273" s="351" t="s">
        <v>320</v>
      </c>
    </row>
    <row r="274" spans="2:65" s="1" customFormat="1" ht="21.75" customHeight="1" x14ac:dyDescent="0.2">
      <c r="B274" s="13"/>
      <c r="C274" s="329" t="s">
        <v>525</v>
      </c>
      <c r="D274" s="329" t="s">
        <v>322</v>
      </c>
      <c r="E274" s="330" t="s">
        <v>526</v>
      </c>
      <c r="F274" s="331" t="s">
        <v>527</v>
      </c>
      <c r="G274" s="332" t="s">
        <v>342</v>
      </c>
      <c r="H274" s="333">
        <v>0.67400000000000004</v>
      </c>
      <c r="I274" s="21"/>
      <c r="J274" s="334">
        <f>ROUND(I274*H274,2)</f>
        <v>0</v>
      </c>
      <c r="K274" s="335"/>
      <c r="L274" s="13"/>
      <c r="M274" s="336" t="s">
        <v>1</v>
      </c>
      <c r="N274" s="337" t="s">
        <v>42</v>
      </c>
      <c r="P274" s="338">
        <f>O274*H274</f>
        <v>0</v>
      </c>
      <c r="Q274" s="338">
        <v>2.5018699999999998</v>
      </c>
      <c r="R274" s="338">
        <f>Q274*H274</f>
        <v>1.68626038</v>
      </c>
      <c r="S274" s="338">
        <v>0</v>
      </c>
      <c r="T274" s="339">
        <f>S274*H274</f>
        <v>0</v>
      </c>
      <c r="AR274" s="340" t="s">
        <v>326</v>
      </c>
      <c r="AT274" s="340" t="s">
        <v>322</v>
      </c>
      <c r="AU274" s="340" t="s">
        <v>89</v>
      </c>
      <c r="AY274" s="3" t="s">
        <v>320</v>
      </c>
      <c r="BE274" s="341">
        <f>IF(N274="základní",J274,0)</f>
        <v>0</v>
      </c>
      <c r="BF274" s="341">
        <f>IF(N274="snížená",J274,0)</f>
        <v>0</v>
      </c>
      <c r="BG274" s="341">
        <f>IF(N274="zákl. přenesená",J274,0)</f>
        <v>0</v>
      </c>
      <c r="BH274" s="341">
        <f>IF(N274="sníž. přenesená",J274,0)</f>
        <v>0</v>
      </c>
      <c r="BI274" s="341">
        <f>IF(N274="nulová",J274,0)</f>
        <v>0</v>
      </c>
      <c r="BJ274" s="3" t="s">
        <v>89</v>
      </c>
      <c r="BK274" s="341">
        <f>ROUND(I274*H274,2)</f>
        <v>0</v>
      </c>
      <c r="BL274" s="3" t="s">
        <v>326</v>
      </c>
      <c r="BM274" s="340" t="s">
        <v>528</v>
      </c>
    </row>
    <row r="275" spans="2:65" s="350" customFormat="1" x14ac:dyDescent="0.2">
      <c r="B275" s="349"/>
      <c r="D275" s="344" t="s">
        <v>328</v>
      </c>
      <c r="E275" s="351" t="s">
        <v>1</v>
      </c>
      <c r="F275" s="352" t="s">
        <v>529</v>
      </c>
      <c r="H275" s="353">
        <v>0.67400000000000004</v>
      </c>
      <c r="L275" s="349"/>
      <c r="M275" s="354"/>
      <c r="T275" s="355"/>
      <c r="AT275" s="351" t="s">
        <v>328</v>
      </c>
      <c r="AU275" s="351" t="s">
        <v>89</v>
      </c>
      <c r="AV275" s="350" t="s">
        <v>89</v>
      </c>
      <c r="AW275" s="350" t="s">
        <v>32</v>
      </c>
      <c r="AX275" s="350" t="s">
        <v>84</v>
      </c>
      <c r="AY275" s="351" t="s">
        <v>320</v>
      </c>
    </row>
    <row r="276" spans="2:65" s="1" customFormat="1" ht="24.15" customHeight="1" x14ac:dyDescent="0.2">
      <c r="B276" s="13"/>
      <c r="C276" s="329" t="s">
        <v>530</v>
      </c>
      <c r="D276" s="329" t="s">
        <v>322</v>
      </c>
      <c r="E276" s="330" t="s">
        <v>531</v>
      </c>
      <c r="F276" s="331" t="s">
        <v>532</v>
      </c>
      <c r="G276" s="332" t="s">
        <v>385</v>
      </c>
      <c r="H276" s="333">
        <v>6.93</v>
      </c>
      <c r="I276" s="21"/>
      <c r="J276" s="334">
        <f>ROUND(I276*H276,2)</f>
        <v>0</v>
      </c>
      <c r="K276" s="335"/>
      <c r="L276" s="13"/>
      <c r="M276" s="336" t="s">
        <v>1</v>
      </c>
      <c r="N276" s="337" t="s">
        <v>42</v>
      </c>
      <c r="P276" s="338">
        <f>O276*H276</f>
        <v>0</v>
      </c>
      <c r="Q276" s="338">
        <v>2.2000000000000001E-3</v>
      </c>
      <c r="R276" s="338">
        <f>Q276*H276</f>
        <v>1.5246000000000001E-2</v>
      </c>
      <c r="S276" s="338">
        <v>0</v>
      </c>
      <c r="T276" s="339">
        <f>S276*H276</f>
        <v>0</v>
      </c>
      <c r="AR276" s="340" t="s">
        <v>326</v>
      </c>
      <c r="AT276" s="340" t="s">
        <v>322</v>
      </c>
      <c r="AU276" s="340" t="s">
        <v>89</v>
      </c>
      <c r="AY276" s="3" t="s">
        <v>320</v>
      </c>
      <c r="BE276" s="341">
        <f>IF(N276="základní",J276,0)</f>
        <v>0</v>
      </c>
      <c r="BF276" s="341">
        <f>IF(N276="snížená",J276,0)</f>
        <v>0</v>
      </c>
      <c r="BG276" s="341">
        <f>IF(N276="zákl. přenesená",J276,0)</f>
        <v>0</v>
      </c>
      <c r="BH276" s="341">
        <f>IF(N276="sníž. přenesená",J276,0)</f>
        <v>0</v>
      </c>
      <c r="BI276" s="341">
        <f>IF(N276="nulová",J276,0)</f>
        <v>0</v>
      </c>
      <c r="BJ276" s="3" t="s">
        <v>89</v>
      </c>
      <c r="BK276" s="341">
        <f>ROUND(I276*H276,2)</f>
        <v>0</v>
      </c>
      <c r="BL276" s="3" t="s">
        <v>326</v>
      </c>
      <c r="BM276" s="340" t="s">
        <v>533</v>
      </c>
    </row>
    <row r="277" spans="2:65" s="350" customFormat="1" x14ac:dyDescent="0.2">
      <c r="B277" s="349"/>
      <c r="D277" s="344" t="s">
        <v>328</v>
      </c>
      <c r="E277" s="351" t="s">
        <v>1</v>
      </c>
      <c r="F277" s="352" t="s">
        <v>534</v>
      </c>
      <c r="H277" s="353">
        <v>6.93</v>
      </c>
      <c r="L277" s="349"/>
      <c r="M277" s="354"/>
      <c r="T277" s="355"/>
      <c r="AT277" s="351" t="s">
        <v>328</v>
      </c>
      <c r="AU277" s="351" t="s">
        <v>89</v>
      </c>
      <c r="AV277" s="350" t="s">
        <v>89</v>
      </c>
      <c r="AW277" s="350" t="s">
        <v>32</v>
      </c>
      <c r="AX277" s="350" t="s">
        <v>84</v>
      </c>
      <c r="AY277" s="351" t="s">
        <v>320</v>
      </c>
    </row>
    <row r="278" spans="2:65" s="1" customFormat="1" ht="24.15" customHeight="1" x14ac:dyDescent="0.2">
      <c r="B278" s="13"/>
      <c r="C278" s="329" t="s">
        <v>535</v>
      </c>
      <c r="D278" s="329" t="s">
        <v>322</v>
      </c>
      <c r="E278" s="330" t="s">
        <v>536</v>
      </c>
      <c r="F278" s="331" t="s">
        <v>537</v>
      </c>
      <c r="G278" s="332" t="s">
        <v>385</v>
      </c>
      <c r="H278" s="333">
        <v>6.93</v>
      </c>
      <c r="I278" s="21"/>
      <c r="J278" s="334">
        <f>ROUND(I278*H278,2)</f>
        <v>0</v>
      </c>
      <c r="K278" s="335"/>
      <c r="L278" s="13"/>
      <c r="M278" s="336" t="s">
        <v>1</v>
      </c>
      <c r="N278" s="337" t="s">
        <v>42</v>
      </c>
      <c r="P278" s="338">
        <f>O278*H278</f>
        <v>0</v>
      </c>
      <c r="Q278" s="338">
        <v>0</v>
      </c>
      <c r="R278" s="338">
        <f>Q278*H278</f>
        <v>0</v>
      </c>
      <c r="S278" s="338">
        <v>0</v>
      </c>
      <c r="T278" s="339">
        <f>S278*H278</f>
        <v>0</v>
      </c>
      <c r="AR278" s="340" t="s">
        <v>326</v>
      </c>
      <c r="AT278" s="340" t="s">
        <v>322</v>
      </c>
      <c r="AU278" s="340" t="s">
        <v>89</v>
      </c>
      <c r="AY278" s="3" t="s">
        <v>320</v>
      </c>
      <c r="BE278" s="341">
        <f>IF(N278="základní",J278,0)</f>
        <v>0</v>
      </c>
      <c r="BF278" s="341">
        <f>IF(N278="snížená",J278,0)</f>
        <v>0</v>
      </c>
      <c r="BG278" s="341">
        <f>IF(N278="zákl. přenesená",J278,0)</f>
        <v>0</v>
      </c>
      <c r="BH278" s="341">
        <f>IF(N278="sníž. přenesená",J278,0)</f>
        <v>0</v>
      </c>
      <c r="BI278" s="341">
        <f>IF(N278="nulová",J278,0)</f>
        <v>0</v>
      </c>
      <c r="BJ278" s="3" t="s">
        <v>89</v>
      </c>
      <c r="BK278" s="341">
        <f>ROUND(I278*H278,2)</f>
        <v>0</v>
      </c>
      <c r="BL278" s="3" t="s">
        <v>326</v>
      </c>
      <c r="BM278" s="340" t="s">
        <v>538</v>
      </c>
    </row>
    <row r="279" spans="2:65" s="1" customFormat="1" ht="21.75" customHeight="1" x14ac:dyDescent="0.2">
      <c r="B279" s="13"/>
      <c r="C279" s="329" t="s">
        <v>539</v>
      </c>
      <c r="D279" s="329" t="s">
        <v>322</v>
      </c>
      <c r="E279" s="330" t="s">
        <v>540</v>
      </c>
      <c r="F279" s="331" t="s">
        <v>541</v>
      </c>
      <c r="G279" s="332" t="s">
        <v>349</v>
      </c>
      <c r="H279" s="333">
        <v>0.10100000000000001</v>
      </c>
      <c r="I279" s="21"/>
      <c r="J279" s="334">
        <f>ROUND(I279*H279,2)</f>
        <v>0</v>
      </c>
      <c r="K279" s="335"/>
      <c r="L279" s="13"/>
      <c r="M279" s="336" t="s">
        <v>1</v>
      </c>
      <c r="N279" s="337" t="s">
        <v>42</v>
      </c>
      <c r="P279" s="338">
        <f>O279*H279</f>
        <v>0</v>
      </c>
      <c r="Q279" s="338">
        <v>1.05237</v>
      </c>
      <c r="R279" s="338">
        <f>Q279*H279</f>
        <v>0.10628937000000001</v>
      </c>
      <c r="S279" s="338">
        <v>0</v>
      </c>
      <c r="T279" s="339">
        <f>S279*H279</f>
        <v>0</v>
      </c>
      <c r="AR279" s="340" t="s">
        <v>326</v>
      </c>
      <c r="AT279" s="340" t="s">
        <v>322</v>
      </c>
      <c r="AU279" s="340" t="s">
        <v>89</v>
      </c>
      <c r="AY279" s="3" t="s">
        <v>320</v>
      </c>
      <c r="BE279" s="341">
        <f>IF(N279="základní",J279,0)</f>
        <v>0</v>
      </c>
      <c r="BF279" s="341">
        <f>IF(N279="snížená",J279,0)</f>
        <v>0</v>
      </c>
      <c r="BG279" s="341">
        <f>IF(N279="zákl. přenesená",J279,0)</f>
        <v>0</v>
      </c>
      <c r="BH279" s="341">
        <f>IF(N279="sníž. přenesená",J279,0)</f>
        <v>0</v>
      </c>
      <c r="BI279" s="341">
        <f>IF(N279="nulová",J279,0)</f>
        <v>0</v>
      </c>
      <c r="BJ279" s="3" t="s">
        <v>89</v>
      </c>
      <c r="BK279" s="341">
        <f>ROUND(I279*H279,2)</f>
        <v>0</v>
      </c>
      <c r="BL279" s="3" t="s">
        <v>326</v>
      </c>
      <c r="BM279" s="340" t="s">
        <v>542</v>
      </c>
    </row>
    <row r="280" spans="2:65" s="350" customFormat="1" x14ac:dyDescent="0.2">
      <c r="B280" s="349"/>
      <c r="D280" s="344" t="s">
        <v>328</v>
      </c>
      <c r="E280" s="351" t="s">
        <v>1</v>
      </c>
      <c r="F280" s="352" t="s">
        <v>543</v>
      </c>
      <c r="H280" s="353">
        <v>0.10100000000000001</v>
      </c>
      <c r="L280" s="349"/>
      <c r="M280" s="354"/>
      <c r="T280" s="355"/>
      <c r="AT280" s="351" t="s">
        <v>328</v>
      </c>
      <c r="AU280" s="351" t="s">
        <v>89</v>
      </c>
      <c r="AV280" s="350" t="s">
        <v>89</v>
      </c>
      <c r="AW280" s="350" t="s">
        <v>32</v>
      </c>
      <c r="AX280" s="350" t="s">
        <v>84</v>
      </c>
      <c r="AY280" s="351" t="s">
        <v>320</v>
      </c>
    </row>
    <row r="281" spans="2:65" s="1" customFormat="1" ht="16.5" customHeight="1" x14ac:dyDescent="0.2">
      <c r="B281" s="13"/>
      <c r="C281" s="329" t="s">
        <v>544</v>
      </c>
      <c r="D281" s="329" t="s">
        <v>322</v>
      </c>
      <c r="E281" s="330" t="s">
        <v>545</v>
      </c>
      <c r="F281" s="331" t="s">
        <v>546</v>
      </c>
      <c r="G281" s="332" t="s">
        <v>342</v>
      </c>
      <c r="H281" s="333">
        <v>43.972000000000001</v>
      </c>
      <c r="I281" s="21"/>
      <c r="J281" s="334">
        <f>ROUND(I281*H281,2)</f>
        <v>0</v>
      </c>
      <c r="K281" s="335"/>
      <c r="L281" s="13"/>
      <c r="M281" s="336" t="s">
        <v>1</v>
      </c>
      <c r="N281" s="337" t="s">
        <v>42</v>
      </c>
      <c r="P281" s="338">
        <f>O281*H281</f>
        <v>0</v>
      </c>
      <c r="Q281" s="338">
        <v>2.5018799999999999</v>
      </c>
      <c r="R281" s="338">
        <f>Q281*H281</f>
        <v>110.01266735999999</v>
      </c>
      <c r="S281" s="338">
        <v>0</v>
      </c>
      <c r="T281" s="339">
        <f>S281*H281</f>
        <v>0</v>
      </c>
      <c r="AR281" s="340" t="s">
        <v>326</v>
      </c>
      <c r="AT281" s="340" t="s">
        <v>322</v>
      </c>
      <c r="AU281" s="340" t="s">
        <v>89</v>
      </c>
      <c r="AY281" s="3" t="s">
        <v>320</v>
      </c>
      <c r="BE281" s="341">
        <f>IF(N281="základní",J281,0)</f>
        <v>0</v>
      </c>
      <c r="BF281" s="341">
        <f>IF(N281="snížená",J281,0)</f>
        <v>0</v>
      </c>
      <c r="BG281" s="341">
        <f>IF(N281="zákl. přenesená",J281,0)</f>
        <v>0</v>
      </c>
      <c r="BH281" s="341">
        <f>IF(N281="sníž. přenesená",J281,0)</f>
        <v>0</v>
      </c>
      <c r="BI281" s="341">
        <f>IF(N281="nulová",J281,0)</f>
        <v>0</v>
      </c>
      <c r="BJ281" s="3" t="s">
        <v>89</v>
      </c>
      <c r="BK281" s="341">
        <f>ROUND(I281*H281,2)</f>
        <v>0</v>
      </c>
      <c r="BL281" s="3" t="s">
        <v>326</v>
      </c>
      <c r="BM281" s="340" t="s">
        <v>547</v>
      </c>
    </row>
    <row r="282" spans="2:65" s="343" customFormat="1" x14ac:dyDescent="0.2">
      <c r="B282" s="342"/>
      <c r="D282" s="344" t="s">
        <v>328</v>
      </c>
      <c r="E282" s="345" t="s">
        <v>1</v>
      </c>
      <c r="F282" s="346" t="s">
        <v>548</v>
      </c>
      <c r="H282" s="345" t="s">
        <v>1</v>
      </c>
      <c r="L282" s="342"/>
      <c r="M282" s="347"/>
      <c r="T282" s="348"/>
      <c r="AT282" s="345" t="s">
        <v>328</v>
      </c>
      <c r="AU282" s="345" t="s">
        <v>89</v>
      </c>
      <c r="AV282" s="343" t="s">
        <v>84</v>
      </c>
      <c r="AW282" s="343" t="s">
        <v>32</v>
      </c>
      <c r="AX282" s="343" t="s">
        <v>76</v>
      </c>
      <c r="AY282" s="345" t="s">
        <v>320</v>
      </c>
    </row>
    <row r="283" spans="2:65" s="350" customFormat="1" x14ac:dyDescent="0.2">
      <c r="B283" s="349"/>
      <c r="D283" s="344" t="s">
        <v>328</v>
      </c>
      <c r="E283" s="351" t="s">
        <v>1</v>
      </c>
      <c r="F283" s="352" t="s">
        <v>549</v>
      </c>
      <c r="H283" s="353">
        <v>22.524999999999999</v>
      </c>
      <c r="L283" s="349"/>
      <c r="M283" s="354"/>
      <c r="T283" s="355"/>
      <c r="AT283" s="351" t="s">
        <v>328</v>
      </c>
      <c r="AU283" s="351" t="s">
        <v>89</v>
      </c>
      <c r="AV283" s="350" t="s">
        <v>89</v>
      </c>
      <c r="AW283" s="350" t="s">
        <v>32</v>
      </c>
      <c r="AX283" s="350" t="s">
        <v>76</v>
      </c>
      <c r="AY283" s="351" t="s">
        <v>320</v>
      </c>
    </row>
    <row r="284" spans="2:65" s="350" customFormat="1" x14ac:dyDescent="0.2">
      <c r="B284" s="349"/>
      <c r="D284" s="344" t="s">
        <v>328</v>
      </c>
      <c r="E284" s="351" t="s">
        <v>1</v>
      </c>
      <c r="F284" s="352" t="s">
        <v>550</v>
      </c>
      <c r="H284" s="353">
        <v>14.776</v>
      </c>
      <c r="L284" s="349"/>
      <c r="M284" s="354"/>
      <c r="T284" s="355"/>
      <c r="AT284" s="351" t="s">
        <v>328</v>
      </c>
      <c r="AU284" s="351" t="s">
        <v>89</v>
      </c>
      <c r="AV284" s="350" t="s">
        <v>89</v>
      </c>
      <c r="AW284" s="350" t="s">
        <v>32</v>
      </c>
      <c r="AX284" s="350" t="s">
        <v>76</v>
      </c>
      <c r="AY284" s="351" t="s">
        <v>320</v>
      </c>
    </row>
    <row r="285" spans="2:65" s="350" customFormat="1" x14ac:dyDescent="0.2">
      <c r="B285" s="349"/>
      <c r="D285" s="344" t="s">
        <v>328</v>
      </c>
      <c r="E285" s="351" t="s">
        <v>1</v>
      </c>
      <c r="F285" s="352" t="s">
        <v>551</v>
      </c>
      <c r="H285" s="353">
        <v>0.51500000000000001</v>
      </c>
      <c r="L285" s="349"/>
      <c r="M285" s="354"/>
      <c r="T285" s="355"/>
      <c r="AT285" s="351" t="s">
        <v>328</v>
      </c>
      <c r="AU285" s="351" t="s">
        <v>89</v>
      </c>
      <c r="AV285" s="350" t="s">
        <v>89</v>
      </c>
      <c r="AW285" s="350" t="s">
        <v>32</v>
      </c>
      <c r="AX285" s="350" t="s">
        <v>76</v>
      </c>
      <c r="AY285" s="351" t="s">
        <v>320</v>
      </c>
    </row>
    <row r="286" spans="2:65" s="343" customFormat="1" x14ac:dyDescent="0.2">
      <c r="B286" s="342"/>
      <c r="D286" s="344" t="s">
        <v>328</v>
      </c>
      <c r="E286" s="345" t="s">
        <v>1</v>
      </c>
      <c r="F286" s="346" t="s">
        <v>552</v>
      </c>
      <c r="H286" s="345" t="s">
        <v>1</v>
      </c>
      <c r="L286" s="342"/>
      <c r="M286" s="347"/>
      <c r="T286" s="348"/>
      <c r="AT286" s="345" t="s">
        <v>328</v>
      </c>
      <c r="AU286" s="345" t="s">
        <v>89</v>
      </c>
      <c r="AV286" s="343" t="s">
        <v>84</v>
      </c>
      <c r="AW286" s="343" t="s">
        <v>32</v>
      </c>
      <c r="AX286" s="343" t="s">
        <v>76</v>
      </c>
      <c r="AY286" s="345" t="s">
        <v>320</v>
      </c>
    </row>
    <row r="287" spans="2:65" s="350" customFormat="1" x14ac:dyDescent="0.2">
      <c r="B287" s="349"/>
      <c r="D287" s="344" t="s">
        <v>328</v>
      </c>
      <c r="E287" s="351" t="s">
        <v>1</v>
      </c>
      <c r="F287" s="352" t="s">
        <v>553</v>
      </c>
      <c r="H287" s="353">
        <v>6.1559999999999997</v>
      </c>
      <c r="L287" s="349"/>
      <c r="M287" s="354"/>
      <c r="T287" s="355"/>
      <c r="AT287" s="351" t="s">
        <v>328</v>
      </c>
      <c r="AU287" s="351" t="s">
        <v>89</v>
      </c>
      <c r="AV287" s="350" t="s">
        <v>89</v>
      </c>
      <c r="AW287" s="350" t="s">
        <v>32</v>
      </c>
      <c r="AX287" s="350" t="s">
        <v>76</v>
      </c>
      <c r="AY287" s="351" t="s">
        <v>320</v>
      </c>
    </row>
    <row r="288" spans="2:65" s="357" customFormat="1" x14ac:dyDescent="0.2">
      <c r="B288" s="356"/>
      <c r="D288" s="344" t="s">
        <v>328</v>
      </c>
      <c r="E288" s="358" t="s">
        <v>1</v>
      </c>
      <c r="F288" s="359" t="s">
        <v>402</v>
      </c>
      <c r="H288" s="360">
        <v>43.972000000000001</v>
      </c>
      <c r="L288" s="356"/>
      <c r="M288" s="361"/>
      <c r="T288" s="362"/>
      <c r="AT288" s="358" t="s">
        <v>328</v>
      </c>
      <c r="AU288" s="358" t="s">
        <v>89</v>
      </c>
      <c r="AV288" s="357" t="s">
        <v>326</v>
      </c>
      <c r="AW288" s="357" t="s">
        <v>32</v>
      </c>
      <c r="AX288" s="357" t="s">
        <v>84</v>
      </c>
      <c r="AY288" s="358" t="s">
        <v>320</v>
      </c>
    </row>
    <row r="289" spans="2:65" s="1" customFormat="1" ht="16.5" customHeight="1" x14ac:dyDescent="0.2">
      <c r="B289" s="13"/>
      <c r="C289" s="329" t="s">
        <v>554</v>
      </c>
      <c r="D289" s="329" t="s">
        <v>322</v>
      </c>
      <c r="E289" s="330" t="s">
        <v>555</v>
      </c>
      <c r="F289" s="331" t="s">
        <v>556</v>
      </c>
      <c r="G289" s="332" t="s">
        <v>385</v>
      </c>
      <c r="H289" s="333">
        <v>279.52</v>
      </c>
      <c r="I289" s="21"/>
      <c r="J289" s="334">
        <f>ROUND(I289*H289,2)</f>
        <v>0</v>
      </c>
      <c r="K289" s="335"/>
      <c r="L289" s="13"/>
      <c r="M289" s="336" t="s">
        <v>1</v>
      </c>
      <c r="N289" s="337" t="s">
        <v>42</v>
      </c>
      <c r="P289" s="338">
        <f>O289*H289</f>
        <v>0</v>
      </c>
      <c r="Q289" s="338">
        <v>2.7499999999999998E-3</v>
      </c>
      <c r="R289" s="338">
        <f>Q289*H289</f>
        <v>0.76867999999999992</v>
      </c>
      <c r="S289" s="338">
        <v>0</v>
      </c>
      <c r="T289" s="339">
        <f>S289*H289</f>
        <v>0</v>
      </c>
      <c r="AR289" s="340" t="s">
        <v>326</v>
      </c>
      <c r="AT289" s="340" t="s">
        <v>322</v>
      </c>
      <c r="AU289" s="340" t="s">
        <v>89</v>
      </c>
      <c r="AY289" s="3" t="s">
        <v>320</v>
      </c>
      <c r="BE289" s="341">
        <f>IF(N289="základní",J289,0)</f>
        <v>0</v>
      </c>
      <c r="BF289" s="341">
        <f>IF(N289="snížená",J289,0)</f>
        <v>0</v>
      </c>
      <c r="BG289" s="341">
        <f>IF(N289="zákl. přenesená",J289,0)</f>
        <v>0</v>
      </c>
      <c r="BH289" s="341">
        <f>IF(N289="sníž. přenesená",J289,0)</f>
        <v>0</v>
      </c>
      <c r="BI289" s="341">
        <f>IF(N289="nulová",J289,0)</f>
        <v>0</v>
      </c>
      <c r="BJ289" s="3" t="s">
        <v>89</v>
      </c>
      <c r="BK289" s="341">
        <f>ROUND(I289*H289,2)</f>
        <v>0</v>
      </c>
      <c r="BL289" s="3" t="s">
        <v>326</v>
      </c>
      <c r="BM289" s="340" t="s">
        <v>557</v>
      </c>
    </row>
    <row r="290" spans="2:65" s="350" customFormat="1" x14ac:dyDescent="0.2">
      <c r="B290" s="349"/>
      <c r="D290" s="344" t="s">
        <v>328</v>
      </c>
      <c r="E290" s="351" t="s">
        <v>1</v>
      </c>
      <c r="F290" s="352" t="s">
        <v>558</v>
      </c>
      <c r="H290" s="353">
        <v>217.95599999999999</v>
      </c>
      <c r="L290" s="349"/>
      <c r="M290" s="354"/>
      <c r="T290" s="355"/>
      <c r="AT290" s="351" t="s">
        <v>328</v>
      </c>
      <c r="AU290" s="351" t="s">
        <v>89</v>
      </c>
      <c r="AV290" s="350" t="s">
        <v>89</v>
      </c>
      <c r="AW290" s="350" t="s">
        <v>32</v>
      </c>
      <c r="AX290" s="350" t="s">
        <v>76</v>
      </c>
      <c r="AY290" s="351" t="s">
        <v>320</v>
      </c>
    </row>
    <row r="291" spans="2:65" s="350" customFormat="1" x14ac:dyDescent="0.2">
      <c r="B291" s="349"/>
      <c r="D291" s="344" t="s">
        <v>328</v>
      </c>
      <c r="E291" s="351" t="s">
        <v>1</v>
      </c>
      <c r="F291" s="352" t="s">
        <v>559</v>
      </c>
      <c r="H291" s="353">
        <v>61.564</v>
      </c>
      <c r="L291" s="349"/>
      <c r="M291" s="354"/>
      <c r="T291" s="355"/>
      <c r="AT291" s="351" t="s">
        <v>328</v>
      </c>
      <c r="AU291" s="351" t="s">
        <v>89</v>
      </c>
      <c r="AV291" s="350" t="s">
        <v>89</v>
      </c>
      <c r="AW291" s="350" t="s">
        <v>32</v>
      </c>
      <c r="AX291" s="350" t="s">
        <v>76</v>
      </c>
      <c r="AY291" s="351" t="s">
        <v>320</v>
      </c>
    </row>
    <row r="292" spans="2:65" s="357" customFormat="1" x14ac:dyDescent="0.2">
      <c r="B292" s="356"/>
      <c r="D292" s="344" t="s">
        <v>328</v>
      </c>
      <c r="E292" s="358" t="s">
        <v>1</v>
      </c>
      <c r="F292" s="359" t="s">
        <v>402</v>
      </c>
      <c r="H292" s="360">
        <v>279.52</v>
      </c>
      <c r="L292" s="356"/>
      <c r="M292" s="361"/>
      <c r="T292" s="362"/>
      <c r="AT292" s="358" t="s">
        <v>328</v>
      </c>
      <c r="AU292" s="358" t="s">
        <v>89</v>
      </c>
      <c r="AV292" s="357" t="s">
        <v>326</v>
      </c>
      <c r="AW292" s="357" t="s">
        <v>32</v>
      </c>
      <c r="AX292" s="357" t="s">
        <v>84</v>
      </c>
      <c r="AY292" s="358" t="s">
        <v>320</v>
      </c>
    </row>
    <row r="293" spans="2:65" s="1" customFormat="1" ht="16.5" customHeight="1" x14ac:dyDescent="0.2">
      <c r="B293" s="13"/>
      <c r="C293" s="329" t="s">
        <v>560</v>
      </c>
      <c r="D293" s="329" t="s">
        <v>322</v>
      </c>
      <c r="E293" s="330" t="s">
        <v>561</v>
      </c>
      <c r="F293" s="331" t="s">
        <v>562</v>
      </c>
      <c r="G293" s="332" t="s">
        <v>385</v>
      </c>
      <c r="H293" s="333">
        <v>279.52</v>
      </c>
      <c r="I293" s="21"/>
      <c r="J293" s="334">
        <f>ROUND(I293*H293,2)</f>
        <v>0</v>
      </c>
      <c r="K293" s="335"/>
      <c r="L293" s="13"/>
      <c r="M293" s="336" t="s">
        <v>1</v>
      </c>
      <c r="N293" s="337" t="s">
        <v>42</v>
      </c>
      <c r="P293" s="338">
        <f>O293*H293</f>
        <v>0</v>
      </c>
      <c r="Q293" s="338">
        <v>0</v>
      </c>
      <c r="R293" s="338">
        <f>Q293*H293</f>
        <v>0</v>
      </c>
      <c r="S293" s="338">
        <v>0</v>
      </c>
      <c r="T293" s="339">
        <f>S293*H293</f>
        <v>0</v>
      </c>
      <c r="AR293" s="340" t="s">
        <v>326</v>
      </c>
      <c r="AT293" s="340" t="s">
        <v>322</v>
      </c>
      <c r="AU293" s="340" t="s">
        <v>89</v>
      </c>
      <c r="AY293" s="3" t="s">
        <v>320</v>
      </c>
      <c r="BE293" s="341">
        <f>IF(N293="základní",J293,0)</f>
        <v>0</v>
      </c>
      <c r="BF293" s="341">
        <f>IF(N293="snížená",J293,0)</f>
        <v>0</v>
      </c>
      <c r="BG293" s="341">
        <f>IF(N293="zákl. přenesená",J293,0)</f>
        <v>0</v>
      </c>
      <c r="BH293" s="341">
        <f>IF(N293="sníž. přenesená",J293,0)</f>
        <v>0</v>
      </c>
      <c r="BI293" s="341">
        <f>IF(N293="nulová",J293,0)</f>
        <v>0</v>
      </c>
      <c r="BJ293" s="3" t="s">
        <v>89</v>
      </c>
      <c r="BK293" s="341">
        <f>ROUND(I293*H293,2)</f>
        <v>0</v>
      </c>
      <c r="BL293" s="3" t="s">
        <v>326</v>
      </c>
      <c r="BM293" s="340" t="s">
        <v>563</v>
      </c>
    </row>
    <row r="294" spans="2:65" s="1" customFormat="1" ht="16.5" customHeight="1" x14ac:dyDescent="0.2">
      <c r="B294" s="13"/>
      <c r="C294" s="329" t="s">
        <v>564</v>
      </c>
      <c r="D294" s="329" t="s">
        <v>322</v>
      </c>
      <c r="E294" s="330" t="s">
        <v>565</v>
      </c>
      <c r="F294" s="331" t="s">
        <v>566</v>
      </c>
      <c r="G294" s="332" t="s">
        <v>385</v>
      </c>
      <c r="H294" s="333">
        <v>152.911</v>
      </c>
      <c r="I294" s="21"/>
      <c r="J294" s="334">
        <f>ROUND(I294*H294,2)</f>
        <v>0</v>
      </c>
      <c r="K294" s="335"/>
      <c r="L294" s="13"/>
      <c r="M294" s="336" t="s">
        <v>1</v>
      </c>
      <c r="N294" s="337" t="s">
        <v>42</v>
      </c>
      <c r="P294" s="338">
        <f>O294*H294</f>
        <v>0</v>
      </c>
      <c r="Q294" s="338">
        <v>3.46E-3</v>
      </c>
      <c r="R294" s="338">
        <f>Q294*H294</f>
        <v>0.52907205999999996</v>
      </c>
      <c r="S294" s="338">
        <v>0</v>
      </c>
      <c r="T294" s="339">
        <f>S294*H294</f>
        <v>0</v>
      </c>
      <c r="AR294" s="340" t="s">
        <v>326</v>
      </c>
      <c r="AT294" s="340" t="s">
        <v>322</v>
      </c>
      <c r="AU294" s="340" t="s">
        <v>89</v>
      </c>
      <c r="AY294" s="3" t="s">
        <v>320</v>
      </c>
      <c r="BE294" s="341">
        <f>IF(N294="základní",J294,0)</f>
        <v>0</v>
      </c>
      <c r="BF294" s="341">
        <f>IF(N294="snížená",J294,0)</f>
        <v>0</v>
      </c>
      <c r="BG294" s="341">
        <f>IF(N294="zákl. přenesená",J294,0)</f>
        <v>0</v>
      </c>
      <c r="BH294" s="341">
        <f>IF(N294="sníž. přenesená",J294,0)</f>
        <v>0</v>
      </c>
      <c r="BI294" s="341">
        <f>IF(N294="nulová",J294,0)</f>
        <v>0</v>
      </c>
      <c r="BJ294" s="3" t="s">
        <v>89</v>
      </c>
      <c r="BK294" s="341">
        <f>ROUND(I294*H294,2)</f>
        <v>0</v>
      </c>
      <c r="BL294" s="3" t="s">
        <v>326</v>
      </c>
      <c r="BM294" s="340" t="s">
        <v>567</v>
      </c>
    </row>
    <row r="295" spans="2:65" s="343" customFormat="1" x14ac:dyDescent="0.2">
      <c r="B295" s="342"/>
      <c r="D295" s="344" t="s">
        <v>328</v>
      </c>
      <c r="E295" s="345" t="s">
        <v>1</v>
      </c>
      <c r="F295" s="346" t="s">
        <v>548</v>
      </c>
      <c r="H295" s="345" t="s">
        <v>1</v>
      </c>
      <c r="L295" s="342"/>
      <c r="M295" s="347"/>
      <c r="T295" s="348"/>
      <c r="AT295" s="345" t="s">
        <v>328</v>
      </c>
      <c r="AU295" s="345" t="s">
        <v>89</v>
      </c>
      <c r="AV295" s="343" t="s">
        <v>84</v>
      </c>
      <c r="AW295" s="343" t="s">
        <v>32</v>
      </c>
      <c r="AX295" s="343" t="s">
        <v>76</v>
      </c>
      <c r="AY295" s="345" t="s">
        <v>320</v>
      </c>
    </row>
    <row r="296" spans="2:65" s="350" customFormat="1" x14ac:dyDescent="0.2">
      <c r="B296" s="349"/>
      <c r="D296" s="344" t="s">
        <v>328</v>
      </c>
      <c r="E296" s="351" t="s">
        <v>1</v>
      </c>
      <c r="F296" s="352" t="s">
        <v>568</v>
      </c>
      <c r="H296" s="353">
        <v>140.46600000000001</v>
      </c>
      <c r="L296" s="349"/>
      <c r="M296" s="354"/>
      <c r="T296" s="355"/>
      <c r="AT296" s="351" t="s">
        <v>328</v>
      </c>
      <c r="AU296" s="351" t="s">
        <v>89</v>
      </c>
      <c r="AV296" s="350" t="s">
        <v>89</v>
      </c>
      <c r="AW296" s="350" t="s">
        <v>32</v>
      </c>
      <c r="AX296" s="350" t="s">
        <v>76</v>
      </c>
      <c r="AY296" s="351" t="s">
        <v>320</v>
      </c>
    </row>
    <row r="297" spans="2:65" s="350" customFormat="1" x14ac:dyDescent="0.2">
      <c r="B297" s="349"/>
      <c r="D297" s="344" t="s">
        <v>328</v>
      </c>
      <c r="E297" s="351" t="s">
        <v>1</v>
      </c>
      <c r="F297" s="352" t="s">
        <v>569</v>
      </c>
      <c r="H297" s="353">
        <v>12.445</v>
      </c>
      <c r="L297" s="349"/>
      <c r="M297" s="354"/>
      <c r="T297" s="355"/>
      <c r="AT297" s="351" t="s">
        <v>328</v>
      </c>
      <c r="AU297" s="351" t="s">
        <v>89</v>
      </c>
      <c r="AV297" s="350" t="s">
        <v>89</v>
      </c>
      <c r="AW297" s="350" t="s">
        <v>32</v>
      </c>
      <c r="AX297" s="350" t="s">
        <v>76</v>
      </c>
      <c r="AY297" s="351" t="s">
        <v>320</v>
      </c>
    </row>
    <row r="298" spans="2:65" s="357" customFormat="1" x14ac:dyDescent="0.2">
      <c r="B298" s="356"/>
      <c r="D298" s="344" t="s">
        <v>328</v>
      </c>
      <c r="E298" s="358" t="s">
        <v>1</v>
      </c>
      <c r="F298" s="359" t="s">
        <v>402</v>
      </c>
      <c r="H298" s="360">
        <v>152.911</v>
      </c>
      <c r="L298" s="356"/>
      <c r="M298" s="361"/>
      <c r="T298" s="362"/>
      <c r="AT298" s="358" t="s">
        <v>328</v>
      </c>
      <c r="AU298" s="358" t="s">
        <v>89</v>
      </c>
      <c r="AV298" s="357" t="s">
        <v>326</v>
      </c>
      <c r="AW298" s="357" t="s">
        <v>32</v>
      </c>
      <c r="AX298" s="357" t="s">
        <v>84</v>
      </c>
      <c r="AY298" s="358" t="s">
        <v>320</v>
      </c>
    </row>
    <row r="299" spans="2:65" s="1" customFormat="1" ht="16.5" customHeight="1" x14ac:dyDescent="0.2">
      <c r="B299" s="13"/>
      <c r="C299" s="329" t="s">
        <v>570</v>
      </c>
      <c r="D299" s="329" t="s">
        <v>322</v>
      </c>
      <c r="E299" s="330" t="s">
        <v>571</v>
      </c>
      <c r="F299" s="331" t="s">
        <v>572</v>
      </c>
      <c r="G299" s="332" t="s">
        <v>385</v>
      </c>
      <c r="H299" s="333">
        <v>152.911</v>
      </c>
      <c r="I299" s="21"/>
      <c r="J299" s="334">
        <f>ROUND(I299*H299,2)</f>
        <v>0</v>
      </c>
      <c r="K299" s="335"/>
      <c r="L299" s="13"/>
      <c r="M299" s="336" t="s">
        <v>1</v>
      </c>
      <c r="N299" s="337" t="s">
        <v>42</v>
      </c>
      <c r="P299" s="338">
        <f>O299*H299</f>
        <v>0</v>
      </c>
      <c r="Q299" s="338">
        <v>0</v>
      </c>
      <c r="R299" s="338">
        <f>Q299*H299</f>
        <v>0</v>
      </c>
      <c r="S299" s="338">
        <v>0</v>
      </c>
      <c r="T299" s="339">
        <f>S299*H299</f>
        <v>0</v>
      </c>
      <c r="AR299" s="340" t="s">
        <v>326</v>
      </c>
      <c r="AT299" s="340" t="s">
        <v>322</v>
      </c>
      <c r="AU299" s="340" t="s">
        <v>89</v>
      </c>
      <c r="AY299" s="3" t="s">
        <v>320</v>
      </c>
      <c r="BE299" s="341">
        <f>IF(N299="základní",J299,0)</f>
        <v>0</v>
      </c>
      <c r="BF299" s="341">
        <f>IF(N299="snížená",J299,0)</f>
        <v>0</v>
      </c>
      <c r="BG299" s="341">
        <f>IF(N299="zákl. přenesená",J299,0)</f>
        <v>0</v>
      </c>
      <c r="BH299" s="341">
        <f>IF(N299="sníž. přenesená",J299,0)</f>
        <v>0</v>
      </c>
      <c r="BI299" s="341">
        <f>IF(N299="nulová",J299,0)</f>
        <v>0</v>
      </c>
      <c r="BJ299" s="3" t="s">
        <v>89</v>
      </c>
      <c r="BK299" s="341">
        <f>ROUND(I299*H299,2)</f>
        <v>0</v>
      </c>
      <c r="BL299" s="3" t="s">
        <v>326</v>
      </c>
      <c r="BM299" s="340" t="s">
        <v>573</v>
      </c>
    </row>
    <row r="300" spans="2:65" s="1" customFormat="1" ht="16.5" customHeight="1" x14ac:dyDescent="0.2">
      <c r="B300" s="13"/>
      <c r="C300" s="329" t="s">
        <v>574</v>
      </c>
      <c r="D300" s="329" t="s">
        <v>322</v>
      </c>
      <c r="E300" s="330" t="s">
        <v>575</v>
      </c>
      <c r="F300" s="331" t="s">
        <v>576</v>
      </c>
      <c r="G300" s="332" t="s">
        <v>349</v>
      </c>
      <c r="H300" s="333">
        <v>3.9569999999999999</v>
      </c>
      <c r="I300" s="21"/>
      <c r="J300" s="334">
        <f>ROUND(I300*H300,2)</f>
        <v>0</v>
      </c>
      <c r="K300" s="335"/>
      <c r="L300" s="13"/>
      <c r="M300" s="336" t="s">
        <v>1</v>
      </c>
      <c r="N300" s="337" t="s">
        <v>42</v>
      </c>
      <c r="P300" s="338">
        <f>O300*H300</f>
        <v>0</v>
      </c>
      <c r="Q300" s="338">
        <v>1.0463199999999999</v>
      </c>
      <c r="R300" s="338">
        <f>Q300*H300</f>
        <v>4.1402882399999994</v>
      </c>
      <c r="S300" s="338">
        <v>0</v>
      </c>
      <c r="T300" s="339">
        <f>S300*H300</f>
        <v>0</v>
      </c>
      <c r="AR300" s="340" t="s">
        <v>326</v>
      </c>
      <c r="AT300" s="340" t="s">
        <v>322</v>
      </c>
      <c r="AU300" s="340" t="s">
        <v>89</v>
      </c>
      <c r="AY300" s="3" t="s">
        <v>320</v>
      </c>
      <c r="BE300" s="341">
        <f>IF(N300="základní",J300,0)</f>
        <v>0</v>
      </c>
      <c r="BF300" s="341">
        <f>IF(N300="snížená",J300,0)</f>
        <v>0</v>
      </c>
      <c r="BG300" s="341">
        <f>IF(N300="zákl. přenesená",J300,0)</f>
        <v>0</v>
      </c>
      <c r="BH300" s="341">
        <f>IF(N300="sníž. přenesená",J300,0)</f>
        <v>0</v>
      </c>
      <c r="BI300" s="341">
        <f>IF(N300="nulová",J300,0)</f>
        <v>0</v>
      </c>
      <c r="BJ300" s="3" t="s">
        <v>89</v>
      </c>
      <c r="BK300" s="341">
        <f>ROUND(I300*H300,2)</f>
        <v>0</v>
      </c>
      <c r="BL300" s="3" t="s">
        <v>326</v>
      </c>
      <c r="BM300" s="340" t="s">
        <v>577</v>
      </c>
    </row>
    <row r="301" spans="2:65" s="350" customFormat="1" x14ac:dyDescent="0.2">
      <c r="B301" s="349"/>
      <c r="D301" s="344" t="s">
        <v>328</v>
      </c>
      <c r="E301" s="351" t="s">
        <v>1</v>
      </c>
      <c r="F301" s="352" t="s">
        <v>578</v>
      </c>
      <c r="H301" s="353">
        <v>3.9569999999999999</v>
      </c>
      <c r="L301" s="349"/>
      <c r="M301" s="354"/>
      <c r="T301" s="355"/>
      <c r="AT301" s="351" t="s">
        <v>328</v>
      </c>
      <c r="AU301" s="351" t="s">
        <v>89</v>
      </c>
      <c r="AV301" s="350" t="s">
        <v>89</v>
      </c>
      <c r="AW301" s="350" t="s">
        <v>32</v>
      </c>
      <c r="AX301" s="350" t="s">
        <v>84</v>
      </c>
      <c r="AY301" s="351" t="s">
        <v>320</v>
      </c>
    </row>
    <row r="302" spans="2:65" s="1" customFormat="1" ht="33" customHeight="1" x14ac:dyDescent="0.2">
      <c r="B302" s="13"/>
      <c r="C302" s="329" t="s">
        <v>579</v>
      </c>
      <c r="D302" s="329" t="s">
        <v>322</v>
      </c>
      <c r="E302" s="330" t="s">
        <v>580</v>
      </c>
      <c r="F302" s="331" t="s">
        <v>581</v>
      </c>
      <c r="G302" s="332" t="s">
        <v>385</v>
      </c>
      <c r="H302" s="333">
        <v>14.366</v>
      </c>
      <c r="I302" s="21"/>
      <c r="J302" s="334">
        <f>ROUND(I302*H302,2)</f>
        <v>0</v>
      </c>
      <c r="K302" s="335"/>
      <c r="L302" s="13"/>
      <c r="M302" s="336" t="s">
        <v>1</v>
      </c>
      <c r="N302" s="337" t="s">
        <v>42</v>
      </c>
      <c r="P302" s="338">
        <f>O302*H302</f>
        <v>0</v>
      </c>
      <c r="Q302" s="338">
        <v>0.28000000000000003</v>
      </c>
      <c r="R302" s="338">
        <f>Q302*H302</f>
        <v>4.0224800000000007</v>
      </c>
      <c r="S302" s="338">
        <v>0</v>
      </c>
      <c r="T302" s="339">
        <f>S302*H302</f>
        <v>0</v>
      </c>
      <c r="AR302" s="340" t="s">
        <v>326</v>
      </c>
      <c r="AT302" s="340" t="s">
        <v>322</v>
      </c>
      <c r="AU302" s="340" t="s">
        <v>89</v>
      </c>
      <c r="AY302" s="3" t="s">
        <v>320</v>
      </c>
      <c r="BE302" s="341">
        <f>IF(N302="základní",J302,0)</f>
        <v>0</v>
      </c>
      <c r="BF302" s="341">
        <f>IF(N302="snížená",J302,0)</f>
        <v>0</v>
      </c>
      <c r="BG302" s="341">
        <f>IF(N302="zákl. přenesená",J302,0)</f>
        <v>0</v>
      </c>
      <c r="BH302" s="341">
        <f>IF(N302="sníž. přenesená",J302,0)</f>
        <v>0</v>
      </c>
      <c r="BI302" s="341">
        <f>IF(N302="nulová",J302,0)</f>
        <v>0</v>
      </c>
      <c r="BJ302" s="3" t="s">
        <v>89</v>
      </c>
      <c r="BK302" s="341">
        <f>ROUND(I302*H302,2)</f>
        <v>0</v>
      </c>
      <c r="BL302" s="3" t="s">
        <v>326</v>
      </c>
      <c r="BM302" s="340" t="s">
        <v>582</v>
      </c>
    </row>
    <row r="303" spans="2:65" s="343" customFormat="1" x14ac:dyDescent="0.2">
      <c r="B303" s="342"/>
      <c r="D303" s="344" t="s">
        <v>328</v>
      </c>
      <c r="E303" s="345" t="s">
        <v>1</v>
      </c>
      <c r="F303" s="346" t="s">
        <v>583</v>
      </c>
      <c r="H303" s="345" t="s">
        <v>1</v>
      </c>
      <c r="L303" s="342"/>
      <c r="M303" s="347"/>
      <c r="T303" s="348"/>
      <c r="AT303" s="345" t="s">
        <v>328</v>
      </c>
      <c r="AU303" s="345" t="s">
        <v>89</v>
      </c>
      <c r="AV303" s="343" t="s">
        <v>84</v>
      </c>
      <c r="AW303" s="343" t="s">
        <v>32</v>
      </c>
      <c r="AX303" s="343" t="s">
        <v>76</v>
      </c>
      <c r="AY303" s="345" t="s">
        <v>320</v>
      </c>
    </row>
    <row r="304" spans="2:65" s="350" customFormat="1" x14ac:dyDescent="0.2">
      <c r="B304" s="349"/>
      <c r="D304" s="344" t="s">
        <v>328</v>
      </c>
      <c r="E304" s="351" t="s">
        <v>1</v>
      </c>
      <c r="F304" s="352" t="s">
        <v>584</v>
      </c>
      <c r="H304" s="353">
        <v>14.366</v>
      </c>
      <c r="L304" s="349"/>
      <c r="M304" s="354"/>
      <c r="T304" s="355"/>
      <c r="AT304" s="351" t="s">
        <v>328</v>
      </c>
      <c r="AU304" s="351" t="s">
        <v>89</v>
      </c>
      <c r="AV304" s="350" t="s">
        <v>89</v>
      </c>
      <c r="AW304" s="350" t="s">
        <v>32</v>
      </c>
      <c r="AX304" s="350" t="s">
        <v>84</v>
      </c>
      <c r="AY304" s="351" t="s">
        <v>320</v>
      </c>
    </row>
    <row r="305" spans="2:65" s="1" customFormat="1" ht="33" customHeight="1" x14ac:dyDescent="0.2">
      <c r="B305" s="13"/>
      <c r="C305" s="329" t="s">
        <v>585</v>
      </c>
      <c r="D305" s="329" t="s">
        <v>322</v>
      </c>
      <c r="E305" s="330" t="s">
        <v>586</v>
      </c>
      <c r="F305" s="331" t="s">
        <v>587</v>
      </c>
      <c r="G305" s="332" t="s">
        <v>385</v>
      </c>
      <c r="H305" s="333">
        <v>1007.417</v>
      </c>
      <c r="I305" s="21"/>
      <c r="J305" s="334">
        <f>ROUND(I305*H305,2)</f>
        <v>0</v>
      </c>
      <c r="K305" s="335"/>
      <c r="L305" s="13"/>
      <c r="M305" s="336" t="s">
        <v>1</v>
      </c>
      <c r="N305" s="337" t="s">
        <v>42</v>
      </c>
      <c r="P305" s="338">
        <f>O305*H305</f>
        <v>0</v>
      </c>
      <c r="Q305" s="338">
        <v>6.2489999999999997E-2</v>
      </c>
      <c r="R305" s="338">
        <f>Q305*H305</f>
        <v>62.953488329999999</v>
      </c>
      <c r="S305" s="338">
        <v>0</v>
      </c>
      <c r="T305" s="339">
        <f>S305*H305</f>
        <v>0</v>
      </c>
      <c r="AR305" s="340" t="s">
        <v>326</v>
      </c>
      <c r="AT305" s="340" t="s">
        <v>322</v>
      </c>
      <c r="AU305" s="340" t="s">
        <v>89</v>
      </c>
      <c r="AY305" s="3" t="s">
        <v>320</v>
      </c>
      <c r="BE305" s="341">
        <f>IF(N305="základní",J305,0)</f>
        <v>0</v>
      </c>
      <c r="BF305" s="341">
        <f>IF(N305="snížená",J305,0)</f>
        <v>0</v>
      </c>
      <c r="BG305" s="341">
        <f>IF(N305="zákl. přenesená",J305,0)</f>
        <v>0</v>
      </c>
      <c r="BH305" s="341">
        <f>IF(N305="sníž. přenesená",J305,0)</f>
        <v>0</v>
      </c>
      <c r="BI305" s="341">
        <f>IF(N305="nulová",J305,0)</f>
        <v>0</v>
      </c>
      <c r="BJ305" s="3" t="s">
        <v>89</v>
      </c>
      <c r="BK305" s="341">
        <f>ROUND(I305*H305,2)</f>
        <v>0</v>
      </c>
      <c r="BL305" s="3" t="s">
        <v>326</v>
      </c>
      <c r="BM305" s="340" t="s">
        <v>588</v>
      </c>
    </row>
    <row r="306" spans="2:65" s="343" customFormat="1" x14ac:dyDescent="0.2">
      <c r="B306" s="342"/>
      <c r="D306" s="344" t="s">
        <v>328</v>
      </c>
      <c r="E306" s="345" t="s">
        <v>1</v>
      </c>
      <c r="F306" s="346" t="s">
        <v>589</v>
      </c>
      <c r="H306" s="345" t="s">
        <v>1</v>
      </c>
      <c r="L306" s="342"/>
      <c r="M306" s="347"/>
      <c r="T306" s="348"/>
      <c r="AT306" s="345" t="s">
        <v>328</v>
      </c>
      <c r="AU306" s="345" t="s">
        <v>89</v>
      </c>
      <c r="AV306" s="343" t="s">
        <v>84</v>
      </c>
      <c r="AW306" s="343" t="s">
        <v>32</v>
      </c>
      <c r="AX306" s="343" t="s">
        <v>76</v>
      </c>
      <c r="AY306" s="345" t="s">
        <v>320</v>
      </c>
    </row>
    <row r="307" spans="2:65" s="343" customFormat="1" x14ac:dyDescent="0.2">
      <c r="B307" s="342"/>
      <c r="D307" s="344" t="s">
        <v>328</v>
      </c>
      <c r="E307" s="345" t="s">
        <v>1</v>
      </c>
      <c r="F307" s="346" t="s">
        <v>437</v>
      </c>
      <c r="H307" s="345" t="s">
        <v>1</v>
      </c>
      <c r="L307" s="342"/>
      <c r="M307" s="347"/>
      <c r="T307" s="348"/>
      <c r="AT307" s="345" t="s">
        <v>328</v>
      </c>
      <c r="AU307" s="345" t="s">
        <v>89</v>
      </c>
      <c r="AV307" s="343" t="s">
        <v>84</v>
      </c>
      <c r="AW307" s="343" t="s">
        <v>32</v>
      </c>
      <c r="AX307" s="343" t="s">
        <v>76</v>
      </c>
      <c r="AY307" s="345" t="s">
        <v>320</v>
      </c>
    </row>
    <row r="308" spans="2:65" s="350" customFormat="1" ht="30" x14ac:dyDescent="0.2">
      <c r="B308" s="349"/>
      <c r="D308" s="344" t="s">
        <v>328</v>
      </c>
      <c r="E308" s="351" t="s">
        <v>1</v>
      </c>
      <c r="F308" s="352" t="s">
        <v>590</v>
      </c>
      <c r="H308" s="353">
        <v>328.05399999999997</v>
      </c>
      <c r="L308" s="349"/>
      <c r="M308" s="354"/>
      <c r="T308" s="355"/>
      <c r="AT308" s="351" t="s">
        <v>328</v>
      </c>
      <c r="AU308" s="351" t="s">
        <v>89</v>
      </c>
      <c r="AV308" s="350" t="s">
        <v>89</v>
      </c>
      <c r="AW308" s="350" t="s">
        <v>32</v>
      </c>
      <c r="AX308" s="350" t="s">
        <v>76</v>
      </c>
      <c r="AY308" s="351" t="s">
        <v>320</v>
      </c>
    </row>
    <row r="309" spans="2:65" s="350" customFormat="1" ht="30" x14ac:dyDescent="0.2">
      <c r="B309" s="349"/>
      <c r="D309" s="344" t="s">
        <v>328</v>
      </c>
      <c r="E309" s="351" t="s">
        <v>1</v>
      </c>
      <c r="F309" s="352" t="s">
        <v>591</v>
      </c>
      <c r="H309" s="353">
        <v>423.41899999999998</v>
      </c>
      <c r="L309" s="349"/>
      <c r="M309" s="354"/>
      <c r="T309" s="355"/>
      <c r="AT309" s="351" t="s">
        <v>328</v>
      </c>
      <c r="AU309" s="351" t="s">
        <v>89</v>
      </c>
      <c r="AV309" s="350" t="s">
        <v>89</v>
      </c>
      <c r="AW309" s="350" t="s">
        <v>32</v>
      </c>
      <c r="AX309" s="350" t="s">
        <v>76</v>
      </c>
      <c r="AY309" s="351" t="s">
        <v>320</v>
      </c>
    </row>
    <row r="310" spans="2:65" s="350" customFormat="1" x14ac:dyDescent="0.2">
      <c r="B310" s="349"/>
      <c r="D310" s="344" t="s">
        <v>328</v>
      </c>
      <c r="E310" s="351" t="s">
        <v>1</v>
      </c>
      <c r="F310" s="352" t="s">
        <v>592</v>
      </c>
      <c r="H310" s="353">
        <v>-29.26</v>
      </c>
      <c r="L310" s="349"/>
      <c r="M310" s="354"/>
      <c r="T310" s="355"/>
      <c r="AT310" s="351" t="s">
        <v>328</v>
      </c>
      <c r="AU310" s="351" t="s">
        <v>89</v>
      </c>
      <c r="AV310" s="350" t="s">
        <v>89</v>
      </c>
      <c r="AW310" s="350" t="s">
        <v>32</v>
      </c>
      <c r="AX310" s="350" t="s">
        <v>76</v>
      </c>
      <c r="AY310" s="351" t="s">
        <v>320</v>
      </c>
    </row>
    <row r="311" spans="2:65" s="343" customFormat="1" x14ac:dyDescent="0.2">
      <c r="B311" s="342"/>
      <c r="D311" s="344" t="s">
        <v>328</v>
      </c>
      <c r="E311" s="345" t="s">
        <v>1</v>
      </c>
      <c r="F311" s="346" t="s">
        <v>442</v>
      </c>
      <c r="H311" s="345" t="s">
        <v>1</v>
      </c>
      <c r="L311" s="342"/>
      <c r="M311" s="347"/>
      <c r="T311" s="348"/>
      <c r="AT311" s="345" t="s">
        <v>328</v>
      </c>
      <c r="AU311" s="345" t="s">
        <v>89</v>
      </c>
      <c r="AV311" s="343" t="s">
        <v>84</v>
      </c>
      <c r="AW311" s="343" t="s">
        <v>32</v>
      </c>
      <c r="AX311" s="343" t="s">
        <v>76</v>
      </c>
      <c r="AY311" s="345" t="s">
        <v>320</v>
      </c>
    </row>
    <row r="312" spans="2:65" s="350" customFormat="1" ht="30" x14ac:dyDescent="0.2">
      <c r="B312" s="349"/>
      <c r="D312" s="344" t="s">
        <v>328</v>
      </c>
      <c r="E312" s="351" t="s">
        <v>1</v>
      </c>
      <c r="F312" s="352" t="s">
        <v>593</v>
      </c>
      <c r="H312" s="353">
        <v>284.18799999999999</v>
      </c>
      <c r="L312" s="349"/>
      <c r="M312" s="354"/>
      <c r="T312" s="355"/>
      <c r="AT312" s="351" t="s">
        <v>328</v>
      </c>
      <c r="AU312" s="351" t="s">
        <v>89</v>
      </c>
      <c r="AV312" s="350" t="s">
        <v>89</v>
      </c>
      <c r="AW312" s="350" t="s">
        <v>32</v>
      </c>
      <c r="AX312" s="350" t="s">
        <v>76</v>
      </c>
      <c r="AY312" s="351" t="s">
        <v>320</v>
      </c>
    </row>
    <row r="313" spans="2:65" s="350" customFormat="1" x14ac:dyDescent="0.2">
      <c r="B313" s="349"/>
      <c r="D313" s="344" t="s">
        <v>328</v>
      </c>
      <c r="E313" s="351" t="s">
        <v>1</v>
      </c>
      <c r="F313" s="352" t="s">
        <v>594</v>
      </c>
      <c r="H313" s="353">
        <v>1.016</v>
      </c>
      <c r="L313" s="349"/>
      <c r="M313" s="354"/>
      <c r="T313" s="355"/>
      <c r="AT313" s="351" t="s">
        <v>328</v>
      </c>
      <c r="AU313" s="351" t="s">
        <v>89</v>
      </c>
      <c r="AV313" s="350" t="s">
        <v>89</v>
      </c>
      <c r="AW313" s="350" t="s">
        <v>32</v>
      </c>
      <c r="AX313" s="350" t="s">
        <v>76</v>
      </c>
      <c r="AY313" s="351" t="s">
        <v>320</v>
      </c>
    </row>
    <row r="314" spans="2:65" s="357" customFormat="1" x14ac:dyDescent="0.2">
      <c r="B314" s="356"/>
      <c r="D314" s="344" t="s">
        <v>328</v>
      </c>
      <c r="E314" s="358" t="s">
        <v>1</v>
      </c>
      <c r="F314" s="359" t="s">
        <v>402</v>
      </c>
      <c r="H314" s="360">
        <v>1007.417</v>
      </c>
      <c r="L314" s="356"/>
      <c r="M314" s="361"/>
      <c r="T314" s="362"/>
      <c r="AT314" s="358" t="s">
        <v>328</v>
      </c>
      <c r="AU314" s="358" t="s">
        <v>89</v>
      </c>
      <c r="AV314" s="357" t="s">
        <v>326</v>
      </c>
      <c r="AW314" s="357" t="s">
        <v>32</v>
      </c>
      <c r="AX314" s="357" t="s">
        <v>84</v>
      </c>
      <c r="AY314" s="358" t="s">
        <v>320</v>
      </c>
    </row>
    <row r="315" spans="2:65" s="1" customFormat="1" ht="24.15" customHeight="1" x14ac:dyDescent="0.2">
      <c r="B315" s="13"/>
      <c r="C315" s="329" t="s">
        <v>595</v>
      </c>
      <c r="D315" s="329" t="s">
        <v>322</v>
      </c>
      <c r="E315" s="330" t="s">
        <v>596</v>
      </c>
      <c r="F315" s="331" t="s">
        <v>597</v>
      </c>
      <c r="G315" s="332" t="s">
        <v>385</v>
      </c>
      <c r="H315" s="333">
        <v>108.97799999999999</v>
      </c>
      <c r="I315" s="21"/>
      <c r="J315" s="334">
        <f>ROUND(I315*H315,2)</f>
        <v>0</v>
      </c>
      <c r="K315" s="335"/>
      <c r="L315" s="13"/>
      <c r="M315" s="336" t="s">
        <v>1</v>
      </c>
      <c r="N315" s="337" t="s">
        <v>42</v>
      </c>
      <c r="P315" s="338">
        <f>O315*H315</f>
        <v>0</v>
      </c>
      <c r="Q315" s="338">
        <v>1.34E-3</v>
      </c>
      <c r="R315" s="338">
        <f>Q315*H315</f>
        <v>0.14603052</v>
      </c>
      <c r="S315" s="338">
        <v>0</v>
      </c>
      <c r="T315" s="339">
        <f>S315*H315</f>
        <v>0</v>
      </c>
      <c r="AR315" s="340" t="s">
        <v>326</v>
      </c>
      <c r="AT315" s="340" t="s">
        <v>322</v>
      </c>
      <c r="AU315" s="340" t="s">
        <v>89</v>
      </c>
      <c r="AY315" s="3" t="s">
        <v>320</v>
      </c>
      <c r="BE315" s="341">
        <f>IF(N315="základní",J315,0)</f>
        <v>0</v>
      </c>
      <c r="BF315" s="341">
        <f>IF(N315="snížená",J315,0)</f>
        <v>0</v>
      </c>
      <c r="BG315" s="341">
        <f>IF(N315="zákl. přenesená",J315,0)</f>
        <v>0</v>
      </c>
      <c r="BH315" s="341">
        <f>IF(N315="sníž. přenesená",J315,0)</f>
        <v>0</v>
      </c>
      <c r="BI315" s="341">
        <f>IF(N315="nulová",J315,0)</f>
        <v>0</v>
      </c>
      <c r="BJ315" s="3" t="s">
        <v>89</v>
      </c>
      <c r="BK315" s="341">
        <f>ROUND(I315*H315,2)</f>
        <v>0</v>
      </c>
      <c r="BL315" s="3" t="s">
        <v>326</v>
      </c>
      <c r="BM315" s="340" t="s">
        <v>598</v>
      </c>
    </row>
    <row r="316" spans="2:65" s="343" customFormat="1" x14ac:dyDescent="0.2">
      <c r="B316" s="342"/>
      <c r="D316" s="344" t="s">
        <v>328</v>
      </c>
      <c r="E316" s="345" t="s">
        <v>1</v>
      </c>
      <c r="F316" s="346" t="s">
        <v>599</v>
      </c>
      <c r="H316" s="345" t="s">
        <v>1</v>
      </c>
      <c r="L316" s="342"/>
      <c r="M316" s="347"/>
      <c r="T316" s="348"/>
      <c r="AT316" s="345" t="s">
        <v>328</v>
      </c>
      <c r="AU316" s="345" t="s">
        <v>89</v>
      </c>
      <c r="AV316" s="343" t="s">
        <v>84</v>
      </c>
      <c r="AW316" s="343" t="s">
        <v>32</v>
      </c>
      <c r="AX316" s="343" t="s">
        <v>76</v>
      </c>
      <c r="AY316" s="345" t="s">
        <v>320</v>
      </c>
    </row>
    <row r="317" spans="2:65" s="350" customFormat="1" x14ac:dyDescent="0.2">
      <c r="B317" s="349"/>
      <c r="D317" s="344" t="s">
        <v>328</v>
      </c>
      <c r="E317" s="351" t="s">
        <v>1</v>
      </c>
      <c r="F317" s="352" t="s">
        <v>600</v>
      </c>
      <c r="H317" s="353">
        <v>108.97799999999999</v>
      </c>
      <c r="L317" s="349"/>
      <c r="M317" s="354"/>
      <c r="T317" s="355"/>
      <c r="AT317" s="351" t="s">
        <v>328</v>
      </c>
      <c r="AU317" s="351" t="s">
        <v>89</v>
      </c>
      <c r="AV317" s="350" t="s">
        <v>89</v>
      </c>
      <c r="AW317" s="350" t="s">
        <v>32</v>
      </c>
      <c r="AX317" s="350" t="s">
        <v>84</v>
      </c>
      <c r="AY317" s="351" t="s">
        <v>320</v>
      </c>
    </row>
    <row r="318" spans="2:65" s="318" customFormat="1" ht="22.75" customHeight="1" x14ac:dyDescent="0.25">
      <c r="B318" s="317"/>
      <c r="D318" s="319" t="s">
        <v>75</v>
      </c>
      <c r="E318" s="327" t="s">
        <v>326</v>
      </c>
      <c r="F318" s="327" t="s">
        <v>601</v>
      </c>
      <c r="J318" s="328">
        <f>BK318</f>
        <v>0</v>
      </c>
      <c r="L318" s="317"/>
      <c r="M318" s="322"/>
      <c r="P318" s="323">
        <f>SUM(P319:P445)</f>
        <v>0</v>
      </c>
      <c r="R318" s="323">
        <f>SUM(R319:R445)</f>
        <v>1143.7118730199998</v>
      </c>
      <c r="T318" s="324">
        <f>SUM(T319:T445)</f>
        <v>0</v>
      </c>
      <c r="AR318" s="319" t="s">
        <v>84</v>
      </c>
      <c r="AT318" s="325" t="s">
        <v>75</v>
      </c>
      <c r="AU318" s="325" t="s">
        <v>84</v>
      </c>
      <c r="AY318" s="319" t="s">
        <v>320</v>
      </c>
      <c r="BK318" s="326">
        <f>SUM(BK319:BK445)</f>
        <v>0</v>
      </c>
    </row>
    <row r="319" spans="2:65" s="1" customFormat="1" ht="16.5" customHeight="1" x14ac:dyDescent="0.2">
      <c r="B319" s="13"/>
      <c r="C319" s="329" t="s">
        <v>602</v>
      </c>
      <c r="D319" s="329" t="s">
        <v>322</v>
      </c>
      <c r="E319" s="330" t="s">
        <v>603</v>
      </c>
      <c r="F319" s="331" t="s">
        <v>604</v>
      </c>
      <c r="G319" s="332" t="s">
        <v>342</v>
      </c>
      <c r="H319" s="333">
        <v>429.55599999999998</v>
      </c>
      <c r="I319" s="21"/>
      <c r="J319" s="334">
        <f>ROUND(I319*H319,2)</f>
        <v>0</v>
      </c>
      <c r="K319" s="335"/>
      <c r="L319" s="13"/>
      <c r="M319" s="336" t="s">
        <v>1</v>
      </c>
      <c r="N319" s="337" t="s">
        <v>42</v>
      </c>
      <c r="P319" s="338">
        <f>O319*H319</f>
        <v>0</v>
      </c>
      <c r="Q319" s="338">
        <v>2.5020099999999998</v>
      </c>
      <c r="R319" s="338">
        <f>Q319*H319</f>
        <v>1074.7534075599999</v>
      </c>
      <c r="S319" s="338">
        <v>0</v>
      </c>
      <c r="T319" s="339">
        <f>S319*H319</f>
        <v>0</v>
      </c>
      <c r="AR319" s="340" t="s">
        <v>326</v>
      </c>
      <c r="AT319" s="340" t="s">
        <v>322</v>
      </c>
      <c r="AU319" s="340" t="s">
        <v>89</v>
      </c>
      <c r="AY319" s="3" t="s">
        <v>320</v>
      </c>
      <c r="BE319" s="341">
        <f>IF(N319="základní",J319,0)</f>
        <v>0</v>
      </c>
      <c r="BF319" s="341">
        <f>IF(N319="snížená",J319,0)</f>
        <v>0</v>
      </c>
      <c r="BG319" s="341">
        <f>IF(N319="zákl. přenesená",J319,0)</f>
        <v>0</v>
      </c>
      <c r="BH319" s="341">
        <f>IF(N319="sníž. přenesená",J319,0)</f>
        <v>0</v>
      </c>
      <c r="BI319" s="341">
        <f>IF(N319="nulová",J319,0)</f>
        <v>0</v>
      </c>
      <c r="BJ319" s="3" t="s">
        <v>89</v>
      </c>
      <c r="BK319" s="341">
        <f>ROUND(I319*H319,2)</f>
        <v>0</v>
      </c>
      <c r="BL319" s="3" t="s">
        <v>326</v>
      </c>
      <c r="BM319" s="340" t="s">
        <v>605</v>
      </c>
    </row>
    <row r="320" spans="2:65" s="343" customFormat="1" x14ac:dyDescent="0.2">
      <c r="B320" s="342"/>
      <c r="D320" s="344" t="s">
        <v>328</v>
      </c>
      <c r="E320" s="345" t="s">
        <v>1</v>
      </c>
      <c r="F320" s="346" t="s">
        <v>606</v>
      </c>
      <c r="H320" s="345" t="s">
        <v>1</v>
      </c>
      <c r="L320" s="342"/>
      <c r="M320" s="347"/>
      <c r="T320" s="348"/>
      <c r="AT320" s="345" t="s">
        <v>328</v>
      </c>
      <c r="AU320" s="345" t="s">
        <v>89</v>
      </c>
      <c r="AV320" s="343" t="s">
        <v>84</v>
      </c>
      <c r="AW320" s="343" t="s">
        <v>32</v>
      </c>
      <c r="AX320" s="343" t="s">
        <v>76</v>
      </c>
      <c r="AY320" s="345" t="s">
        <v>320</v>
      </c>
    </row>
    <row r="321" spans="2:51" s="343" customFormat="1" x14ac:dyDescent="0.2">
      <c r="B321" s="342"/>
      <c r="D321" s="344" t="s">
        <v>328</v>
      </c>
      <c r="E321" s="345" t="s">
        <v>1</v>
      </c>
      <c r="F321" s="346" t="s">
        <v>607</v>
      </c>
      <c r="H321" s="345" t="s">
        <v>1</v>
      </c>
      <c r="L321" s="342"/>
      <c r="M321" s="347"/>
      <c r="T321" s="348"/>
      <c r="AT321" s="345" t="s">
        <v>328</v>
      </c>
      <c r="AU321" s="345" t="s">
        <v>89</v>
      </c>
      <c r="AV321" s="343" t="s">
        <v>84</v>
      </c>
      <c r="AW321" s="343" t="s">
        <v>32</v>
      </c>
      <c r="AX321" s="343" t="s">
        <v>76</v>
      </c>
      <c r="AY321" s="345" t="s">
        <v>320</v>
      </c>
    </row>
    <row r="322" spans="2:51" s="350" customFormat="1" ht="30" x14ac:dyDescent="0.2">
      <c r="B322" s="349"/>
      <c r="D322" s="344" t="s">
        <v>328</v>
      </c>
      <c r="E322" s="351" t="s">
        <v>1</v>
      </c>
      <c r="F322" s="352" t="s">
        <v>608</v>
      </c>
      <c r="H322" s="353">
        <v>203.06899999999999</v>
      </c>
      <c r="L322" s="349"/>
      <c r="M322" s="354"/>
      <c r="T322" s="355"/>
      <c r="AT322" s="351" t="s">
        <v>328</v>
      </c>
      <c r="AU322" s="351" t="s">
        <v>89</v>
      </c>
      <c r="AV322" s="350" t="s">
        <v>89</v>
      </c>
      <c r="AW322" s="350" t="s">
        <v>32</v>
      </c>
      <c r="AX322" s="350" t="s">
        <v>76</v>
      </c>
      <c r="AY322" s="351" t="s">
        <v>320</v>
      </c>
    </row>
    <row r="323" spans="2:51" s="343" customFormat="1" x14ac:dyDescent="0.2">
      <c r="B323" s="342"/>
      <c r="D323" s="344" t="s">
        <v>328</v>
      </c>
      <c r="E323" s="345" t="s">
        <v>1</v>
      </c>
      <c r="F323" s="346" t="s">
        <v>609</v>
      </c>
      <c r="H323" s="345" t="s">
        <v>1</v>
      </c>
      <c r="L323" s="342"/>
      <c r="M323" s="347"/>
      <c r="T323" s="348"/>
      <c r="AT323" s="345" t="s">
        <v>328</v>
      </c>
      <c r="AU323" s="345" t="s">
        <v>89</v>
      </c>
      <c r="AV323" s="343" t="s">
        <v>84</v>
      </c>
      <c r="AW323" s="343" t="s">
        <v>32</v>
      </c>
      <c r="AX323" s="343" t="s">
        <v>76</v>
      </c>
      <c r="AY323" s="345" t="s">
        <v>320</v>
      </c>
    </row>
    <row r="324" spans="2:51" s="350" customFormat="1" x14ac:dyDescent="0.2">
      <c r="B324" s="349"/>
      <c r="D324" s="344" t="s">
        <v>328</v>
      </c>
      <c r="E324" s="351" t="s">
        <v>1</v>
      </c>
      <c r="F324" s="352" t="s">
        <v>610</v>
      </c>
      <c r="H324" s="353">
        <v>1.9670000000000001</v>
      </c>
      <c r="L324" s="349"/>
      <c r="M324" s="354"/>
      <c r="T324" s="355"/>
      <c r="AT324" s="351" t="s">
        <v>328</v>
      </c>
      <c r="AU324" s="351" t="s">
        <v>89</v>
      </c>
      <c r="AV324" s="350" t="s">
        <v>89</v>
      </c>
      <c r="AW324" s="350" t="s">
        <v>32</v>
      </c>
      <c r="AX324" s="350" t="s">
        <v>76</v>
      </c>
      <c r="AY324" s="351" t="s">
        <v>320</v>
      </c>
    </row>
    <row r="325" spans="2:51" s="350" customFormat="1" x14ac:dyDescent="0.2">
      <c r="B325" s="349"/>
      <c r="D325" s="344" t="s">
        <v>328</v>
      </c>
      <c r="E325" s="351" t="s">
        <v>1</v>
      </c>
      <c r="F325" s="352" t="s">
        <v>611</v>
      </c>
      <c r="H325" s="353">
        <v>1.0920000000000001</v>
      </c>
      <c r="L325" s="349"/>
      <c r="M325" s="354"/>
      <c r="T325" s="355"/>
      <c r="AT325" s="351" t="s">
        <v>328</v>
      </c>
      <c r="AU325" s="351" t="s">
        <v>89</v>
      </c>
      <c r="AV325" s="350" t="s">
        <v>89</v>
      </c>
      <c r="AW325" s="350" t="s">
        <v>32</v>
      </c>
      <c r="AX325" s="350" t="s">
        <v>76</v>
      </c>
      <c r="AY325" s="351" t="s">
        <v>320</v>
      </c>
    </row>
    <row r="326" spans="2:51" s="350" customFormat="1" x14ac:dyDescent="0.2">
      <c r="B326" s="349"/>
      <c r="D326" s="344" t="s">
        <v>328</v>
      </c>
      <c r="E326" s="351" t="s">
        <v>1</v>
      </c>
      <c r="F326" s="352" t="s">
        <v>612</v>
      </c>
      <c r="H326" s="353">
        <v>0.752</v>
      </c>
      <c r="L326" s="349"/>
      <c r="M326" s="354"/>
      <c r="T326" s="355"/>
      <c r="AT326" s="351" t="s">
        <v>328</v>
      </c>
      <c r="AU326" s="351" t="s">
        <v>89</v>
      </c>
      <c r="AV326" s="350" t="s">
        <v>89</v>
      </c>
      <c r="AW326" s="350" t="s">
        <v>32</v>
      </c>
      <c r="AX326" s="350" t="s">
        <v>76</v>
      </c>
      <c r="AY326" s="351" t="s">
        <v>320</v>
      </c>
    </row>
    <row r="327" spans="2:51" s="350" customFormat="1" x14ac:dyDescent="0.2">
      <c r="B327" s="349"/>
      <c r="D327" s="344" t="s">
        <v>328</v>
      </c>
      <c r="E327" s="351" t="s">
        <v>1</v>
      </c>
      <c r="F327" s="352" t="s">
        <v>613</v>
      </c>
      <c r="H327" s="353">
        <v>0.13500000000000001</v>
      </c>
      <c r="L327" s="349"/>
      <c r="M327" s="354"/>
      <c r="T327" s="355"/>
      <c r="AT327" s="351" t="s">
        <v>328</v>
      </c>
      <c r="AU327" s="351" t="s">
        <v>89</v>
      </c>
      <c r="AV327" s="350" t="s">
        <v>89</v>
      </c>
      <c r="AW327" s="350" t="s">
        <v>32</v>
      </c>
      <c r="AX327" s="350" t="s">
        <v>76</v>
      </c>
      <c r="AY327" s="351" t="s">
        <v>320</v>
      </c>
    </row>
    <row r="328" spans="2:51" s="350" customFormat="1" x14ac:dyDescent="0.2">
      <c r="B328" s="349"/>
      <c r="D328" s="344" t="s">
        <v>328</v>
      </c>
      <c r="E328" s="351" t="s">
        <v>1</v>
      </c>
      <c r="F328" s="352" t="s">
        <v>614</v>
      </c>
      <c r="H328" s="353">
        <v>1.3560000000000001</v>
      </c>
      <c r="L328" s="349"/>
      <c r="M328" s="354"/>
      <c r="T328" s="355"/>
      <c r="AT328" s="351" t="s">
        <v>328</v>
      </c>
      <c r="AU328" s="351" t="s">
        <v>89</v>
      </c>
      <c r="AV328" s="350" t="s">
        <v>89</v>
      </c>
      <c r="AW328" s="350" t="s">
        <v>32</v>
      </c>
      <c r="AX328" s="350" t="s">
        <v>76</v>
      </c>
      <c r="AY328" s="351" t="s">
        <v>320</v>
      </c>
    </row>
    <row r="329" spans="2:51" s="350" customFormat="1" x14ac:dyDescent="0.2">
      <c r="B329" s="349"/>
      <c r="D329" s="344" t="s">
        <v>328</v>
      </c>
      <c r="E329" s="351" t="s">
        <v>1</v>
      </c>
      <c r="F329" s="352" t="s">
        <v>615</v>
      </c>
      <c r="H329" s="353">
        <v>1.222</v>
      </c>
      <c r="L329" s="349"/>
      <c r="M329" s="354"/>
      <c r="T329" s="355"/>
      <c r="AT329" s="351" t="s">
        <v>328</v>
      </c>
      <c r="AU329" s="351" t="s">
        <v>89</v>
      </c>
      <c r="AV329" s="350" t="s">
        <v>89</v>
      </c>
      <c r="AW329" s="350" t="s">
        <v>32</v>
      </c>
      <c r="AX329" s="350" t="s">
        <v>76</v>
      </c>
      <c r="AY329" s="351" t="s">
        <v>320</v>
      </c>
    </row>
    <row r="330" spans="2:51" s="350" customFormat="1" x14ac:dyDescent="0.2">
      <c r="B330" s="349"/>
      <c r="D330" s="344" t="s">
        <v>328</v>
      </c>
      <c r="E330" s="351" t="s">
        <v>1</v>
      </c>
      <c r="F330" s="352" t="s">
        <v>616</v>
      </c>
      <c r="H330" s="353">
        <v>0.19</v>
      </c>
      <c r="L330" s="349"/>
      <c r="M330" s="354"/>
      <c r="T330" s="355"/>
      <c r="AT330" s="351" t="s">
        <v>328</v>
      </c>
      <c r="AU330" s="351" t="s">
        <v>89</v>
      </c>
      <c r="AV330" s="350" t="s">
        <v>89</v>
      </c>
      <c r="AW330" s="350" t="s">
        <v>32</v>
      </c>
      <c r="AX330" s="350" t="s">
        <v>76</v>
      </c>
      <c r="AY330" s="351" t="s">
        <v>320</v>
      </c>
    </row>
    <row r="331" spans="2:51" s="343" customFormat="1" x14ac:dyDescent="0.2">
      <c r="B331" s="342"/>
      <c r="D331" s="344" t="s">
        <v>328</v>
      </c>
      <c r="E331" s="345" t="s">
        <v>1</v>
      </c>
      <c r="F331" s="346" t="s">
        <v>617</v>
      </c>
      <c r="H331" s="345" t="s">
        <v>1</v>
      </c>
      <c r="L331" s="342"/>
      <c r="M331" s="347"/>
      <c r="T331" s="348"/>
      <c r="AT331" s="345" t="s">
        <v>328</v>
      </c>
      <c r="AU331" s="345" t="s">
        <v>89</v>
      </c>
      <c r="AV331" s="343" t="s">
        <v>84</v>
      </c>
      <c r="AW331" s="343" t="s">
        <v>32</v>
      </c>
      <c r="AX331" s="343" t="s">
        <v>76</v>
      </c>
      <c r="AY331" s="345" t="s">
        <v>320</v>
      </c>
    </row>
    <row r="332" spans="2:51" s="350" customFormat="1" x14ac:dyDescent="0.2">
      <c r="B332" s="349"/>
      <c r="D332" s="344" t="s">
        <v>328</v>
      </c>
      <c r="E332" s="351" t="s">
        <v>1</v>
      </c>
      <c r="F332" s="352" t="s">
        <v>618</v>
      </c>
      <c r="H332" s="353">
        <v>2.528</v>
      </c>
      <c r="L332" s="349"/>
      <c r="M332" s="354"/>
      <c r="T332" s="355"/>
      <c r="AT332" s="351" t="s">
        <v>328</v>
      </c>
      <c r="AU332" s="351" t="s">
        <v>89</v>
      </c>
      <c r="AV332" s="350" t="s">
        <v>89</v>
      </c>
      <c r="AW332" s="350" t="s">
        <v>32</v>
      </c>
      <c r="AX332" s="350" t="s">
        <v>76</v>
      </c>
      <c r="AY332" s="351" t="s">
        <v>320</v>
      </c>
    </row>
    <row r="333" spans="2:51" s="343" customFormat="1" x14ac:dyDescent="0.2">
      <c r="B333" s="342"/>
      <c r="D333" s="344" t="s">
        <v>328</v>
      </c>
      <c r="E333" s="345" t="s">
        <v>1</v>
      </c>
      <c r="F333" s="346" t="s">
        <v>619</v>
      </c>
      <c r="H333" s="345" t="s">
        <v>1</v>
      </c>
      <c r="L333" s="342"/>
      <c r="M333" s="347"/>
      <c r="T333" s="348"/>
      <c r="AT333" s="345" t="s">
        <v>328</v>
      </c>
      <c r="AU333" s="345" t="s">
        <v>89</v>
      </c>
      <c r="AV333" s="343" t="s">
        <v>84</v>
      </c>
      <c r="AW333" s="343" t="s">
        <v>32</v>
      </c>
      <c r="AX333" s="343" t="s">
        <v>76</v>
      </c>
      <c r="AY333" s="345" t="s">
        <v>320</v>
      </c>
    </row>
    <row r="334" spans="2:51" s="350" customFormat="1" x14ac:dyDescent="0.2">
      <c r="B334" s="349"/>
      <c r="D334" s="344" t="s">
        <v>328</v>
      </c>
      <c r="E334" s="351" t="s">
        <v>1</v>
      </c>
      <c r="F334" s="352" t="s">
        <v>620</v>
      </c>
      <c r="H334" s="353">
        <v>4.2</v>
      </c>
      <c r="L334" s="349"/>
      <c r="M334" s="354"/>
      <c r="T334" s="355"/>
      <c r="AT334" s="351" t="s">
        <v>328</v>
      </c>
      <c r="AU334" s="351" t="s">
        <v>89</v>
      </c>
      <c r="AV334" s="350" t="s">
        <v>89</v>
      </c>
      <c r="AW334" s="350" t="s">
        <v>32</v>
      </c>
      <c r="AX334" s="350" t="s">
        <v>76</v>
      </c>
      <c r="AY334" s="351" t="s">
        <v>320</v>
      </c>
    </row>
    <row r="335" spans="2:51" s="384" customFormat="1" x14ac:dyDescent="0.2">
      <c r="B335" s="383"/>
      <c r="D335" s="344" t="s">
        <v>328</v>
      </c>
      <c r="E335" s="385" t="s">
        <v>1</v>
      </c>
      <c r="F335" s="386" t="s">
        <v>621</v>
      </c>
      <c r="H335" s="387">
        <v>216.511</v>
      </c>
      <c r="L335" s="383"/>
      <c r="M335" s="388"/>
      <c r="T335" s="389"/>
      <c r="AT335" s="385" t="s">
        <v>328</v>
      </c>
      <c r="AU335" s="385" t="s">
        <v>89</v>
      </c>
      <c r="AV335" s="384" t="s">
        <v>207</v>
      </c>
      <c r="AW335" s="384" t="s">
        <v>32</v>
      </c>
      <c r="AX335" s="384" t="s">
        <v>76</v>
      </c>
      <c r="AY335" s="385" t="s">
        <v>320</v>
      </c>
    </row>
    <row r="336" spans="2:51" s="343" customFormat="1" x14ac:dyDescent="0.2">
      <c r="B336" s="342"/>
      <c r="D336" s="344" t="s">
        <v>328</v>
      </c>
      <c r="E336" s="345" t="s">
        <v>1</v>
      </c>
      <c r="F336" s="346" t="s">
        <v>622</v>
      </c>
      <c r="H336" s="345" t="s">
        <v>1</v>
      </c>
      <c r="L336" s="342"/>
      <c r="M336" s="347"/>
      <c r="T336" s="348"/>
      <c r="AT336" s="345" t="s">
        <v>328</v>
      </c>
      <c r="AU336" s="345" t="s">
        <v>89</v>
      </c>
      <c r="AV336" s="343" t="s">
        <v>84</v>
      </c>
      <c r="AW336" s="343" t="s">
        <v>32</v>
      </c>
      <c r="AX336" s="343" t="s">
        <v>76</v>
      </c>
      <c r="AY336" s="345" t="s">
        <v>320</v>
      </c>
    </row>
    <row r="337" spans="2:65" s="343" customFormat="1" x14ac:dyDescent="0.2">
      <c r="B337" s="342"/>
      <c r="D337" s="344" t="s">
        <v>328</v>
      </c>
      <c r="E337" s="345" t="s">
        <v>1</v>
      </c>
      <c r="F337" s="346" t="s">
        <v>607</v>
      </c>
      <c r="H337" s="345" t="s">
        <v>1</v>
      </c>
      <c r="L337" s="342"/>
      <c r="M337" s="347"/>
      <c r="T337" s="348"/>
      <c r="AT337" s="345" t="s">
        <v>328</v>
      </c>
      <c r="AU337" s="345" t="s">
        <v>89</v>
      </c>
      <c r="AV337" s="343" t="s">
        <v>84</v>
      </c>
      <c r="AW337" s="343" t="s">
        <v>32</v>
      </c>
      <c r="AX337" s="343" t="s">
        <v>76</v>
      </c>
      <c r="AY337" s="345" t="s">
        <v>320</v>
      </c>
    </row>
    <row r="338" spans="2:65" s="350" customFormat="1" x14ac:dyDescent="0.2">
      <c r="B338" s="349"/>
      <c r="D338" s="344" t="s">
        <v>328</v>
      </c>
      <c r="E338" s="351" t="s">
        <v>1</v>
      </c>
      <c r="F338" s="352" t="s">
        <v>623</v>
      </c>
      <c r="H338" s="353">
        <v>186.869</v>
      </c>
      <c r="L338" s="349"/>
      <c r="M338" s="354"/>
      <c r="T338" s="355"/>
      <c r="AT338" s="351" t="s">
        <v>328</v>
      </c>
      <c r="AU338" s="351" t="s">
        <v>89</v>
      </c>
      <c r="AV338" s="350" t="s">
        <v>89</v>
      </c>
      <c r="AW338" s="350" t="s">
        <v>32</v>
      </c>
      <c r="AX338" s="350" t="s">
        <v>76</v>
      </c>
      <c r="AY338" s="351" t="s">
        <v>320</v>
      </c>
    </row>
    <row r="339" spans="2:65" s="343" customFormat="1" x14ac:dyDescent="0.2">
      <c r="B339" s="342"/>
      <c r="D339" s="344" t="s">
        <v>328</v>
      </c>
      <c r="E339" s="345" t="s">
        <v>1</v>
      </c>
      <c r="F339" s="346" t="s">
        <v>609</v>
      </c>
      <c r="H339" s="345" t="s">
        <v>1</v>
      </c>
      <c r="L339" s="342"/>
      <c r="M339" s="347"/>
      <c r="T339" s="348"/>
      <c r="AT339" s="345" t="s">
        <v>328</v>
      </c>
      <c r="AU339" s="345" t="s">
        <v>89</v>
      </c>
      <c r="AV339" s="343" t="s">
        <v>84</v>
      </c>
      <c r="AW339" s="343" t="s">
        <v>32</v>
      </c>
      <c r="AX339" s="343" t="s">
        <v>76</v>
      </c>
      <c r="AY339" s="345" t="s">
        <v>320</v>
      </c>
    </row>
    <row r="340" spans="2:65" s="350" customFormat="1" ht="20" x14ac:dyDescent="0.2">
      <c r="B340" s="349"/>
      <c r="D340" s="344" t="s">
        <v>328</v>
      </c>
      <c r="E340" s="351" t="s">
        <v>1</v>
      </c>
      <c r="F340" s="352" t="s">
        <v>624</v>
      </c>
      <c r="H340" s="353">
        <v>5.7859999999999996</v>
      </c>
      <c r="L340" s="349"/>
      <c r="M340" s="354"/>
      <c r="T340" s="355"/>
      <c r="AT340" s="351" t="s">
        <v>328</v>
      </c>
      <c r="AU340" s="351" t="s">
        <v>89</v>
      </c>
      <c r="AV340" s="350" t="s">
        <v>89</v>
      </c>
      <c r="AW340" s="350" t="s">
        <v>32</v>
      </c>
      <c r="AX340" s="350" t="s">
        <v>76</v>
      </c>
      <c r="AY340" s="351" t="s">
        <v>320</v>
      </c>
    </row>
    <row r="341" spans="2:65" s="350" customFormat="1" x14ac:dyDescent="0.2">
      <c r="B341" s="349"/>
      <c r="D341" s="344" t="s">
        <v>328</v>
      </c>
      <c r="E341" s="351" t="s">
        <v>1</v>
      </c>
      <c r="F341" s="352" t="s">
        <v>616</v>
      </c>
      <c r="H341" s="353">
        <v>0.19</v>
      </c>
      <c r="L341" s="349"/>
      <c r="M341" s="354"/>
      <c r="T341" s="355"/>
      <c r="AT341" s="351" t="s">
        <v>328</v>
      </c>
      <c r="AU341" s="351" t="s">
        <v>89</v>
      </c>
      <c r="AV341" s="350" t="s">
        <v>89</v>
      </c>
      <c r="AW341" s="350" t="s">
        <v>32</v>
      </c>
      <c r="AX341" s="350" t="s">
        <v>76</v>
      </c>
      <c r="AY341" s="351" t="s">
        <v>320</v>
      </c>
    </row>
    <row r="342" spans="2:65" s="343" customFormat="1" x14ac:dyDescent="0.2">
      <c r="B342" s="342"/>
      <c r="D342" s="344" t="s">
        <v>328</v>
      </c>
      <c r="E342" s="345" t="s">
        <v>1</v>
      </c>
      <c r="F342" s="346" t="s">
        <v>617</v>
      </c>
      <c r="H342" s="345" t="s">
        <v>1</v>
      </c>
      <c r="L342" s="342"/>
      <c r="M342" s="347"/>
      <c r="T342" s="348"/>
      <c r="AT342" s="345" t="s">
        <v>328</v>
      </c>
      <c r="AU342" s="345" t="s">
        <v>89</v>
      </c>
      <c r="AV342" s="343" t="s">
        <v>84</v>
      </c>
      <c r="AW342" s="343" t="s">
        <v>32</v>
      </c>
      <c r="AX342" s="343" t="s">
        <v>76</v>
      </c>
      <c r="AY342" s="345" t="s">
        <v>320</v>
      </c>
    </row>
    <row r="343" spans="2:65" s="350" customFormat="1" ht="20" x14ac:dyDescent="0.2">
      <c r="B343" s="349"/>
      <c r="D343" s="344" t="s">
        <v>328</v>
      </c>
      <c r="E343" s="351" t="s">
        <v>1</v>
      </c>
      <c r="F343" s="352" t="s">
        <v>625</v>
      </c>
      <c r="H343" s="353">
        <v>14.849</v>
      </c>
      <c r="L343" s="349"/>
      <c r="M343" s="354"/>
      <c r="T343" s="355"/>
      <c r="AT343" s="351" t="s">
        <v>328</v>
      </c>
      <c r="AU343" s="351" t="s">
        <v>89</v>
      </c>
      <c r="AV343" s="350" t="s">
        <v>89</v>
      </c>
      <c r="AW343" s="350" t="s">
        <v>32</v>
      </c>
      <c r="AX343" s="350" t="s">
        <v>76</v>
      </c>
      <c r="AY343" s="351" t="s">
        <v>320</v>
      </c>
    </row>
    <row r="344" spans="2:65" s="343" customFormat="1" x14ac:dyDescent="0.2">
      <c r="B344" s="342"/>
      <c r="D344" s="344" t="s">
        <v>328</v>
      </c>
      <c r="E344" s="345" t="s">
        <v>1</v>
      </c>
      <c r="F344" s="346" t="s">
        <v>626</v>
      </c>
      <c r="H344" s="345" t="s">
        <v>1</v>
      </c>
      <c r="L344" s="342"/>
      <c r="M344" s="347"/>
      <c r="T344" s="348"/>
      <c r="AT344" s="345" t="s">
        <v>328</v>
      </c>
      <c r="AU344" s="345" t="s">
        <v>89</v>
      </c>
      <c r="AV344" s="343" t="s">
        <v>84</v>
      </c>
      <c r="AW344" s="343" t="s">
        <v>32</v>
      </c>
      <c r="AX344" s="343" t="s">
        <v>76</v>
      </c>
      <c r="AY344" s="345" t="s">
        <v>320</v>
      </c>
    </row>
    <row r="345" spans="2:65" s="343" customFormat="1" x14ac:dyDescent="0.2">
      <c r="B345" s="342"/>
      <c r="D345" s="344" t="s">
        <v>328</v>
      </c>
      <c r="E345" s="345" t="s">
        <v>1</v>
      </c>
      <c r="F345" s="346" t="s">
        <v>607</v>
      </c>
      <c r="H345" s="345" t="s">
        <v>1</v>
      </c>
      <c r="L345" s="342"/>
      <c r="M345" s="347"/>
      <c r="T345" s="348"/>
      <c r="AT345" s="345" t="s">
        <v>328</v>
      </c>
      <c r="AU345" s="345" t="s">
        <v>89</v>
      </c>
      <c r="AV345" s="343" t="s">
        <v>84</v>
      </c>
      <c r="AW345" s="343" t="s">
        <v>32</v>
      </c>
      <c r="AX345" s="343" t="s">
        <v>76</v>
      </c>
      <c r="AY345" s="345" t="s">
        <v>320</v>
      </c>
    </row>
    <row r="346" spans="2:65" s="350" customFormat="1" x14ac:dyDescent="0.2">
      <c r="B346" s="349"/>
      <c r="D346" s="344" t="s">
        <v>328</v>
      </c>
      <c r="E346" s="351" t="s">
        <v>1</v>
      </c>
      <c r="F346" s="352" t="s">
        <v>627</v>
      </c>
      <c r="H346" s="353">
        <v>5.2169999999999996</v>
      </c>
      <c r="L346" s="349"/>
      <c r="M346" s="354"/>
      <c r="T346" s="355"/>
      <c r="AT346" s="351" t="s">
        <v>328</v>
      </c>
      <c r="AU346" s="351" t="s">
        <v>89</v>
      </c>
      <c r="AV346" s="350" t="s">
        <v>89</v>
      </c>
      <c r="AW346" s="350" t="s">
        <v>32</v>
      </c>
      <c r="AX346" s="350" t="s">
        <v>76</v>
      </c>
      <c r="AY346" s="351" t="s">
        <v>320</v>
      </c>
    </row>
    <row r="347" spans="2:65" s="343" customFormat="1" x14ac:dyDescent="0.2">
      <c r="B347" s="342"/>
      <c r="D347" s="344" t="s">
        <v>328</v>
      </c>
      <c r="E347" s="345" t="s">
        <v>1</v>
      </c>
      <c r="F347" s="346" t="s">
        <v>628</v>
      </c>
      <c r="H347" s="345" t="s">
        <v>1</v>
      </c>
      <c r="L347" s="342"/>
      <c r="M347" s="347"/>
      <c r="T347" s="348"/>
      <c r="AT347" s="345" t="s">
        <v>328</v>
      </c>
      <c r="AU347" s="345" t="s">
        <v>89</v>
      </c>
      <c r="AV347" s="343" t="s">
        <v>84</v>
      </c>
      <c r="AW347" s="343" t="s">
        <v>32</v>
      </c>
      <c r="AX347" s="343" t="s">
        <v>76</v>
      </c>
      <c r="AY347" s="345" t="s">
        <v>320</v>
      </c>
    </row>
    <row r="348" spans="2:65" s="350" customFormat="1" x14ac:dyDescent="0.2">
      <c r="B348" s="349"/>
      <c r="D348" s="344" t="s">
        <v>328</v>
      </c>
      <c r="E348" s="351" t="s">
        <v>1</v>
      </c>
      <c r="F348" s="352" t="s">
        <v>629</v>
      </c>
      <c r="H348" s="353">
        <v>0.13400000000000001</v>
      </c>
      <c r="L348" s="349"/>
      <c r="M348" s="354"/>
      <c r="T348" s="355"/>
      <c r="AT348" s="351" t="s">
        <v>328</v>
      </c>
      <c r="AU348" s="351" t="s">
        <v>89</v>
      </c>
      <c r="AV348" s="350" t="s">
        <v>89</v>
      </c>
      <c r="AW348" s="350" t="s">
        <v>32</v>
      </c>
      <c r="AX348" s="350" t="s">
        <v>76</v>
      </c>
      <c r="AY348" s="351" t="s">
        <v>320</v>
      </c>
    </row>
    <row r="349" spans="2:65" s="357" customFormat="1" x14ac:dyDescent="0.2">
      <c r="B349" s="356"/>
      <c r="D349" s="344" t="s">
        <v>328</v>
      </c>
      <c r="E349" s="358" t="s">
        <v>630</v>
      </c>
      <c r="F349" s="359" t="s">
        <v>402</v>
      </c>
      <c r="H349" s="360">
        <v>429.55599999999998</v>
      </c>
      <c r="L349" s="356"/>
      <c r="M349" s="361"/>
      <c r="T349" s="362"/>
      <c r="AT349" s="358" t="s">
        <v>328</v>
      </c>
      <c r="AU349" s="358" t="s">
        <v>89</v>
      </c>
      <c r="AV349" s="357" t="s">
        <v>326</v>
      </c>
      <c r="AW349" s="357" t="s">
        <v>32</v>
      </c>
      <c r="AX349" s="357" t="s">
        <v>84</v>
      </c>
      <c r="AY349" s="358" t="s">
        <v>320</v>
      </c>
    </row>
    <row r="350" spans="2:65" s="1" customFormat="1" ht="24.15" customHeight="1" x14ac:dyDescent="0.2">
      <c r="B350" s="13"/>
      <c r="C350" s="329" t="s">
        <v>631</v>
      </c>
      <c r="D350" s="329" t="s">
        <v>322</v>
      </c>
      <c r="E350" s="330" t="s">
        <v>632</v>
      </c>
      <c r="F350" s="331" t="s">
        <v>633</v>
      </c>
      <c r="G350" s="332" t="s">
        <v>385</v>
      </c>
      <c r="H350" s="333">
        <v>2188.0300000000002</v>
      </c>
      <c r="I350" s="21"/>
      <c r="J350" s="334">
        <f>ROUND(I350*H350,2)</f>
        <v>0</v>
      </c>
      <c r="K350" s="335"/>
      <c r="L350" s="13"/>
      <c r="M350" s="336" t="s">
        <v>1</v>
      </c>
      <c r="N350" s="337" t="s">
        <v>42</v>
      </c>
      <c r="P350" s="338">
        <f>O350*H350</f>
        <v>0</v>
      </c>
      <c r="Q350" s="338">
        <v>5.3299999999999997E-3</v>
      </c>
      <c r="R350" s="338">
        <f>Q350*H350</f>
        <v>11.662199900000001</v>
      </c>
      <c r="S350" s="338">
        <v>0</v>
      </c>
      <c r="T350" s="339">
        <f>S350*H350</f>
        <v>0</v>
      </c>
      <c r="AR350" s="340" t="s">
        <v>326</v>
      </c>
      <c r="AT350" s="340" t="s">
        <v>322</v>
      </c>
      <c r="AU350" s="340" t="s">
        <v>89</v>
      </c>
      <c r="AY350" s="3" t="s">
        <v>320</v>
      </c>
      <c r="BE350" s="341">
        <f>IF(N350="základní",J350,0)</f>
        <v>0</v>
      </c>
      <c r="BF350" s="341">
        <f>IF(N350="snížená",J350,0)</f>
        <v>0</v>
      </c>
      <c r="BG350" s="341">
        <f>IF(N350="zákl. přenesená",J350,0)</f>
        <v>0</v>
      </c>
      <c r="BH350" s="341">
        <f>IF(N350="sníž. přenesená",J350,0)</f>
        <v>0</v>
      </c>
      <c r="BI350" s="341">
        <f>IF(N350="nulová",J350,0)</f>
        <v>0</v>
      </c>
      <c r="BJ350" s="3" t="s">
        <v>89</v>
      </c>
      <c r="BK350" s="341">
        <f>ROUND(I350*H350,2)</f>
        <v>0</v>
      </c>
      <c r="BL350" s="3" t="s">
        <v>326</v>
      </c>
      <c r="BM350" s="340" t="s">
        <v>634</v>
      </c>
    </row>
    <row r="351" spans="2:65" s="343" customFormat="1" x14ac:dyDescent="0.2">
      <c r="B351" s="342"/>
      <c r="D351" s="344" t="s">
        <v>328</v>
      </c>
      <c r="E351" s="345" t="s">
        <v>1</v>
      </c>
      <c r="F351" s="346" t="s">
        <v>606</v>
      </c>
      <c r="H351" s="345" t="s">
        <v>1</v>
      </c>
      <c r="L351" s="342"/>
      <c r="M351" s="347"/>
      <c r="T351" s="348"/>
      <c r="AT351" s="345" t="s">
        <v>328</v>
      </c>
      <c r="AU351" s="345" t="s">
        <v>89</v>
      </c>
      <c r="AV351" s="343" t="s">
        <v>84</v>
      </c>
      <c r="AW351" s="343" t="s">
        <v>32</v>
      </c>
      <c r="AX351" s="343" t="s">
        <v>76</v>
      </c>
      <c r="AY351" s="345" t="s">
        <v>320</v>
      </c>
    </row>
    <row r="352" spans="2:65" s="343" customFormat="1" x14ac:dyDescent="0.2">
      <c r="B352" s="342"/>
      <c r="D352" s="344" t="s">
        <v>328</v>
      </c>
      <c r="E352" s="345" t="s">
        <v>1</v>
      </c>
      <c r="F352" s="346" t="s">
        <v>607</v>
      </c>
      <c r="H352" s="345" t="s">
        <v>1</v>
      </c>
      <c r="L352" s="342"/>
      <c r="M352" s="347"/>
      <c r="T352" s="348"/>
      <c r="AT352" s="345" t="s">
        <v>328</v>
      </c>
      <c r="AU352" s="345" t="s">
        <v>89</v>
      </c>
      <c r="AV352" s="343" t="s">
        <v>84</v>
      </c>
      <c r="AW352" s="343" t="s">
        <v>32</v>
      </c>
      <c r="AX352" s="343" t="s">
        <v>76</v>
      </c>
      <c r="AY352" s="345" t="s">
        <v>320</v>
      </c>
    </row>
    <row r="353" spans="2:51" s="350" customFormat="1" x14ac:dyDescent="0.2">
      <c r="B353" s="349"/>
      <c r="D353" s="344" t="s">
        <v>328</v>
      </c>
      <c r="E353" s="351" t="s">
        <v>1</v>
      </c>
      <c r="F353" s="352" t="s">
        <v>635</v>
      </c>
      <c r="H353" s="353">
        <v>939.79</v>
      </c>
      <c r="L353" s="349"/>
      <c r="M353" s="354"/>
      <c r="T353" s="355"/>
      <c r="AT353" s="351" t="s">
        <v>328</v>
      </c>
      <c r="AU353" s="351" t="s">
        <v>89</v>
      </c>
      <c r="AV353" s="350" t="s">
        <v>89</v>
      </c>
      <c r="AW353" s="350" t="s">
        <v>32</v>
      </c>
      <c r="AX353" s="350" t="s">
        <v>76</v>
      </c>
      <c r="AY353" s="351" t="s">
        <v>320</v>
      </c>
    </row>
    <row r="354" spans="2:51" s="343" customFormat="1" x14ac:dyDescent="0.2">
      <c r="B354" s="342"/>
      <c r="D354" s="344" t="s">
        <v>328</v>
      </c>
      <c r="E354" s="345" t="s">
        <v>1</v>
      </c>
      <c r="F354" s="346" t="s">
        <v>609</v>
      </c>
      <c r="H354" s="345" t="s">
        <v>1</v>
      </c>
      <c r="L354" s="342"/>
      <c r="M354" s="347"/>
      <c r="T354" s="348"/>
      <c r="AT354" s="345" t="s">
        <v>328</v>
      </c>
      <c r="AU354" s="345" t="s">
        <v>89</v>
      </c>
      <c r="AV354" s="343" t="s">
        <v>84</v>
      </c>
      <c r="AW354" s="343" t="s">
        <v>32</v>
      </c>
      <c r="AX354" s="343" t="s">
        <v>76</v>
      </c>
      <c r="AY354" s="345" t="s">
        <v>320</v>
      </c>
    </row>
    <row r="355" spans="2:51" s="350" customFormat="1" x14ac:dyDescent="0.2">
      <c r="B355" s="349"/>
      <c r="D355" s="344" t="s">
        <v>328</v>
      </c>
      <c r="E355" s="351" t="s">
        <v>1</v>
      </c>
      <c r="F355" s="352" t="s">
        <v>636</v>
      </c>
      <c r="H355" s="353">
        <v>19.673999999999999</v>
      </c>
      <c r="L355" s="349"/>
      <c r="M355" s="354"/>
      <c r="T355" s="355"/>
      <c r="AT355" s="351" t="s">
        <v>328</v>
      </c>
      <c r="AU355" s="351" t="s">
        <v>89</v>
      </c>
      <c r="AV355" s="350" t="s">
        <v>89</v>
      </c>
      <c r="AW355" s="350" t="s">
        <v>32</v>
      </c>
      <c r="AX355" s="350" t="s">
        <v>76</v>
      </c>
      <c r="AY355" s="351" t="s">
        <v>320</v>
      </c>
    </row>
    <row r="356" spans="2:51" s="350" customFormat="1" x14ac:dyDescent="0.2">
      <c r="B356" s="349"/>
      <c r="D356" s="344" t="s">
        <v>328</v>
      </c>
      <c r="E356" s="351" t="s">
        <v>1</v>
      </c>
      <c r="F356" s="352" t="s">
        <v>637</v>
      </c>
      <c r="H356" s="353">
        <v>10.92</v>
      </c>
      <c r="L356" s="349"/>
      <c r="M356" s="354"/>
      <c r="T356" s="355"/>
      <c r="AT356" s="351" t="s">
        <v>328</v>
      </c>
      <c r="AU356" s="351" t="s">
        <v>89</v>
      </c>
      <c r="AV356" s="350" t="s">
        <v>89</v>
      </c>
      <c r="AW356" s="350" t="s">
        <v>32</v>
      </c>
      <c r="AX356" s="350" t="s">
        <v>76</v>
      </c>
      <c r="AY356" s="351" t="s">
        <v>320</v>
      </c>
    </row>
    <row r="357" spans="2:51" s="350" customFormat="1" x14ac:dyDescent="0.2">
      <c r="B357" s="349"/>
      <c r="D357" s="344" t="s">
        <v>328</v>
      </c>
      <c r="E357" s="351" t="s">
        <v>1</v>
      </c>
      <c r="F357" s="352" t="s">
        <v>638</v>
      </c>
      <c r="H357" s="353">
        <v>7.52</v>
      </c>
      <c r="L357" s="349"/>
      <c r="M357" s="354"/>
      <c r="T357" s="355"/>
      <c r="AT357" s="351" t="s">
        <v>328</v>
      </c>
      <c r="AU357" s="351" t="s">
        <v>89</v>
      </c>
      <c r="AV357" s="350" t="s">
        <v>89</v>
      </c>
      <c r="AW357" s="350" t="s">
        <v>32</v>
      </c>
      <c r="AX357" s="350" t="s">
        <v>76</v>
      </c>
      <c r="AY357" s="351" t="s">
        <v>320</v>
      </c>
    </row>
    <row r="358" spans="2:51" s="350" customFormat="1" x14ac:dyDescent="0.2">
      <c r="B358" s="349"/>
      <c r="D358" s="344" t="s">
        <v>328</v>
      </c>
      <c r="E358" s="351" t="s">
        <v>1</v>
      </c>
      <c r="F358" s="352" t="s">
        <v>639</v>
      </c>
      <c r="H358" s="353">
        <v>1.347</v>
      </c>
      <c r="L358" s="349"/>
      <c r="M358" s="354"/>
      <c r="T358" s="355"/>
      <c r="AT358" s="351" t="s">
        <v>328</v>
      </c>
      <c r="AU358" s="351" t="s">
        <v>89</v>
      </c>
      <c r="AV358" s="350" t="s">
        <v>89</v>
      </c>
      <c r="AW358" s="350" t="s">
        <v>32</v>
      </c>
      <c r="AX358" s="350" t="s">
        <v>76</v>
      </c>
      <c r="AY358" s="351" t="s">
        <v>320</v>
      </c>
    </row>
    <row r="359" spans="2:51" s="350" customFormat="1" x14ac:dyDescent="0.2">
      <c r="B359" s="349"/>
      <c r="D359" s="344" t="s">
        <v>328</v>
      </c>
      <c r="E359" s="351" t="s">
        <v>1</v>
      </c>
      <c r="F359" s="352" t="s">
        <v>640</v>
      </c>
      <c r="H359" s="353">
        <v>13.56</v>
      </c>
      <c r="L359" s="349"/>
      <c r="M359" s="354"/>
      <c r="T359" s="355"/>
      <c r="AT359" s="351" t="s">
        <v>328</v>
      </c>
      <c r="AU359" s="351" t="s">
        <v>89</v>
      </c>
      <c r="AV359" s="350" t="s">
        <v>89</v>
      </c>
      <c r="AW359" s="350" t="s">
        <v>32</v>
      </c>
      <c r="AX359" s="350" t="s">
        <v>76</v>
      </c>
      <c r="AY359" s="351" t="s">
        <v>320</v>
      </c>
    </row>
    <row r="360" spans="2:51" s="350" customFormat="1" x14ac:dyDescent="0.2">
      <c r="B360" s="349"/>
      <c r="D360" s="344" t="s">
        <v>328</v>
      </c>
      <c r="E360" s="351" t="s">
        <v>1</v>
      </c>
      <c r="F360" s="352" t="s">
        <v>641</v>
      </c>
      <c r="H360" s="353">
        <v>9.7789999999999999</v>
      </c>
      <c r="L360" s="349"/>
      <c r="M360" s="354"/>
      <c r="T360" s="355"/>
      <c r="AT360" s="351" t="s">
        <v>328</v>
      </c>
      <c r="AU360" s="351" t="s">
        <v>89</v>
      </c>
      <c r="AV360" s="350" t="s">
        <v>89</v>
      </c>
      <c r="AW360" s="350" t="s">
        <v>32</v>
      </c>
      <c r="AX360" s="350" t="s">
        <v>76</v>
      </c>
      <c r="AY360" s="351" t="s">
        <v>320</v>
      </c>
    </row>
    <row r="361" spans="2:51" s="350" customFormat="1" x14ac:dyDescent="0.2">
      <c r="B361" s="349"/>
      <c r="D361" s="344" t="s">
        <v>328</v>
      </c>
      <c r="E361" s="351" t="s">
        <v>1</v>
      </c>
      <c r="F361" s="352" t="s">
        <v>642</v>
      </c>
      <c r="H361" s="353">
        <v>1.9</v>
      </c>
      <c r="L361" s="349"/>
      <c r="M361" s="354"/>
      <c r="T361" s="355"/>
      <c r="AT361" s="351" t="s">
        <v>328</v>
      </c>
      <c r="AU361" s="351" t="s">
        <v>89</v>
      </c>
      <c r="AV361" s="350" t="s">
        <v>89</v>
      </c>
      <c r="AW361" s="350" t="s">
        <v>32</v>
      </c>
      <c r="AX361" s="350" t="s">
        <v>76</v>
      </c>
      <c r="AY361" s="351" t="s">
        <v>320</v>
      </c>
    </row>
    <row r="362" spans="2:51" s="343" customFormat="1" x14ac:dyDescent="0.2">
      <c r="B362" s="342"/>
      <c r="D362" s="344" t="s">
        <v>328</v>
      </c>
      <c r="E362" s="345" t="s">
        <v>1</v>
      </c>
      <c r="F362" s="346" t="s">
        <v>617</v>
      </c>
      <c r="H362" s="345" t="s">
        <v>1</v>
      </c>
      <c r="L362" s="342"/>
      <c r="M362" s="347"/>
      <c r="T362" s="348"/>
      <c r="AT362" s="345" t="s">
        <v>328</v>
      </c>
      <c r="AU362" s="345" t="s">
        <v>89</v>
      </c>
      <c r="AV362" s="343" t="s">
        <v>84</v>
      </c>
      <c r="AW362" s="343" t="s">
        <v>32</v>
      </c>
      <c r="AX362" s="343" t="s">
        <v>76</v>
      </c>
      <c r="AY362" s="345" t="s">
        <v>320</v>
      </c>
    </row>
    <row r="363" spans="2:51" s="350" customFormat="1" x14ac:dyDescent="0.2">
      <c r="B363" s="349"/>
      <c r="D363" s="344" t="s">
        <v>328</v>
      </c>
      <c r="E363" s="351" t="s">
        <v>1</v>
      </c>
      <c r="F363" s="352" t="s">
        <v>643</v>
      </c>
      <c r="H363" s="353">
        <v>25.277000000000001</v>
      </c>
      <c r="L363" s="349"/>
      <c r="M363" s="354"/>
      <c r="T363" s="355"/>
      <c r="AT363" s="351" t="s">
        <v>328</v>
      </c>
      <c r="AU363" s="351" t="s">
        <v>89</v>
      </c>
      <c r="AV363" s="350" t="s">
        <v>89</v>
      </c>
      <c r="AW363" s="350" t="s">
        <v>32</v>
      </c>
      <c r="AX363" s="350" t="s">
        <v>76</v>
      </c>
      <c r="AY363" s="351" t="s">
        <v>320</v>
      </c>
    </row>
    <row r="364" spans="2:51" s="343" customFormat="1" x14ac:dyDescent="0.2">
      <c r="B364" s="342"/>
      <c r="D364" s="344" t="s">
        <v>328</v>
      </c>
      <c r="E364" s="345" t="s">
        <v>1</v>
      </c>
      <c r="F364" s="346" t="s">
        <v>619</v>
      </c>
      <c r="H364" s="345" t="s">
        <v>1</v>
      </c>
      <c r="L364" s="342"/>
      <c r="M364" s="347"/>
      <c r="T364" s="348"/>
      <c r="AT364" s="345" t="s">
        <v>328</v>
      </c>
      <c r="AU364" s="345" t="s">
        <v>89</v>
      </c>
      <c r="AV364" s="343" t="s">
        <v>84</v>
      </c>
      <c r="AW364" s="343" t="s">
        <v>32</v>
      </c>
      <c r="AX364" s="343" t="s">
        <v>76</v>
      </c>
      <c r="AY364" s="345" t="s">
        <v>320</v>
      </c>
    </row>
    <row r="365" spans="2:51" s="350" customFormat="1" x14ac:dyDescent="0.2">
      <c r="B365" s="349"/>
      <c r="D365" s="344" t="s">
        <v>328</v>
      </c>
      <c r="E365" s="351" t="s">
        <v>1</v>
      </c>
      <c r="F365" s="352" t="s">
        <v>644</v>
      </c>
      <c r="H365" s="353">
        <v>9.8000000000000007</v>
      </c>
      <c r="L365" s="349"/>
      <c r="M365" s="354"/>
      <c r="T365" s="355"/>
      <c r="AT365" s="351" t="s">
        <v>328</v>
      </c>
      <c r="AU365" s="351" t="s">
        <v>89</v>
      </c>
      <c r="AV365" s="350" t="s">
        <v>89</v>
      </c>
      <c r="AW365" s="350" t="s">
        <v>32</v>
      </c>
      <c r="AX365" s="350" t="s">
        <v>76</v>
      </c>
      <c r="AY365" s="351" t="s">
        <v>320</v>
      </c>
    </row>
    <row r="366" spans="2:51" s="384" customFormat="1" x14ac:dyDescent="0.2">
      <c r="B366" s="383"/>
      <c r="D366" s="344" t="s">
        <v>328</v>
      </c>
      <c r="E366" s="385" t="s">
        <v>1</v>
      </c>
      <c r="F366" s="386" t="s">
        <v>621</v>
      </c>
      <c r="H366" s="387">
        <v>1039.567</v>
      </c>
      <c r="L366" s="383"/>
      <c r="M366" s="388"/>
      <c r="T366" s="389"/>
      <c r="AT366" s="385" t="s">
        <v>328</v>
      </c>
      <c r="AU366" s="385" t="s">
        <v>89</v>
      </c>
      <c r="AV366" s="384" t="s">
        <v>207</v>
      </c>
      <c r="AW366" s="384" t="s">
        <v>32</v>
      </c>
      <c r="AX366" s="384" t="s">
        <v>76</v>
      </c>
      <c r="AY366" s="385" t="s">
        <v>320</v>
      </c>
    </row>
    <row r="367" spans="2:51" s="343" customFormat="1" x14ac:dyDescent="0.2">
      <c r="B367" s="342"/>
      <c r="D367" s="344" t="s">
        <v>328</v>
      </c>
      <c r="E367" s="345" t="s">
        <v>1</v>
      </c>
      <c r="F367" s="346" t="s">
        <v>622</v>
      </c>
      <c r="H367" s="345" t="s">
        <v>1</v>
      </c>
      <c r="L367" s="342"/>
      <c r="M367" s="347"/>
      <c r="T367" s="348"/>
      <c r="AT367" s="345" t="s">
        <v>328</v>
      </c>
      <c r="AU367" s="345" t="s">
        <v>89</v>
      </c>
      <c r="AV367" s="343" t="s">
        <v>84</v>
      </c>
      <c r="AW367" s="343" t="s">
        <v>32</v>
      </c>
      <c r="AX367" s="343" t="s">
        <v>76</v>
      </c>
      <c r="AY367" s="345" t="s">
        <v>320</v>
      </c>
    </row>
    <row r="368" spans="2:51" s="343" customFormat="1" x14ac:dyDescent="0.2">
      <c r="B368" s="342"/>
      <c r="D368" s="344" t="s">
        <v>328</v>
      </c>
      <c r="E368" s="345" t="s">
        <v>1</v>
      </c>
      <c r="F368" s="346" t="s">
        <v>607</v>
      </c>
      <c r="H368" s="345" t="s">
        <v>1</v>
      </c>
      <c r="L368" s="342"/>
      <c r="M368" s="347"/>
      <c r="T368" s="348"/>
      <c r="AT368" s="345" t="s">
        <v>328</v>
      </c>
      <c r="AU368" s="345" t="s">
        <v>89</v>
      </c>
      <c r="AV368" s="343" t="s">
        <v>84</v>
      </c>
      <c r="AW368" s="343" t="s">
        <v>32</v>
      </c>
      <c r="AX368" s="343" t="s">
        <v>76</v>
      </c>
      <c r="AY368" s="345" t="s">
        <v>320</v>
      </c>
    </row>
    <row r="369" spans="2:65" s="350" customFormat="1" x14ac:dyDescent="0.2">
      <c r="B369" s="349"/>
      <c r="D369" s="344" t="s">
        <v>328</v>
      </c>
      <c r="E369" s="351" t="s">
        <v>1</v>
      </c>
      <c r="F369" s="352" t="s">
        <v>645</v>
      </c>
      <c r="H369" s="353">
        <v>934.34299999999996</v>
      </c>
      <c r="L369" s="349"/>
      <c r="M369" s="354"/>
      <c r="T369" s="355"/>
      <c r="AT369" s="351" t="s">
        <v>328</v>
      </c>
      <c r="AU369" s="351" t="s">
        <v>89</v>
      </c>
      <c r="AV369" s="350" t="s">
        <v>89</v>
      </c>
      <c r="AW369" s="350" t="s">
        <v>32</v>
      </c>
      <c r="AX369" s="350" t="s">
        <v>76</v>
      </c>
      <c r="AY369" s="351" t="s">
        <v>320</v>
      </c>
    </row>
    <row r="370" spans="2:65" s="343" customFormat="1" x14ac:dyDescent="0.2">
      <c r="B370" s="342"/>
      <c r="D370" s="344" t="s">
        <v>328</v>
      </c>
      <c r="E370" s="345" t="s">
        <v>1</v>
      </c>
      <c r="F370" s="346" t="s">
        <v>609</v>
      </c>
      <c r="H370" s="345" t="s">
        <v>1</v>
      </c>
      <c r="L370" s="342"/>
      <c r="M370" s="347"/>
      <c r="T370" s="348"/>
      <c r="AT370" s="345" t="s">
        <v>328</v>
      </c>
      <c r="AU370" s="345" t="s">
        <v>89</v>
      </c>
      <c r="AV370" s="343" t="s">
        <v>84</v>
      </c>
      <c r="AW370" s="343" t="s">
        <v>32</v>
      </c>
      <c r="AX370" s="343" t="s">
        <v>76</v>
      </c>
      <c r="AY370" s="345" t="s">
        <v>320</v>
      </c>
    </row>
    <row r="371" spans="2:65" s="350" customFormat="1" ht="20" x14ac:dyDescent="0.2">
      <c r="B371" s="349"/>
      <c r="D371" s="344" t="s">
        <v>328</v>
      </c>
      <c r="E371" s="351" t="s">
        <v>1</v>
      </c>
      <c r="F371" s="352" t="s">
        <v>646</v>
      </c>
      <c r="H371" s="353">
        <v>57.168999999999997</v>
      </c>
      <c r="L371" s="349"/>
      <c r="M371" s="354"/>
      <c r="T371" s="355"/>
      <c r="AT371" s="351" t="s">
        <v>328</v>
      </c>
      <c r="AU371" s="351" t="s">
        <v>89</v>
      </c>
      <c r="AV371" s="350" t="s">
        <v>89</v>
      </c>
      <c r="AW371" s="350" t="s">
        <v>32</v>
      </c>
      <c r="AX371" s="350" t="s">
        <v>76</v>
      </c>
      <c r="AY371" s="351" t="s">
        <v>320</v>
      </c>
    </row>
    <row r="372" spans="2:65" s="350" customFormat="1" x14ac:dyDescent="0.2">
      <c r="B372" s="349"/>
      <c r="D372" s="344" t="s">
        <v>328</v>
      </c>
      <c r="E372" s="351" t="s">
        <v>1</v>
      </c>
      <c r="F372" s="352" t="s">
        <v>642</v>
      </c>
      <c r="H372" s="353">
        <v>1.9</v>
      </c>
      <c r="L372" s="349"/>
      <c r="M372" s="354"/>
      <c r="T372" s="355"/>
      <c r="AT372" s="351" t="s">
        <v>328</v>
      </c>
      <c r="AU372" s="351" t="s">
        <v>89</v>
      </c>
      <c r="AV372" s="350" t="s">
        <v>89</v>
      </c>
      <c r="AW372" s="350" t="s">
        <v>32</v>
      </c>
      <c r="AX372" s="350" t="s">
        <v>76</v>
      </c>
      <c r="AY372" s="351" t="s">
        <v>320</v>
      </c>
    </row>
    <row r="373" spans="2:65" s="343" customFormat="1" x14ac:dyDescent="0.2">
      <c r="B373" s="342"/>
      <c r="D373" s="344" t="s">
        <v>328</v>
      </c>
      <c r="E373" s="345" t="s">
        <v>1</v>
      </c>
      <c r="F373" s="346" t="s">
        <v>617</v>
      </c>
      <c r="H373" s="345" t="s">
        <v>1</v>
      </c>
      <c r="L373" s="342"/>
      <c r="M373" s="347"/>
      <c r="T373" s="348"/>
      <c r="AT373" s="345" t="s">
        <v>328</v>
      </c>
      <c r="AU373" s="345" t="s">
        <v>89</v>
      </c>
      <c r="AV373" s="343" t="s">
        <v>84</v>
      </c>
      <c r="AW373" s="343" t="s">
        <v>32</v>
      </c>
      <c r="AX373" s="343" t="s">
        <v>76</v>
      </c>
      <c r="AY373" s="345" t="s">
        <v>320</v>
      </c>
    </row>
    <row r="374" spans="2:65" s="350" customFormat="1" ht="20" x14ac:dyDescent="0.2">
      <c r="B374" s="349"/>
      <c r="D374" s="344" t="s">
        <v>328</v>
      </c>
      <c r="E374" s="351" t="s">
        <v>1</v>
      </c>
      <c r="F374" s="352" t="s">
        <v>647</v>
      </c>
      <c r="H374" s="353">
        <v>148.49100000000001</v>
      </c>
      <c r="L374" s="349"/>
      <c r="M374" s="354"/>
      <c r="T374" s="355"/>
      <c r="AT374" s="351" t="s">
        <v>328</v>
      </c>
      <c r="AU374" s="351" t="s">
        <v>89</v>
      </c>
      <c r="AV374" s="350" t="s">
        <v>89</v>
      </c>
      <c r="AW374" s="350" t="s">
        <v>32</v>
      </c>
      <c r="AX374" s="350" t="s">
        <v>76</v>
      </c>
      <c r="AY374" s="351" t="s">
        <v>320</v>
      </c>
    </row>
    <row r="375" spans="2:65" s="343" customFormat="1" x14ac:dyDescent="0.2">
      <c r="B375" s="342"/>
      <c r="D375" s="344" t="s">
        <v>328</v>
      </c>
      <c r="E375" s="345" t="s">
        <v>1</v>
      </c>
      <c r="F375" s="346" t="s">
        <v>622</v>
      </c>
      <c r="H375" s="345" t="s">
        <v>1</v>
      </c>
      <c r="L375" s="342"/>
      <c r="M375" s="347"/>
      <c r="T375" s="348"/>
      <c r="AT375" s="345" t="s">
        <v>328</v>
      </c>
      <c r="AU375" s="345" t="s">
        <v>89</v>
      </c>
      <c r="AV375" s="343" t="s">
        <v>84</v>
      </c>
      <c r="AW375" s="343" t="s">
        <v>32</v>
      </c>
      <c r="AX375" s="343" t="s">
        <v>76</v>
      </c>
      <c r="AY375" s="345" t="s">
        <v>320</v>
      </c>
    </row>
    <row r="376" spans="2:65" s="343" customFormat="1" x14ac:dyDescent="0.2">
      <c r="B376" s="342"/>
      <c r="D376" s="344" t="s">
        <v>328</v>
      </c>
      <c r="E376" s="345" t="s">
        <v>1</v>
      </c>
      <c r="F376" s="346" t="s">
        <v>607</v>
      </c>
      <c r="H376" s="345" t="s">
        <v>1</v>
      </c>
      <c r="L376" s="342"/>
      <c r="M376" s="347"/>
      <c r="T376" s="348"/>
      <c r="AT376" s="345" t="s">
        <v>328</v>
      </c>
      <c r="AU376" s="345" t="s">
        <v>89</v>
      </c>
      <c r="AV376" s="343" t="s">
        <v>84</v>
      </c>
      <c r="AW376" s="343" t="s">
        <v>32</v>
      </c>
      <c r="AX376" s="343" t="s">
        <v>76</v>
      </c>
      <c r="AY376" s="345" t="s">
        <v>320</v>
      </c>
    </row>
    <row r="377" spans="2:65" s="350" customFormat="1" x14ac:dyDescent="0.2">
      <c r="B377" s="349"/>
      <c r="D377" s="344" t="s">
        <v>328</v>
      </c>
      <c r="E377" s="351" t="s">
        <v>1</v>
      </c>
      <c r="F377" s="352" t="s">
        <v>627</v>
      </c>
      <c r="H377" s="353">
        <v>5.2169999999999996</v>
      </c>
      <c r="L377" s="349"/>
      <c r="M377" s="354"/>
      <c r="T377" s="355"/>
      <c r="AT377" s="351" t="s">
        <v>328</v>
      </c>
      <c r="AU377" s="351" t="s">
        <v>89</v>
      </c>
      <c r="AV377" s="350" t="s">
        <v>89</v>
      </c>
      <c r="AW377" s="350" t="s">
        <v>32</v>
      </c>
      <c r="AX377" s="350" t="s">
        <v>76</v>
      </c>
      <c r="AY377" s="351" t="s">
        <v>320</v>
      </c>
    </row>
    <row r="378" spans="2:65" s="343" customFormat="1" x14ac:dyDescent="0.2">
      <c r="B378" s="342"/>
      <c r="D378" s="344" t="s">
        <v>328</v>
      </c>
      <c r="E378" s="345" t="s">
        <v>1</v>
      </c>
      <c r="F378" s="346" t="s">
        <v>628</v>
      </c>
      <c r="H378" s="345" t="s">
        <v>1</v>
      </c>
      <c r="L378" s="342"/>
      <c r="M378" s="347"/>
      <c r="T378" s="348"/>
      <c r="AT378" s="345" t="s">
        <v>328</v>
      </c>
      <c r="AU378" s="345" t="s">
        <v>89</v>
      </c>
      <c r="AV378" s="343" t="s">
        <v>84</v>
      </c>
      <c r="AW378" s="343" t="s">
        <v>32</v>
      </c>
      <c r="AX378" s="343" t="s">
        <v>76</v>
      </c>
      <c r="AY378" s="345" t="s">
        <v>320</v>
      </c>
    </row>
    <row r="379" spans="2:65" s="350" customFormat="1" x14ac:dyDescent="0.2">
      <c r="B379" s="349"/>
      <c r="D379" s="344" t="s">
        <v>328</v>
      </c>
      <c r="E379" s="351" t="s">
        <v>1</v>
      </c>
      <c r="F379" s="352" t="s">
        <v>648</v>
      </c>
      <c r="H379" s="353">
        <v>1.343</v>
      </c>
      <c r="L379" s="349"/>
      <c r="M379" s="354"/>
      <c r="T379" s="355"/>
      <c r="AT379" s="351" t="s">
        <v>328</v>
      </c>
      <c r="AU379" s="351" t="s">
        <v>89</v>
      </c>
      <c r="AV379" s="350" t="s">
        <v>89</v>
      </c>
      <c r="AW379" s="350" t="s">
        <v>32</v>
      </c>
      <c r="AX379" s="350" t="s">
        <v>76</v>
      </c>
      <c r="AY379" s="351" t="s">
        <v>320</v>
      </c>
    </row>
    <row r="380" spans="2:65" s="357" customFormat="1" x14ac:dyDescent="0.2">
      <c r="B380" s="356"/>
      <c r="D380" s="344" t="s">
        <v>328</v>
      </c>
      <c r="E380" s="358" t="s">
        <v>1</v>
      </c>
      <c r="F380" s="359" t="s">
        <v>402</v>
      </c>
      <c r="H380" s="360">
        <v>2188.0300000000002</v>
      </c>
      <c r="L380" s="356"/>
      <c r="M380" s="361"/>
      <c r="T380" s="362"/>
      <c r="AT380" s="358" t="s">
        <v>328</v>
      </c>
      <c r="AU380" s="358" t="s">
        <v>89</v>
      </c>
      <c r="AV380" s="357" t="s">
        <v>326</v>
      </c>
      <c r="AW380" s="357" t="s">
        <v>32</v>
      </c>
      <c r="AX380" s="357" t="s">
        <v>84</v>
      </c>
      <c r="AY380" s="358" t="s">
        <v>320</v>
      </c>
    </row>
    <row r="381" spans="2:65" s="1" customFormat="1" ht="24.15" customHeight="1" x14ac:dyDescent="0.2">
      <c r="B381" s="13"/>
      <c r="C381" s="329" t="s">
        <v>649</v>
      </c>
      <c r="D381" s="329" t="s">
        <v>322</v>
      </c>
      <c r="E381" s="330" t="s">
        <v>650</v>
      </c>
      <c r="F381" s="331" t="s">
        <v>651</v>
      </c>
      <c r="G381" s="332" t="s">
        <v>385</v>
      </c>
      <c r="H381" s="333">
        <v>2188.0300000000002</v>
      </c>
      <c r="I381" s="21"/>
      <c r="J381" s="334">
        <f>ROUND(I381*H381,2)</f>
        <v>0</v>
      </c>
      <c r="K381" s="335"/>
      <c r="L381" s="13"/>
      <c r="M381" s="336" t="s">
        <v>1</v>
      </c>
      <c r="N381" s="337" t="s">
        <v>42</v>
      </c>
      <c r="P381" s="338">
        <f>O381*H381</f>
        <v>0</v>
      </c>
      <c r="Q381" s="338">
        <v>0</v>
      </c>
      <c r="R381" s="338">
        <f>Q381*H381</f>
        <v>0</v>
      </c>
      <c r="S381" s="338">
        <v>0</v>
      </c>
      <c r="T381" s="339">
        <f>S381*H381</f>
        <v>0</v>
      </c>
      <c r="AR381" s="340" t="s">
        <v>326</v>
      </c>
      <c r="AT381" s="340" t="s">
        <v>322</v>
      </c>
      <c r="AU381" s="340" t="s">
        <v>89</v>
      </c>
      <c r="AY381" s="3" t="s">
        <v>320</v>
      </c>
      <c r="BE381" s="341">
        <f>IF(N381="základní",J381,0)</f>
        <v>0</v>
      </c>
      <c r="BF381" s="341">
        <f>IF(N381="snížená",J381,0)</f>
        <v>0</v>
      </c>
      <c r="BG381" s="341">
        <f>IF(N381="zákl. přenesená",J381,0)</f>
        <v>0</v>
      </c>
      <c r="BH381" s="341">
        <f>IF(N381="sníž. přenesená",J381,0)</f>
        <v>0</v>
      </c>
      <c r="BI381" s="341">
        <f>IF(N381="nulová",J381,0)</f>
        <v>0</v>
      </c>
      <c r="BJ381" s="3" t="s">
        <v>89</v>
      </c>
      <c r="BK381" s="341">
        <f>ROUND(I381*H381,2)</f>
        <v>0</v>
      </c>
      <c r="BL381" s="3" t="s">
        <v>326</v>
      </c>
      <c r="BM381" s="340" t="s">
        <v>652</v>
      </c>
    </row>
    <row r="382" spans="2:65" s="1" customFormat="1" ht="24.15" customHeight="1" x14ac:dyDescent="0.2">
      <c r="B382" s="13"/>
      <c r="C382" s="329" t="s">
        <v>653</v>
      </c>
      <c r="D382" s="329" t="s">
        <v>322</v>
      </c>
      <c r="E382" s="330" t="s">
        <v>654</v>
      </c>
      <c r="F382" s="331" t="s">
        <v>655</v>
      </c>
      <c r="G382" s="332" t="s">
        <v>385</v>
      </c>
      <c r="H382" s="333">
        <v>2031</v>
      </c>
      <c r="I382" s="21"/>
      <c r="J382" s="334">
        <f>ROUND(I382*H382,2)</f>
        <v>0</v>
      </c>
      <c r="K382" s="335"/>
      <c r="L382" s="13"/>
      <c r="M382" s="336" t="s">
        <v>1</v>
      </c>
      <c r="N382" s="337" t="s">
        <v>42</v>
      </c>
      <c r="P382" s="338">
        <f>O382*H382</f>
        <v>0</v>
      </c>
      <c r="Q382" s="338">
        <v>8.8000000000000003E-4</v>
      </c>
      <c r="R382" s="338">
        <f>Q382*H382</f>
        <v>1.78728</v>
      </c>
      <c r="S382" s="338">
        <v>0</v>
      </c>
      <c r="T382" s="339">
        <f>S382*H382</f>
        <v>0</v>
      </c>
      <c r="AR382" s="340" t="s">
        <v>326</v>
      </c>
      <c r="AT382" s="340" t="s">
        <v>322</v>
      </c>
      <c r="AU382" s="340" t="s">
        <v>89</v>
      </c>
      <c r="AY382" s="3" t="s">
        <v>320</v>
      </c>
      <c r="BE382" s="341">
        <f>IF(N382="základní",J382,0)</f>
        <v>0</v>
      </c>
      <c r="BF382" s="341">
        <f>IF(N382="snížená",J382,0)</f>
        <v>0</v>
      </c>
      <c r="BG382" s="341">
        <f>IF(N382="zákl. přenesená",J382,0)</f>
        <v>0</v>
      </c>
      <c r="BH382" s="341">
        <f>IF(N382="sníž. přenesená",J382,0)</f>
        <v>0</v>
      </c>
      <c r="BI382" s="341">
        <f>IF(N382="nulová",J382,0)</f>
        <v>0</v>
      </c>
      <c r="BJ382" s="3" t="s">
        <v>89</v>
      </c>
      <c r="BK382" s="341">
        <f>ROUND(I382*H382,2)</f>
        <v>0</v>
      </c>
      <c r="BL382" s="3" t="s">
        <v>326</v>
      </c>
      <c r="BM382" s="340" t="s">
        <v>656</v>
      </c>
    </row>
    <row r="383" spans="2:65" s="1" customFormat="1" ht="24.15" customHeight="1" x14ac:dyDescent="0.2">
      <c r="B383" s="13"/>
      <c r="C383" s="329" t="s">
        <v>657</v>
      </c>
      <c r="D383" s="329" t="s">
        <v>322</v>
      </c>
      <c r="E383" s="330" t="s">
        <v>658</v>
      </c>
      <c r="F383" s="331" t="s">
        <v>659</v>
      </c>
      <c r="G383" s="332" t="s">
        <v>385</v>
      </c>
      <c r="H383" s="333">
        <v>2031</v>
      </c>
      <c r="I383" s="21"/>
      <c r="J383" s="334">
        <f>ROUND(I383*H383,2)</f>
        <v>0</v>
      </c>
      <c r="K383" s="335"/>
      <c r="L383" s="13"/>
      <c r="M383" s="336" t="s">
        <v>1</v>
      </c>
      <c r="N383" s="337" t="s">
        <v>42</v>
      </c>
      <c r="P383" s="338">
        <f>O383*H383</f>
        <v>0</v>
      </c>
      <c r="Q383" s="338">
        <v>0</v>
      </c>
      <c r="R383" s="338">
        <f>Q383*H383</f>
        <v>0</v>
      </c>
      <c r="S383" s="338">
        <v>0</v>
      </c>
      <c r="T383" s="339">
        <f>S383*H383</f>
        <v>0</v>
      </c>
      <c r="AR383" s="340" t="s">
        <v>326</v>
      </c>
      <c r="AT383" s="340" t="s">
        <v>322</v>
      </c>
      <c r="AU383" s="340" t="s">
        <v>89</v>
      </c>
      <c r="AY383" s="3" t="s">
        <v>320</v>
      </c>
      <c r="BE383" s="341">
        <f>IF(N383="základní",J383,0)</f>
        <v>0</v>
      </c>
      <c r="BF383" s="341">
        <f>IF(N383="snížená",J383,0)</f>
        <v>0</v>
      </c>
      <c r="BG383" s="341">
        <f>IF(N383="zákl. přenesená",J383,0)</f>
        <v>0</v>
      </c>
      <c r="BH383" s="341">
        <f>IF(N383="sníž. přenesená",J383,0)</f>
        <v>0</v>
      </c>
      <c r="BI383" s="341">
        <f>IF(N383="nulová",J383,0)</f>
        <v>0</v>
      </c>
      <c r="BJ383" s="3" t="s">
        <v>89</v>
      </c>
      <c r="BK383" s="341">
        <f>ROUND(I383*H383,2)</f>
        <v>0</v>
      </c>
      <c r="BL383" s="3" t="s">
        <v>326</v>
      </c>
      <c r="BM383" s="340" t="s">
        <v>660</v>
      </c>
    </row>
    <row r="384" spans="2:65" s="1" customFormat="1" ht="16.5" customHeight="1" x14ac:dyDescent="0.2">
      <c r="B384" s="13"/>
      <c r="C384" s="329" t="s">
        <v>661</v>
      </c>
      <c r="D384" s="329" t="s">
        <v>322</v>
      </c>
      <c r="E384" s="330" t="s">
        <v>662</v>
      </c>
      <c r="F384" s="331" t="s">
        <v>663</v>
      </c>
      <c r="G384" s="332" t="s">
        <v>349</v>
      </c>
      <c r="H384" s="333">
        <v>52.517000000000003</v>
      </c>
      <c r="I384" s="21"/>
      <c r="J384" s="334">
        <f>ROUND(I384*H384,2)</f>
        <v>0</v>
      </c>
      <c r="K384" s="335"/>
      <c r="L384" s="13"/>
      <c r="M384" s="336" t="s">
        <v>1</v>
      </c>
      <c r="N384" s="337" t="s">
        <v>42</v>
      </c>
      <c r="P384" s="338">
        <f>O384*H384</f>
        <v>0</v>
      </c>
      <c r="Q384" s="338">
        <v>1.05555</v>
      </c>
      <c r="R384" s="338">
        <f>Q384*H384</f>
        <v>55.434319350000003</v>
      </c>
      <c r="S384" s="338">
        <v>0</v>
      </c>
      <c r="T384" s="339">
        <f>S384*H384</f>
        <v>0</v>
      </c>
      <c r="AR384" s="340" t="s">
        <v>326</v>
      </c>
      <c r="AT384" s="340" t="s">
        <v>322</v>
      </c>
      <c r="AU384" s="340" t="s">
        <v>89</v>
      </c>
      <c r="AY384" s="3" t="s">
        <v>320</v>
      </c>
      <c r="BE384" s="341">
        <f>IF(N384="základní",J384,0)</f>
        <v>0</v>
      </c>
      <c r="BF384" s="341">
        <f>IF(N384="snížená",J384,0)</f>
        <v>0</v>
      </c>
      <c r="BG384" s="341">
        <f>IF(N384="zákl. přenesená",J384,0)</f>
        <v>0</v>
      </c>
      <c r="BH384" s="341">
        <f>IF(N384="sníž. přenesená",J384,0)</f>
        <v>0</v>
      </c>
      <c r="BI384" s="341">
        <f>IF(N384="nulová",J384,0)</f>
        <v>0</v>
      </c>
      <c r="BJ384" s="3" t="s">
        <v>89</v>
      </c>
      <c r="BK384" s="341">
        <f>ROUND(I384*H384,2)</f>
        <v>0</v>
      </c>
      <c r="BL384" s="3" t="s">
        <v>326</v>
      </c>
      <c r="BM384" s="340" t="s">
        <v>664</v>
      </c>
    </row>
    <row r="385" spans="2:51" s="343" customFormat="1" x14ac:dyDescent="0.2">
      <c r="B385" s="342"/>
      <c r="D385" s="344" t="s">
        <v>328</v>
      </c>
      <c r="E385" s="345" t="s">
        <v>1</v>
      </c>
      <c r="F385" s="346" t="s">
        <v>606</v>
      </c>
      <c r="H385" s="345" t="s">
        <v>1</v>
      </c>
      <c r="L385" s="342"/>
      <c r="M385" s="347"/>
      <c r="T385" s="348"/>
      <c r="AT385" s="345" t="s">
        <v>328</v>
      </c>
      <c r="AU385" s="345" t="s">
        <v>89</v>
      </c>
      <c r="AV385" s="343" t="s">
        <v>84</v>
      </c>
      <c r="AW385" s="343" t="s">
        <v>32</v>
      </c>
      <c r="AX385" s="343" t="s">
        <v>76</v>
      </c>
      <c r="AY385" s="345" t="s">
        <v>320</v>
      </c>
    </row>
    <row r="386" spans="2:51" s="343" customFormat="1" x14ac:dyDescent="0.2">
      <c r="B386" s="342"/>
      <c r="D386" s="344" t="s">
        <v>328</v>
      </c>
      <c r="E386" s="345" t="s">
        <v>1</v>
      </c>
      <c r="F386" s="346" t="s">
        <v>607</v>
      </c>
      <c r="H386" s="345" t="s">
        <v>1</v>
      </c>
      <c r="L386" s="342"/>
      <c r="M386" s="347"/>
      <c r="T386" s="348"/>
      <c r="AT386" s="345" t="s">
        <v>328</v>
      </c>
      <c r="AU386" s="345" t="s">
        <v>89</v>
      </c>
      <c r="AV386" s="343" t="s">
        <v>84</v>
      </c>
      <c r="AW386" s="343" t="s">
        <v>32</v>
      </c>
      <c r="AX386" s="343" t="s">
        <v>76</v>
      </c>
      <c r="AY386" s="345" t="s">
        <v>320</v>
      </c>
    </row>
    <row r="387" spans="2:51" s="350" customFormat="1" ht="30" x14ac:dyDescent="0.2">
      <c r="B387" s="349"/>
      <c r="D387" s="344" t="s">
        <v>328</v>
      </c>
      <c r="E387" s="351" t="s">
        <v>1</v>
      </c>
      <c r="F387" s="352" t="s">
        <v>665</v>
      </c>
      <c r="H387" s="353">
        <v>22.338000000000001</v>
      </c>
      <c r="L387" s="349"/>
      <c r="M387" s="354"/>
      <c r="T387" s="355"/>
      <c r="AT387" s="351" t="s">
        <v>328</v>
      </c>
      <c r="AU387" s="351" t="s">
        <v>89</v>
      </c>
      <c r="AV387" s="350" t="s">
        <v>89</v>
      </c>
      <c r="AW387" s="350" t="s">
        <v>32</v>
      </c>
      <c r="AX387" s="350" t="s">
        <v>76</v>
      </c>
      <c r="AY387" s="351" t="s">
        <v>320</v>
      </c>
    </row>
    <row r="388" spans="2:51" s="343" customFormat="1" x14ac:dyDescent="0.2">
      <c r="B388" s="342"/>
      <c r="D388" s="344" t="s">
        <v>328</v>
      </c>
      <c r="E388" s="345" t="s">
        <v>1</v>
      </c>
      <c r="F388" s="346" t="s">
        <v>609</v>
      </c>
      <c r="H388" s="345" t="s">
        <v>1</v>
      </c>
      <c r="L388" s="342"/>
      <c r="M388" s="347"/>
      <c r="T388" s="348"/>
      <c r="AT388" s="345" t="s">
        <v>328</v>
      </c>
      <c r="AU388" s="345" t="s">
        <v>89</v>
      </c>
      <c r="AV388" s="343" t="s">
        <v>84</v>
      </c>
      <c r="AW388" s="343" t="s">
        <v>32</v>
      </c>
      <c r="AX388" s="343" t="s">
        <v>76</v>
      </c>
      <c r="AY388" s="345" t="s">
        <v>320</v>
      </c>
    </row>
    <row r="389" spans="2:51" s="350" customFormat="1" ht="20" x14ac:dyDescent="0.2">
      <c r="B389" s="349"/>
      <c r="D389" s="344" t="s">
        <v>328</v>
      </c>
      <c r="E389" s="351" t="s">
        <v>1</v>
      </c>
      <c r="F389" s="352" t="s">
        <v>666</v>
      </c>
      <c r="H389" s="353">
        <v>0.39300000000000002</v>
      </c>
      <c r="L389" s="349"/>
      <c r="M389" s="354"/>
      <c r="T389" s="355"/>
      <c r="AT389" s="351" t="s">
        <v>328</v>
      </c>
      <c r="AU389" s="351" t="s">
        <v>89</v>
      </c>
      <c r="AV389" s="350" t="s">
        <v>89</v>
      </c>
      <c r="AW389" s="350" t="s">
        <v>32</v>
      </c>
      <c r="AX389" s="350" t="s">
        <v>76</v>
      </c>
      <c r="AY389" s="351" t="s">
        <v>320</v>
      </c>
    </row>
    <row r="390" spans="2:51" s="350" customFormat="1" x14ac:dyDescent="0.2">
      <c r="B390" s="349"/>
      <c r="D390" s="344" t="s">
        <v>328</v>
      </c>
      <c r="E390" s="351" t="s">
        <v>1</v>
      </c>
      <c r="F390" s="352" t="s">
        <v>667</v>
      </c>
      <c r="H390" s="353">
        <v>0.218</v>
      </c>
      <c r="L390" s="349"/>
      <c r="M390" s="354"/>
      <c r="T390" s="355"/>
      <c r="AT390" s="351" t="s">
        <v>328</v>
      </c>
      <c r="AU390" s="351" t="s">
        <v>89</v>
      </c>
      <c r="AV390" s="350" t="s">
        <v>89</v>
      </c>
      <c r="AW390" s="350" t="s">
        <v>32</v>
      </c>
      <c r="AX390" s="350" t="s">
        <v>76</v>
      </c>
      <c r="AY390" s="351" t="s">
        <v>320</v>
      </c>
    </row>
    <row r="391" spans="2:51" s="350" customFormat="1" x14ac:dyDescent="0.2">
      <c r="B391" s="349"/>
      <c r="D391" s="344" t="s">
        <v>328</v>
      </c>
      <c r="E391" s="351" t="s">
        <v>1</v>
      </c>
      <c r="F391" s="352" t="s">
        <v>668</v>
      </c>
      <c r="H391" s="353">
        <v>0.15</v>
      </c>
      <c r="L391" s="349"/>
      <c r="M391" s="354"/>
      <c r="T391" s="355"/>
      <c r="AT391" s="351" t="s">
        <v>328</v>
      </c>
      <c r="AU391" s="351" t="s">
        <v>89</v>
      </c>
      <c r="AV391" s="350" t="s">
        <v>89</v>
      </c>
      <c r="AW391" s="350" t="s">
        <v>32</v>
      </c>
      <c r="AX391" s="350" t="s">
        <v>76</v>
      </c>
      <c r="AY391" s="351" t="s">
        <v>320</v>
      </c>
    </row>
    <row r="392" spans="2:51" s="350" customFormat="1" x14ac:dyDescent="0.2">
      <c r="B392" s="349"/>
      <c r="D392" s="344" t="s">
        <v>328</v>
      </c>
      <c r="E392" s="351" t="s">
        <v>1</v>
      </c>
      <c r="F392" s="352" t="s">
        <v>669</v>
      </c>
      <c r="H392" s="353">
        <v>2.7E-2</v>
      </c>
      <c r="L392" s="349"/>
      <c r="M392" s="354"/>
      <c r="T392" s="355"/>
      <c r="AT392" s="351" t="s">
        <v>328</v>
      </c>
      <c r="AU392" s="351" t="s">
        <v>89</v>
      </c>
      <c r="AV392" s="350" t="s">
        <v>89</v>
      </c>
      <c r="AW392" s="350" t="s">
        <v>32</v>
      </c>
      <c r="AX392" s="350" t="s">
        <v>76</v>
      </c>
      <c r="AY392" s="351" t="s">
        <v>320</v>
      </c>
    </row>
    <row r="393" spans="2:51" s="350" customFormat="1" x14ac:dyDescent="0.2">
      <c r="B393" s="349"/>
      <c r="D393" s="344" t="s">
        <v>328</v>
      </c>
      <c r="E393" s="351" t="s">
        <v>1</v>
      </c>
      <c r="F393" s="352" t="s">
        <v>670</v>
      </c>
      <c r="H393" s="353">
        <v>0.27100000000000002</v>
      </c>
      <c r="L393" s="349"/>
      <c r="M393" s="354"/>
      <c r="T393" s="355"/>
      <c r="AT393" s="351" t="s">
        <v>328</v>
      </c>
      <c r="AU393" s="351" t="s">
        <v>89</v>
      </c>
      <c r="AV393" s="350" t="s">
        <v>89</v>
      </c>
      <c r="AW393" s="350" t="s">
        <v>32</v>
      </c>
      <c r="AX393" s="350" t="s">
        <v>76</v>
      </c>
      <c r="AY393" s="351" t="s">
        <v>320</v>
      </c>
    </row>
    <row r="394" spans="2:51" s="350" customFormat="1" x14ac:dyDescent="0.2">
      <c r="B394" s="349"/>
      <c r="D394" s="344" t="s">
        <v>328</v>
      </c>
      <c r="E394" s="351" t="s">
        <v>1</v>
      </c>
      <c r="F394" s="352" t="s">
        <v>671</v>
      </c>
      <c r="H394" s="353">
        <v>0.24399999999999999</v>
      </c>
      <c r="L394" s="349"/>
      <c r="M394" s="354"/>
      <c r="T394" s="355"/>
      <c r="AT394" s="351" t="s">
        <v>328</v>
      </c>
      <c r="AU394" s="351" t="s">
        <v>89</v>
      </c>
      <c r="AV394" s="350" t="s">
        <v>89</v>
      </c>
      <c r="AW394" s="350" t="s">
        <v>32</v>
      </c>
      <c r="AX394" s="350" t="s">
        <v>76</v>
      </c>
      <c r="AY394" s="351" t="s">
        <v>320</v>
      </c>
    </row>
    <row r="395" spans="2:51" s="350" customFormat="1" x14ac:dyDescent="0.2">
      <c r="B395" s="349"/>
      <c r="D395" s="344" t="s">
        <v>328</v>
      </c>
      <c r="E395" s="351" t="s">
        <v>1</v>
      </c>
      <c r="F395" s="352" t="s">
        <v>672</v>
      </c>
      <c r="H395" s="353">
        <v>3.7999999999999999E-2</v>
      </c>
      <c r="L395" s="349"/>
      <c r="M395" s="354"/>
      <c r="T395" s="355"/>
      <c r="AT395" s="351" t="s">
        <v>328</v>
      </c>
      <c r="AU395" s="351" t="s">
        <v>89</v>
      </c>
      <c r="AV395" s="350" t="s">
        <v>89</v>
      </c>
      <c r="AW395" s="350" t="s">
        <v>32</v>
      </c>
      <c r="AX395" s="350" t="s">
        <v>76</v>
      </c>
      <c r="AY395" s="351" t="s">
        <v>320</v>
      </c>
    </row>
    <row r="396" spans="2:51" s="343" customFormat="1" x14ac:dyDescent="0.2">
      <c r="B396" s="342"/>
      <c r="D396" s="344" t="s">
        <v>328</v>
      </c>
      <c r="E396" s="345" t="s">
        <v>1</v>
      </c>
      <c r="F396" s="346" t="s">
        <v>617</v>
      </c>
      <c r="H396" s="345" t="s">
        <v>1</v>
      </c>
      <c r="L396" s="342"/>
      <c r="M396" s="347"/>
      <c r="T396" s="348"/>
      <c r="AT396" s="345" t="s">
        <v>328</v>
      </c>
      <c r="AU396" s="345" t="s">
        <v>89</v>
      </c>
      <c r="AV396" s="343" t="s">
        <v>84</v>
      </c>
      <c r="AW396" s="343" t="s">
        <v>32</v>
      </c>
      <c r="AX396" s="343" t="s">
        <v>76</v>
      </c>
      <c r="AY396" s="345" t="s">
        <v>320</v>
      </c>
    </row>
    <row r="397" spans="2:51" s="350" customFormat="1" x14ac:dyDescent="0.2">
      <c r="B397" s="349"/>
      <c r="D397" s="344" t="s">
        <v>328</v>
      </c>
      <c r="E397" s="351" t="s">
        <v>1</v>
      </c>
      <c r="F397" s="352" t="s">
        <v>673</v>
      </c>
      <c r="H397" s="353">
        <v>0.253</v>
      </c>
      <c r="L397" s="349"/>
      <c r="M397" s="354"/>
      <c r="T397" s="355"/>
      <c r="AT397" s="351" t="s">
        <v>328</v>
      </c>
      <c r="AU397" s="351" t="s">
        <v>89</v>
      </c>
      <c r="AV397" s="350" t="s">
        <v>89</v>
      </c>
      <c r="AW397" s="350" t="s">
        <v>32</v>
      </c>
      <c r="AX397" s="350" t="s">
        <v>76</v>
      </c>
      <c r="AY397" s="351" t="s">
        <v>320</v>
      </c>
    </row>
    <row r="398" spans="2:51" s="343" customFormat="1" x14ac:dyDescent="0.2">
      <c r="B398" s="342"/>
      <c r="D398" s="344" t="s">
        <v>328</v>
      </c>
      <c r="E398" s="345" t="s">
        <v>1</v>
      </c>
      <c r="F398" s="346" t="s">
        <v>619</v>
      </c>
      <c r="H398" s="345" t="s">
        <v>1</v>
      </c>
      <c r="L398" s="342"/>
      <c r="M398" s="347"/>
      <c r="T398" s="348"/>
      <c r="AT398" s="345" t="s">
        <v>328</v>
      </c>
      <c r="AU398" s="345" t="s">
        <v>89</v>
      </c>
      <c r="AV398" s="343" t="s">
        <v>84</v>
      </c>
      <c r="AW398" s="343" t="s">
        <v>32</v>
      </c>
      <c r="AX398" s="343" t="s">
        <v>76</v>
      </c>
      <c r="AY398" s="345" t="s">
        <v>320</v>
      </c>
    </row>
    <row r="399" spans="2:51" s="350" customFormat="1" x14ac:dyDescent="0.2">
      <c r="B399" s="349"/>
      <c r="D399" s="344" t="s">
        <v>328</v>
      </c>
      <c r="E399" s="351" t="s">
        <v>1</v>
      </c>
      <c r="F399" s="352" t="s">
        <v>674</v>
      </c>
      <c r="H399" s="353">
        <v>0.84</v>
      </c>
      <c r="L399" s="349"/>
      <c r="M399" s="354"/>
      <c r="T399" s="355"/>
      <c r="AT399" s="351" t="s">
        <v>328</v>
      </c>
      <c r="AU399" s="351" t="s">
        <v>89</v>
      </c>
      <c r="AV399" s="350" t="s">
        <v>89</v>
      </c>
      <c r="AW399" s="350" t="s">
        <v>32</v>
      </c>
      <c r="AX399" s="350" t="s">
        <v>76</v>
      </c>
      <c r="AY399" s="351" t="s">
        <v>320</v>
      </c>
    </row>
    <row r="400" spans="2:51" s="384" customFormat="1" x14ac:dyDescent="0.2">
      <c r="B400" s="383"/>
      <c r="D400" s="344" t="s">
        <v>328</v>
      </c>
      <c r="E400" s="385" t="s">
        <v>1</v>
      </c>
      <c r="F400" s="386" t="s">
        <v>621</v>
      </c>
      <c r="H400" s="387">
        <v>24.771999999999998</v>
      </c>
      <c r="L400" s="383"/>
      <c r="M400" s="388"/>
      <c r="T400" s="389"/>
      <c r="AT400" s="385" t="s">
        <v>328</v>
      </c>
      <c r="AU400" s="385" t="s">
        <v>89</v>
      </c>
      <c r="AV400" s="384" t="s">
        <v>207</v>
      </c>
      <c r="AW400" s="384" t="s">
        <v>32</v>
      </c>
      <c r="AX400" s="384" t="s">
        <v>76</v>
      </c>
      <c r="AY400" s="385" t="s">
        <v>320</v>
      </c>
    </row>
    <row r="401" spans="2:65" s="343" customFormat="1" x14ac:dyDescent="0.2">
      <c r="B401" s="342"/>
      <c r="D401" s="344" t="s">
        <v>328</v>
      </c>
      <c r="E401" s="345" t="s">
        <v>1</v>
      </c>
      <c r="F401" s="346" t="s">
        <v>622</v>
      </c>
      <c r="H401" s="345" t="s">
        <v>1</v>
      </c>
      <c r="L401" s="342"/>
      <c r="M401" s="347"/>
      <c r="T401" s="348"/>
      <c r="AT401" s="345" t="s">
        <v>328</v>
      </c>
      <c r="AU401" s="345" t="s">
        <v>89</v>
      </c>
      <c r="AV401" s="343" t="s">
        <v>84</v>
      </c>
      <c r="AW401" s="343" t="s">
        <v>32</v>
      </c>
      <c r="AX401" s="343" t="s">
        <v>76</v>
      </c>
      <c r="AY401" s="345" t="s">
        <v>320</v>
      </c>
    </row>
    <row r="402" spans="2:65" s="343" customFormat="1" x14ac:dyDescent="0.2">
      <c r="B402" s="342"/>
      <c r="D402" s="344" t="s">
        <v>328</v>
      </c>
      <c r="E402" s="345" t="s">
        <v>1</v>
      </c>
      <c r="F402" s="346" t="s">
        <v>607</v>
      </c>
      <c r="H402" s="345" t="s">
        <v>1</v>
      </c>
      <c r="L402" s="342"/>
      <c r="M402" s="347"/>
      <c r="T402" s="348"/>
      <c r="AT402" s="345" t="s">
        <v>328</v>
      </c>
      <c r="AU402" s="345" t="s">
        <v>89</v>
      </c>
      <c r="AV402" s="343" t="s">
        <v>84</v>
      </c>
      <c r="AW402" s="343" t="s">
        <v>32</v>
      </c>
      <c r="AX402" s="343" t="s">
        <v>76</v>
      </c>
      <c r="AY402" s="345" t="s">
        <v>320</v>
      </c>
    </row>
    <row r="403" spans="2:65" s="350" customFormat="1" ht="20" x14ac:dyDescent="0.2">
      <c r="B403" s="349"/>
      <c r="D403" s="344" t="s">
        <v>328</v>
      </c>
      <c r="E403" s="351" t="s">
        <v>1</v>
      </c>
      <c r="F403" s="352" t="s">
        <v>675</v>
      </c>
      <c r="H403" s="353">
        <v>20.556000000000001</v>
      </c>
      <c r="L403" s="349"/>
      <c r="M403" s="354"/>
      <c r="T403" s="355"/>
      <c r="AT403" s="351" t="s">
        <v>328</v>
      </c>
      <c r="AU403" s="351" t="s">
        <v>89</v>
      </c>
      <c r="AV403" s="350" t="s">
        <v>89</v>
      </c>
      <c r="AW403" s="350" t="s">
        <v>32</v>
      </c>
      <c r="AX403" s="350" t="s">
        <v>76</v>
      </c>
      <c r="AY403" s="351" t="s">
        <v>320</v>
      </c>
    </row>
    <row r="404" spans="2:65" s="343" customFormat="1" x14ac:dyDescent="0.2">
      <c r="B404" s="342"/>
      <c r="D404" s="344" t="s">
        <v>328</v>
      </c>
      <c r="E404" s="345" t="s">
        <v>1</v>
      </c>
      <c r="F404" s="346" t="s">
        <v>609</v>
      </c>
      <c r="H404" s="345" t="s">
        <v>1</v>
      </c>
      <c r="L404" s="342"/>
      <c r="M404" s="347"/>
      <c r="T404" s="348"/>
      <c r="AT404" s="345" t="s">
        <v>328</v>
      </c>
      <c r="AU404" s="345" t="s">
        <v>89</v>
      </c>
      <c r="AV404" s="343" t="s">
        <v>84</v>
      </c>
      <c r="AW404" s="343" t="s">
        <v>32</v>
      </c>
      <c r="AX404" s="343" t="s">
        <v>76</v>
      </c>
      <c r="AY404" s="345" t="s">
        <v>320</v>
      </c>
    </row>
    <row r="405" spans="2:65" s="350" customFormat="1" ht="20" x14ac:dyDescent="0.2">
      <c r="B405" s="349"/>
      <c r="D405" s="344" t="s">
        <v>328</v>
      </c>
      <c r="E405" s="351" t="s">
        <v>1</v>
      </c>
      <c r="F405" s="352" t="s">
        <v>676</v>
      </c>
      <c r="H405" s="353">
        <v>5.0650000000000004</v>
      </c>
      <c r="L405" s="349"/>
      <c r="M405" s="354"/>
      <c r="T405" s="355"/>
      <c r="AT405" s="351" t="s">
        <v>328</v>
      </c>
      <c r="AU405" s="351" t="s">
        <v>89</v>
      </c>
      <c r="AV405" s="350" t="s">
        <v>89</v>
      </c>
      <c r="AW405" s="350" t="s">
        <v>32</v>
      </c>
      <c r="AX405" s="350" t="s">
        <v>76</v>
      </c>
      <c r="AY405" s="351" t="s">
        <v>320</v>
      </c>
    </row>
    <row r="406" spans="2:65" s="350" customFormat="1" x14ac:dyDescent="0.2">
      <c r="B406" s="349"/>
      <c r="D406" s="344" t="s">
        <v>328</v>
      </c>
      <c r="E406" s="351" t="s">
        <v>1</v>
      </c>
      <c r="F406" s="352" t="s">
        <v>672</v>
      </c>
      <c r="H406" s="353">
        <v>3.7999999999999999E-2</v>
      </c>
      <c r="L406" s="349"/>
      <c r="M406" s="354"/>
      <c r="T406" s="355"/>
      <c r="AT406" s="351" t="s">
        <v>328</v>
      </c>
      <c r="AU406" s="351" t="s">
        <v>89</v>
      </c>
      <c r="AV406" s="350" t="s">
        <v>89</v>
      </c>
      <c r="AW406" s="350" t="s">
        <v>32</v>
      </c>
      <c r="AX406" s="350" t="s">
        <v>76</v>
      </c>
      <c r="AY406" s="351" t="s">
        <v>320</v>
      </c>
    </row>
    <row r="407" spans="2:65" s="343" customFormat="1" x14ac:dyDescent="0.2">
      <c r="B407" s="342"/>
      <c r="D407" s="344" t="s">
        <v>328</v>
      </c>
      <c r="E407" s="345" t="s">
        <v>1</v>
      </c>
      <c r="F407" s="346" t="s">
        <v>617</v>
      </c>
      <c r="H407" s="345" t="s">
        <v>1</v>
      </c>
      <c r="L407" s="342"/>
      <c r="M407" s="347"/>
      <c r="T407" s="348"/>
      <c r="AT407" s="345" t="s">
        <v>328</v>
      </c>
      <c r="AU407" s="345" t="s">
        <v>89</v>
      </c>
      <c r="AV407" s="343" t="s">
        <v>84</v>
      </c>
      <c r="AW407" s="343" t="s">
        <v>32</v>
      </c>
      <c r="AX407" s="343" t="s">
        <v>76</v>
      </c>
      <c r="AY407" s="345" t="s">
        <v>320</v>
      </c>
    </row>
    <row r="408" spans="2:65" s="350" customFormat="1" ht="20" x14ac:dyDescent="0.2">
      <c r="B408" s="349"/>
      <c r="D408" s="344" t="s">
        <v>328</v>
      </c>
      <c r="E408" s="351" t="s">
        <v>1</v>
      </c>
      <c r="F408" s="352" t="s">
        <v>677</v>
      </c>
      <c r="H408" s="353">
        <v>1.4850000000000001</v>
      </c>
      <c r="L408" s="349"/>
      <c r="M408" s="354"/>
      <c r="T408" s="355"/>
      <c r="AT408" s="351" t="s">
        <v>328</v>
      </c>
      <c r="AU408" s="351" t="s">
        <v>89</v>
      </c>
      <c r="AV408" s="350" t="s">
        <v>89</v>
      </c>
      <c r="AW408" s="350" t="s">
        <v>32</v>
      </c>
      <c r="AX408" s="350" t="s">
        <v>76</v>
      </c>
      <c r="AY408" s="351" t="s">
        <v>320</v>
      </c>
    </row>
    <row r="409" spans="2:65" s="343" customFormat="1" x14ac:dyDescent="0.2">
      <c r="B409" s="342"/>
      <c r="D409" s="344" t="s">
        <v>328</v>
      </c>
      <c r="E409" s="345" t="s">
        <v>1</v>
      </c>
      <c r="F409" s="346" t="s">
        <v>626</v>
      </c>
      <c r="H409" s="345" t="s">
        <v>1</v>
      </c>
      <c r="L409" s="342"/>
      <c r="M409" s="347"/>
      <c r="T409" s="348"/>
      <c r="AT409" s="345" t="s">
        <v>328</v>
      </c>
      <c r="AU409" s="345" t="s">
        <v>89</v>
      </c>
      <c r="AV409" s="343" t="s">
        <v>84</v>
      </c>
      <c r="AW409" s="343" t="s">
        <v>32</v>
      </c>
      <c r="AX409" s="343" t="s">
        <v>76</v>
      </c>
      <c r="AY409" s="345" t="s">
        <v>320</v>
      </c>
    </row>
    <row r="410" spans="2:65" s="343" customFormat="1" x14ac:dyDescent="0.2">
      <c r="B410" s="342"/>
      <c r="D410" s="344" t="s">
        <v>328</v>
      </c>
      <c r="E410" s="345" t="s">
        <v>1</v>
      </c>
      <c r="F410" s="346" t="s">
        <v>607</v>
      </c>
      <c r="H410" s="345" t="s">
        <v>1</v>
      </c>
      <c r="L410" s="342"/>
      <c r="M410" s="347"/>
      <c r="T410" s="348"/>
      <c r="AT410" s="345" t="s">
        <v>328</v>
      </c>
      <c r="AU410" s="345" t="s">
        <v>89</v>
      </c>
      <c r="AV410" s="343" t="s">
        <v>84</v>
      </c>
      <c r="AW410" s="343" t="s">
        <v>32</v>
      </c>
      <c r="AX410" s="343" t="s">
        <v>76</v>
      </c>
      <c r="AY410" s="345" t="s">
        <v>320</v>
      </c>
    </row>
    <row r="411" spans="2:65" s="350" customFormat="1" x14ac:dyDescent="0.2">
      <c r="B411" s="349"/>
      <c r="D411" s="344" t="s">
        <v>328</v>
      </c>
      <c r="E411" s="351" t="s">
        <v>1</v>
      </c>
      <c r="F411" s="352" t="s">
        <v>678</v>
      </c>
      <c r="H411" s="353">
        <v>0.57399999999999995</v>
      </c>
      <c r="L411" s="349"/>
      <c r="M411" s="354"/>
      <c r="T411" s="355"/>
      <c r="AT411" s="351" t="s">
        <v>328</v>
      </c>
      <c r="AU411" s="351" t="s">
        <v>89</v>
      </c>
      <c r="AV411" s="350" t="s">
        <v>89</v>
      </c>
      <c r="AW411" s="350" t="s">
        <v>32</v>
      </c>
      <c r="AX411" s="350" t="s">
        <v>76</v>
      </c>
      <c r="AY411" s="351" t="s">
        <v>320</v>
      </c>
    </row>
    <row r="412" spans="2:65" s="343" customFormat="1" x14ac:dyDescent="0.2">
      <c r="B412" s="342"/>
      <c r="D412" s="344" t="s">
        <v>328</v>
      </c>
      <c r="E412" s="345" t="s">
        <v>1</v>
      </c>
      <c r="F412" s="346" t="s">
        <v>628</v>
      </c>
      <c r="H412" s="345" t="s">
        <v>1</v>
      </c>
      <c r="L412" s="342"/>
      <c r="M412" s="347"/>
      <c r="T412" s="348"/>
      <c r="AT412" s="345" t="s">
        <v>328</v>
      </c>
      <c r="AU412" s="345" t="s">
        <v>89</v>
      </c>
      <c r="AV412" s="343" t="s">
        <v>84</v>
      </c>
      <c r="AW412" s="343" t="s">
        <v>32</v>
      </c>
      <c r="AX412" s="343" t="s">
        <v>76</v>
      </c>
      <c r="AY412" s="345" t="s">
        <v>320</v>
      </c>
    </row>
    <row r="413" spans="2:65" s="350" customFormat="1" x14ac:dyDescent="0.2">
      <c r="B413" s="349"/>
      <c r="D413" s="344" t="s">
        <v>328</v>
      </c>
      <c r="E413" s="351" t="s">
        <v>1</v>
      </c>
      <c r="F413" s="352" t="s">
        <v>679</v>
      </c>
      <c r="H413" s="353">
        <v>2.7E-2</v>
      </c>
      <c r="L413" s="349"/>
      <c r="M413" s="354"/>
      <c r="T413" s="355"/>
      <c r="AT413" s="351" t="s">
        <v>328</v>
      </c>
      <c r="AU413" s="351" t="s">
        <v>89</v>
      </c>
      <c r="AV413" s="350" t="s">
        <v>89</v>
      </c>
      <c r="AW413" s="350" t="s">
        <v>32</v>
      </c>
      <c r="AX413" s="350" t="s">
        <v>76</v>
      </c>
      <c r="AY413" s="351" t="s">
        <v>320</v>
      </c>
    </row>
    <row r="414" spans="2:65" s="357" customFormat="1" x14ac:dyDescent="0.2">
      <c r="B414" s="356"/>
      <c r="D414" s="344" t="s">
        <v>328</v>
      </c>
      <c r="E414" s="358" t="s">
        <v>1</v>
      </c>
      <c r="F414" s="359" t="s">
        <v>402</v>
      </c>
      <c r="H414" s="360">
        <v>52.517000000000003</v>
      </c>
      <c r="L414" s="356"/>
      <c r="M414" s="361"/>
      <c r="T414" s="362"/>
      <c r="AT414" s="358" t="s">
        <v>328</v>
      </c>
      <c r="AU414" s="358" t="s">
        <v>89</v>
      </c>
      <c r="AV414" s="357" t="s">
        <v>326</v>
      </c>
      <c r="AW414" s="357" t="s">
        <v>32</v>
      </c>
      <c r="AX414" s="357" t="s">
        <v>84</v>
      </c>
      <c r="AY414" s="358" t="s">
        <v>320</v>
      </c>
    </row>
    <row r="415" spans="2:65" s="1" customFormat="1" ht="37.75" customHeight="1" x14ac:dyDescent="0.2">
      <c r="B415" s="13"/>
      <c r="C415" s="329" t="s">
        <v>680</v>
      </c>
      <c r="D415" s="329" t="s">
        <v>322</v>
      </c>
      <c r="E415" s="330" t="s">
        <v>681</v>
      </c>
      <c r="F415" s="331" t="s">
        <v>682</v>
      </c>
      <c r="G415" s="332" t="s">
        <v>349</v>
      </c>
      <c r="H415" s="333">
        <v>4.3689999999999998</v>
      </c>
      <c r="I415" s="21"/>
      <c r="J415" s="334">
        <f>ROUND(I415*H415,2)</f>
        <v>0</v>
      </c>
      <c r="K415" s="335"/>
      <c r="L415" s="13"/>
      <c r="M415" s="336" t="s">
        <v>1</v>
      </c>
      <c r="N415" s="337" t="s">
        <v>42</v>
      </c>
      <c r="P415" s="338">
        <f>O415*H415</f>
        <v>0</v>
      </c>
      <c r="Q415" s="338">
        <v>1.7090000000000001E-2</v>
      </c>
      <c r="R415" s="338">
        <f>Q415*H415</f>
        <v>7.4666209999999997E-2</v>
      </c>
      <c r="S415" s="338">
        <v>0</v>
      </c>
      <c r="T415" s="339">
        <f>S415*H415</f>
        <v>0</v>
      </c>
      <c r="AR415" s="340" t="s">
        <v>326</v>
      </c>
      <c r="AT415" s="340" t="s">
        <v>322</v>
      </c>
      <c r="AU415" s="340" t="s">
        <v>89</v>
      </c>
      <c r="AY415" s="3" t="s">
        <v>320</v>
      </c>
      <c r="BE415" s="341">
        <f>IF(N415="základní",J415,0)</f>
        <v>0</v>
      </c>
      <c r="BF415" s="341">
        <f>IF(N415="snížená",J415,0)</f>
        <v>0</v>
      </c>
      <c r="BG415" s="341">
        <f>IF(N415="zákl. přenesená",J415,0)</f>
        <v>0</v>
      </c>
      <c r="BH415" s="341">
        <f>IF(N415="sníž. přenesená",J415,0)</f>
        <v>0</v>
      </c>
      <c r="BI415" s="341">
        <f>IF(N415="nulová",J415,0)</f>
        <v>0</v>
      </c>
      <c r="BJ415" s="3" t="s">
        <v>89</v>
      </c>
      <c r="BK415" s="341">
        <f>ROUND(I415*H415,2)</f>
        <v>0</v>
      </c>
      <c r="BL415" s="3" t="s">
        <v>326</v>
      </c>
      <c r="BM415" s="340" t="s">
        <v>683</v>
      </c>
    </row>
    <row r="416" spans="2:65" s="343" customFormat="1" x14ac:dyDescent="0.2">
      <c r="B416" s="342"/>
      <c r="D416" s="344" t="s">
        <v>328</v>
      </c>
      <c r="E416" s="345" t="s">
        <v>1</v>
      </c>
      <c r="F416" s="346" t="s">
        <v>684</v>
      </c>
      <c r="H416" s="345" t="s">
        <v>1</v>
      </c>
      <c r="L416" s="342"/>
      <c r="M416" s="347"/>
      <c r="T416" s="348"/>
      <c r="AT416" s="345" t="s">
        <v>328</v>
      </c>
      <c r="AU416" s="345" t="s">
        <v>89</v>
      </c>
      <c r="AV416" s="343" t="s">
        <v>84</v>
      </c>
      <c r="AW416" s="343" t="s">
        <v>32</v>
      </c>
      <c r="AX416" s="343" t="s">
        <v>76</v>
      </c>
      <c r="AY416" s="345" t="s">
        <v>320</v>
      </c>
    </row>
    <row r="417" spans="2:51" s="343" customFormat="1" x14ac:dyDescent="0.2">
      <c r="B417" s="342"/>
      <c r="D417" s="344" t="s">
        <v>328</v>
      </c>
      <c r="E417" s="345" t="s">
        <v>1</v>
      </c>
      <c r="F417" s="346" t="s">
        <v>685</v>
      </c>
      <c r="H417" s="345" t="s">
        <v>1</v>
      </c>
      <c r="L417" s="342"/>
      <c r="M417" s="347"/>
      <c r="T417" s="348"/>
      <c r="AT417" s="345" t="s">
        <v>328</v>
      </c>
      <c r="AU417" s="345" t="s">
        <v>89</v>
      </c>
      <c r="AV417" s="343" t="s">
        <v>84</v>
      </c>
      <c r="AW417" s="343" t="s">
        <v>32</v>
      </c>
      <c r="AX417" s="343" t="s">
        <v>76</v>
      </c>
      <c r="AY417" s="345" t="s">
        <v>320</v>
      </c>
    </row>
    <row r="418" spans="2:51" s="350" customFormat="1" x14ac:dyDescent="0.2">
      <c r="B418" s="349"/>
      <c r="D418" s="344" t="s">
        <v>328</v>
      </c>
      <c r="E418" s="351" t="s">
        <v>1</v>
      </c>
      <c r="F418" s="352" t="s">
        <v>686</v>
      </c>
      <c r="H418" s="353">
        <v>1.115</v>
      </c>
      <c r="L418" s="349"/>
      <c r="M418" s="354"/>
      <c r="T418" s="355"/>
      <c r="AT418" s="351" t="s">
        <v>328</v>
      </c>
      <c r="AU418" s="351" t="s">
        <v>89</v>
      </c>
      <c r="AV418" s="350" t="s">
        <v>89</v>
      </c>
      <c r="AW418" s="350" t="s">
        <v>32</v>
      </c>
      <c r="AX418" s="350" t="s">
        <v>76</v>
      </c>
      <c r="AY418" s="351" t="s">
        <v>320</v>
      </c>
    </row>
    <row r="419" spans="2:51" s="343" customFormat="1" x14ac:dyDescent="0.2">
      <c r="B419" s="342"/>
      <c r="D419" s="344" t="s">
        <v>328</v>
      </c>
      <c r="E419" s="345" t="s">
        <v>1</v>
      </c>
      <c r="F419" s="346" t="s">
        <v>687</v>
      </c>
      <c r="H419" s="345" t="s">
        <v>1</v>
      </c>
      <c r="L419" s="342"/>
      <c r="M419" s="347"/>
      <c r="T419" s="348"/>
      <c r="AT419" s="345" t="s">
        <v>328</v>
      </c>
      <c r="AU419" s="345" t="s">
        <v>89</v>
      </c>
      <c r="AV419" s="343" t="s">
        <v>84</v>
      </c>
      <c r="AW419" s="343" t="s">
        <v>32</v>
      </c>
      <c r="AX419" s="343" t="s">
        <v>76</v>
      </c>
      <c r="AY419" s="345" t="s">
        <v>320</v>
      </c>
    </row>
    <row r="420" spans="2:51" s="350" customFormat="1" x14ac:dyDescent="0.2">
      <c r="B420" s="349"/>
      <c r="D420" s="344" t="s">
        <v>328</v>
      </c>
      <c r="E420" s="351" t="s">
        <v>1</v>
      </c>
      <c r="F420" s="352" t="s">
        <v>688</v>
      </c>
      <c r="H420" s="353">
        <v>0.185</v>
      </c>
      <c r="L420" s="349"/>
      <c r="M420" s="354"/>
      <c r="T420" s="355"/>
      <c r="AT420" s="351" t="s">
        <v>328</v>
      </c>
      <c r="AU420" s="351" t="s">
        <v>89</v>
      </c>
      <c r="AV420" s="350" t="s">
        <v>89</v>
      </c>
      <c r="AW420" s="350" t="s">
        <v>32</v>
      </c>
      <c r="AX420" s="350" t="s">
        <v>76</v>
      </c>
      <c r="AY420" s="351" t="s">
        <v>320</v>
      </c>
    </row>
    <row r="421" spans="2:51" s="343" customFormat="1" x14ac:dyDescent="0.2">
      <c r="B421" s="342"/>
      <c r="D421" s="344" t="s">
        <v>328</v>
      </c>
      <c r="E421" s="345" t="s">
        <v>1</v>
      </c>
      <c r="F421" s="346" t="s">
        <v>689</v>
      </c>
      <c r="H421" s="345" t="s">
        <v>1</v>
      </c>
      <c r="L421" s="342"/>
      <c r="M421" s="347"/>
      <c r="T421" s="348"/>
      <c r="AT421" s="345" t="s">
        <v>328</v>
      </c>
      <c r="AU421" s="345" t="s">
        <v>89</v>
      </c>
      <c r="AV421" s="343" t="s">
        <v>84</v>
      </c>
      <c r="AW421" s="343" t="s">
        <v>32</v>
      </c>
      <c r="AX421" s="343" t="s">
        <v>76</v>
      </c>
      <c r="AY421" s="345" t="s">
        <v>320</v>
      </c>
    </row>
    <row r="422" spans="2:51" s="350" customFormat="1" x14ac:dyDescent="0.2">
      <c r="B422" s="349"/>
      <c r="D422" s="344" t="s">
        <v>328</v>
      </c>
      <c r="E422" s="351" t="s">
        <v>1</v>
      </c>
      <c r="F422" s="352" t="s">
        <v>690</v>
      </c>
      <c r="H422" s="353">
        <v>0.55000000000000004</v>
      </c>
      <c r="L422" s="349"/>
      <c r="M422" s="354"/>
      <c r="T422" s="355"/>
      <c r="AT422" s="351" t="s">
        <v>328</v>
      </c>
      <c r="AU422" s="351" t="s">
        <v>89</v>
      </c>
      <c r="AV422" s="350" t="s">
        <v>89</v>
      </c>
      <c r="AW422" s="350" t="s">
        <v>32</v>
      </c>
      <c r="AX422" s="350" t="s">
        <v>76</v>
      </c>
      <c r="AY422" s="351" t="s">
        <v>320</v>
      </c>
    </row>
    <row r="423" spans="2:51" s="343" customFormat="1" x14ac:dyDescent="0.2">
      <c r="B423" s="342"/>
      <c r="D423" s="344" t="s">
        <v>328</v>
      </c>
      <c r="E423" s="345" t="s">
        <v>1</v>
      </c>
      <c r="F423" s="346" t="s">
        <v>691</v>
      </c>
      <c r="H423" s="345" t="s">
        <v>1</v>
      </c>
      <c r="L423" s="342"/>
      <c r="M423" s="347"/>
      <c r="T423" s="348"/>
      <c r="AT423" s="345" t="s">
        <v>328</v>
      </c>
      <c r="AU423" s="345" t="s">
        <v>89</v>
      </c>
      <c r="AV423" s="343" t="s">
        <v>84</v>
      </c>
      <c r="AW423" s="343" t="s">
        <v>32</v>
      </c>
      <c r="AX423" s="343" t="s">
        <v>76</v>
      </c>
      <c r="AY423" s="345" t="s">
        <v>320</v>
      </c>
    </row>
    <row r="424" spans="2:51" s="350" customFormat="1" x14ac:dyDescent="0.2">
      <c r="B424" s="349"/>
      <c r="D424" s="344" t="s">
        <v>328</v>
      </c>
      <c r="E424" s="351" t="s">
        <v>1</v>
      </c>
      <c r="F424" s="352" t="s">
        <v>692</v>
      </c>
      <c r="H424" s="353">
        <v>1.075</v>
      </c>
      <c r="L424" s="349"/>
      <c r="M424" s="354"/>
      <c r="T424" s="355"/>
      <c r="AT424" s="351" t="s">
        <v>328</v>
      </c>
      <c r="AU424" s="351" t="s">
        <v>89</v>
      </c>
      <c r="AV424" s="350" t="s">
        <v>89</v>
      </c>
      <c r="AW424" s="350" t="s">
        <v>32</v>
      </c>
      <c r="AX424" s="350" t="s">
        <v>76</v>
      </c>
      <c r="AY424" s="351" t="s">
        <v>320</v>
      </c>
    </row>
    <row r="425" spans="2:51" s="343" customFormat="1" x14ac:dyDescent="0.2">
      <c r="B425" s="342"/>
      <c r="D425" s="344" t="s">
        <v>328</v>
      </c>
      <c r="E425" s="345" t="s">
        <v>1</v>
      </c>
      <c r="F425" s="346" t="s">
        <v>693</v>
      </c>
      <c r="H425" s="345" t="s">
        <v>1</v>
      </c>
      <c r="L425" s="342"/>
      <c r="M425" s="347"/>
      <c r="T425" s="348"/>
      <c r="AT425" s="345" t="s">
        <v>328</v>
      </c>
      <c r="AU425" s="345" t="s">
        <v>89</v>
      </c>
      <c r="AV425" s="343" t="s">
        <v>84</v>
      </c>
      <c r="AW425" s="343" t="s">
        <v>32</v>
      </c>
      <c r="AX425" s="343" t="s">
        <v>76</v>
      </c>
      <c r="AY425" s="345" t="s">
        <v>320</v>
      </c>
    </row>
    <row r="426" spans="2:51" s="350" customFormat="1" x14ac:dyDescent="0.2">
      <c r="B426" s="349"/>
      <c r="D426" s="344" t="s">
        <v>328</v>
      </c>
      <c r="E426" s="351" t="s">
        <v>1</v>
      </c>
      <c r="F426" s="352" t="s">
        <v>694</v>
      </c>
      <c r="H426" s="353">
        <v>0.35399999999999998</v>
      </c>
      <c r="L426" s="349"/>
      <c r="M426" s="354"/>
      <c r="T426" s="355"/>
      <c r="AT426" s="351" t="s">
        <v>328</v>
      </c>
      <c r="AU426" s="351" t="s">
        <v>89</v>
      </c>
      <c r="AV426" s="350" t="s">
        <v>89</v>
      </c>
      <c r="AW426" s="350" t="s">
        <v>32</v>
      </c>
      <c r="AX426" s="350" t="s">
        <v>76</v>
      </c>
      <c r="AY426" s="351" t="s">
        <v>320</v>
      </c>
    </row>
    <row r="427" spans="2:51" s="343" customFormat="1" x14ac:dyDescent="0.2">
      <c r="B427" s="342"/>
      <c r="D427" s="344" t="s">
        <v>328</v>
      </c>
      <c r="E427" s="345" t="s">
        <v>1</v>
      </c>
      <c r="F427" s="346" t="s">
        <v>695</v>
      </c>
      <c r="H427" s="345" t="s">
        <v>1</v>
      </c>
      <c r="L427" s="342"/>
      <c r="M427" s="347"/>
      <c r="T427" s="348"/>
      <c r="AT427" s="345" t="s">
        <v>328</v>
      </c>
      <c r="AU427" s="345" t="s">
        <v>89</v>
      </c>
      <c r="AV427" s="343" t="s">
        <v>84</v>
      </c>
      <c r="AW427" s="343" t="s">
        <v>32</v>
      </c>
      <c r="AX427" s="343" t="s">
        <v>76</v>
      </c>
      <c r="AY427" s="345" t="s">
        <v>320</v>
      </c>
    </row>
    <row r="428" spans="2:51" s="350" customFormat="1" x14ac:dyDescent="0.2">
      <c r="B428" s="349"/>
      <c r="D428" s="344" t="s">
        <v>328</v>
      </c>
      <c r="E428" s="351" t="s">
        <v>1</v>
      </c>
      <c r="F428" s="352" t="s">
        <v>696</v>
      </c>
      <c r="H428" s="353">
        <v>0.20899999999999999</v>
      </c>
      <c r="L428" s="349"/>
      <c r="M428" s="354"/>
      <c r="T428" s="355"/>
      <c r="AT428" s="351" t="s">
        <v>328</v>
      </c>
      <c r="AU428" s="351" t="s">
        <v>89</v>
      </c>
      <c r="AV428" s="350" t="s">
        <v>89</v>
      </c>
      <c r="AW428" s="350" t="s">
        <v>32</v>
      </c>
      <c r="AX428" s="350" t="s">
        <v>76</v>
      </c>
      <c r="AY428" s="351" t="s">
        <v>320</v>
      </c>
    </row>
    <row r="429" spans="2:51" s="343" customFormat="1" x14ac:dyDescent="0.2">
      <c r="B429" s="342"/>
      <c r="D429" s="344" t="s">
        <v>328</v>
      </c>
      <c r="E429" s="345" t="s">
        <v>1</v>
      </c>
      <c r="F429" s="346" t="s">
        <v>697</v>
      </c>
      <c r="H429" s="345" t="s">
        <v>1</v>
      </c>
      <c r="L429" s="342"/>
      <c r="M429" s="347"/>
      <c r="T429" s="348"/>
      <c r="AT429" s="345" t="s">
        <v>328</v>
      </c>
      <c r="AU429" s="345" t="s">
        <v>89</v>
      </c>
      <c r="AV429" s="343" t="s">
        <v>84</v>
      </c>
      <c r="AW429" s="343" t="s">
        <v>32</v>
      </c>
      <c r="AX429" s="343" t="s">
        <v>76</v>
      </c>
      <c r="AY429" s="345" t="s">
        <v>320</v>
      </c>
    </row>
    <row r="430" spans="2:51" s="350" customFormat="1" x14ac:dyDescent="0.2">
      <c r="B430" s="349"/>
      <c r="D430" s="344" t="s">
        <v>328</v>
      </c>
      <c r="E430" s="351" t="s">
        <v>1</v>
      </c>
      <c r="F430" s="352" t="s">
        <v>698</v>
      </c>
      <c r="H430" s="353">
        <v>0.107</v>
      </c>
      <c r="L430" s="349"/>
      <c r="M430" s="354"/>
      <c r="T430" s="355"/>
      <c r="AT430" s="351" t="s">
        <v>328</v>
      </c>
      <c r="AU430" s="351" t="s">
        <v>89</v>
      </c>
      <c r="AV430" s="350" t="s">
        <v>89</v>
      </c>
      <c r="AW430" s="350" t="s">
        <v>32</v>
      </c>
      <c r="AX430" s="350" t="s">
        <v>76</v>
      </c>
      <c r="AY430" s="351" t="s">
        <v>320</v>
      </c>
    </row>
    <row r="431" spans="2:51" s="343" customFormat="1" x14ac:dyDescent="0.2">
      <c r="B431" s="342"/>
      <c r="D431" s="344" t="s">
        <v>328</v>
      </c>
      <c r="E431" s="345" t="s">
        <v>1</v>
      </c>
      <c r="F431" s="346" t="s">
        <v>699</v>
      </c>
      <c r="H431" s="345" t="s">
        <v>1</v>
      </c>
      <c r="L431" s="342"/>
      <c r="M431" s="347"/>
      <c r="T431" s="348"/>
      <c r="AT431" s="345" t="s">
        <v>328</v>
      </c>
      <c r="AU431" s="345" t="s">
        <v>89</v>
      </c>
      <c r="AV431" s="343" t="s">
        <v>84</v>
      </c>
      <c r="AW431" s="343" t="s">
        <v>32</v>
      </c>
      <c r="AX431" s="343" t="s">
        <v>76</v>
      </c>
      <c r="AY431" s="345" t="s">
        <v>320</v>
      </c>
    </row>
    <row r="432" spans="2:51" s="350" customFormat="1" x14ac:dyDescent="0.2">
      <c r="B432" s="349"/>
      <c r="D432" s="344" t="s">
        <v>328</v>
      </c>
      <c r="E432" s="351" t="s">
        <v>1</v>
      </c>
      <c r="F432" s="352" t="s">
        <v>700</v>
      </c>
      <c r="H432" s="353">
        <v>0.17799999999999999</v>
      </c>
      <c r="L432" s="349"/>
      <c r="M432" s="354"/>
      <c r="T432" s="355"/>
      <c r="AT432" s="351" t="s">
        <v>328</v>
      </c>
      <c r="AU432" s="351" t="s">
        <v>89</v>
      </c>
      <c r="AV432" s="350" t="s">
        <v>89</v>
      </c>
      <c r="AW432" s="350" t="s">
        <v>32</v>
      </c>
      <c r="AX432" s="350" t="s">
        <v>76</v>
      </c>
      <c r="AY432" s="351" t="s">
        <v>320</v>
      </c>
    </row>
    <row r="433" spans="2:65" s="343" customFormat="1" x14ac:dyDescent="0.2">
      <c r="B433" s="342"/>
      <c r="D433" s="344" t="s">
        <v>328</v>
      </c>
      <c r="E433" s="345" t="s">
        <v>1</v>
      </c>
      <c r="F433" s="346" t="s">
        <v>701</v>
      </c>
      <c r="H433" s="345" t="s">
        <v>1</v>
      </c>
      <c r="L433" s="342"/>
      <c r="M433" s="347"/>
      <c r="T433" s="348"/>
      <c r="AT433" s="345" t="s">
        <v>328</v>
      </c>
      <c r="AU433" s="345" t="s">
        <v>89</v>
      </c>
      <c r="AV433" s="343" t="s">
        <v>84</v>
      </c>
      <c r="AW433" s="343" t="s">
        <v>32</v>
      </c>
      <c r="AX433" s="343" t="s">
        <v>76</v>
      </c>
      <c r="AY433" s="345" t="s">
        <v>320</v>
      </c>
    </row>
    <row r="434" spans="2:65" s="350" customFormat="1" x14ac:dyDescent="0.2">
      <c r="B434" s="349"/>
      <c r="D434" s="344" t="s">
        <v>328</v>
      </c>
      <c r="E434" s="351" t="s">
        <v>1</v>
      </c>
      <c r="F434" s="352" t="s">
        <v>702</v>
      </c>
      <c r="H434" s="353">
        <v>0.182</v>
      </c>
      <c r="L434" s="349"/>
      <c r="M434" s="354"/>
      <c r="T434" s="355"/>
      <c r="AT434" s="351" t="s">
        <v>328</v>
      </c>
      <c r="AU434" s="351" t="s">
        <v>89</v>
      </c>
      <c r="AV434" s="350" t="s">
        <v>89</v>
      </c>
      <c r="AW434" s="350" t="s">
        <v>32</v>
      </c>
      <c r="AX434" s="350" t="s">
        <v>76</v>
      </c>
      <c r="AY434" s="351" t="s">
        <v>320</v>
      </c>
    </row>
    <row r="435" spans="2:65" s="343" customFormat="1" x14ac:dyDescent="0.2">
      <c r="B435" s="342"/>
      <c r="D435" s="344" t="s">
        <v>328</v>
      </c>
      <c r="E435" s="345" t="s">
        <v>1</v>
      </c>
      <c r="F435" s="346" t="s">
        <v>703</v>
      </c>
      <c r="H435" s="345" t="s">
        <v>1</v>
      </c>
      <c r="L435" s="342"/>
      <c r="M435" s="347"/>
      <c r="T435" s="348"/>
      <c r="AT435" s="345" t="s">
        <v>328</v>
      </c>
      <c r="AU435" s="345" t="s">
        <v>89</v>
      </c>
      <c r="AV435" s="343" t="s">
        <v>84</v>
      </c>
      <c r="AW435" s="343" t="s">
        <v>32</v>
      </c>
      <c r="AX435" s="343" t="s">
        <v>76</v>
      </c>
      <c r="AY435" s="345" t="s">
        <v>320</v>
      </c>
    </row>
    <row r="436" spans="2:65" s="350" customFormat="1" ht="20" x14ac:dyDescent="0.2">
      <c r="B436" s="349"/>
      <c r="D436" s="344" t="s">
        <v>328</v>
      </c>
      <c r="E436" s="351" t="s">
        <v>1</v>
      </c>
      <c r="F436" s="352" t="s">
        <v>704</v>
      </c>
      <c r="H436" s="353">
        <v>0.41399999999999998</v>
      </c>
      <c r="L436" s="349"/>
      <c r="M436" s="354"/>
      <c r="T436" s="355"/>
      <c r="AT436" s="351" t="s">
        <v>328</v>
      </c>
      <c r="AU436" s="351" t="s">
        <v>89</v>
      </c>
      <c r="AV436" s="350" t="s">
        <v>89</v>
      </c>
      <c r="AW436" s="350" t="s">
        <v>32</v>
      </c>
      <c r="AX436" s="350" t="s">
        <v>76</v>
      </c>
      <c r="AY436" s="351" t="s">
        <v>320</v>
      </c>
    </row>
    <row r="437" spans="2:65" s="357" customFormat="1" x14ac:dyDescent="0.2">
      <c r="B437" s="356"/>
      <c r="D437" s="344" t="s">
        <v>328</v>
      </c>
      <c r="E437" s="358" t="s">
        <v>1</v>
      </c>
      <c r="F437" s="359" t="s">
        <v>402</v>
      </c>
      <c r="H437" s="360">
        <v>4.3689999999999998</v>
      </c>
      <c r="L437" s="356"/>
      <c r="M437" s="361"/>
      <c r="T437" s="362"/>
      <c r="AT437" s="358" t="s">
        <v>328</v>
      </c>
      <c r="AU437" s="358" t="s">
        <v>89</v>
      </c>
      <c r="AV437" s="357" t="s">
        <v>326</v>
      </c>
      <c r="AW437" s="357" t="s">
        <v>32</v>
      </c>
      <c r="AX437" s="357" t="s">
        <v>84</v>
      </c>
      <c r="AY437" s="358" t="s">
        <v>320</v>
      </c>
    </row>
    <row r="438" spans="2:65" s="1" customFormat="1" ht="24.15" customHeight="1" x14ac:dyDescent="0.2">
      <c r="B438" s="13"/>
      <c r="C438" s="363" t="s">
        <v>705</v>
      </c>
      <c r="D438" s="363" t="s">
        <v>339</v>
      </c>
      <c r="E438" s="364" t="s">
        <v>706</v>
      </c>
      <c r="F438" s="365" t="s">
        <v>707</v>
      </c>
      <c r="G438" s="366" t="s">
        <v>349</v>
      </c>
      <c r="H438" s="367">
        <v>4.5869999999999997</v>
      </c>
      <c r="I438" s="22"/>
      <c r="J438" s="368">
        <f>ROUND(I438*H438,2)</f>
        <v>0</v>
      </c>
      <c r="K438" s="369"/>
      <c r="L438" s="370"/>
      <c r="M438" s="371" t="s">
        <v>1</v>
      </c>
      <c r="N438" s="372" t="s">
        <v>42</v>
      </c>
      <c r="P438" s="338">
        <f>O438*H438</f>
        <v>0</v>
      </c>
      <c r="Q438" s="338">
        <v>0</v>
      </c>
      <c r="R438" s="338">
        <f>Q438*H438</f>
        <v>0</v>
      </c>
      <c r="S438" s="338">
        <v>0</v>
      </c>
      <c r="T438" s="339">
        <f>S438*H438</f>
        <v>0</v>
      </c>
      <c r="AR438" s="340" t="s">
        <v>343</v>
      </c>
      <c r="AT438" s="340" t="s">
        <v>339</v>
      </c>
      <c r="AU438" s="340" t="s">
        <v>89</v>
      </c>
      <c r="AY438" s="3" t="s">
        <v>320</v>
      </c>
      <c r="BE438" s="341">
        <f>IF(N438="základní",J438,0)</f>
        <v>0</v>
      </c>
      <c r="BF438" s="341">
        <f>IF(N438="snížená",J438,0)</f>
        <v>0</v>
      </c>
      <c r="BG438" s="341">
        <f>IF(N438="zákl. přenesená",J438,0)</f>
        <v>0</v>
      </c>
      <c r="BH438" s="341">
        <f>IF(N438="sníž. přenesená",J438,0)</f>
        <v>0</v>
      </c>
      <c r="BI438" s="341">
        <f>IF(N438="nulová",J438,0)</f>
        <v>0</v>
      </c>
      <c r="BJ438" s="3" t="s">
        <v>89</v>
      </c>
      <c r="BK438" s="341">
        <f>ROUND(I438*H438,2)</f>
        <v>0</v>
      </c>
      <c r="BL438" s="3" t="s">
        <v>326</v>
      </c>
      <c r="BM438" s="340" t="s">
        <v>708</v>
      </c>
    </row>
    <row r="439" spans="2:65" s="350" customFormat="1" x14ac:dyDescent="0.2">
      <c r="B439" s="349"/>
      <c r="D439" s="344" t="s">
        <v>328</v>
      </c>
      <c r="E439" s="351" t="s">
        <v>1</v>
      </c>
      <c r="F439" s="352" t="s">
        <v>709</v>
      </c>
      <c r="H439" s="353">
        <v>4.3689999999999998</v>
      </c>
      <c r="L439" s="349"/>
      <c r="M439" s="354"/>
      <c r="T439" s="355"/>
      <c r="AT439" s="351" t="s">
        <v>328</v>
      </c>
      <c r="AU439" s="351" t="s">
        <v>89</v>
      </c>
      <c r="AV439" s="350" t="s">
        <v>89</v>
      </c>
      <c r="AW439" s="350" t="s">
        <v>32</v>
      </c>
      <c r="AX439" s="350" t="s">
        <v>84</v>
      </c>
      <c r="AY439" s="351" t="s">
        <v>320</v>
      </c>
    </row>
    <row r="440" spans="2:65" s="350" customFormat="1" x14ac:dyDescent="0.2">
      <c r="B440" s="349"/>
      <c r="D440" s="344" t="s">
        <v>328</v>
      </c>
      <c r="F440" s="352" t="s">
        <v>710</v>
      </c>
      <c r="H440" s="353">
        <v>4.5869999999999997</v>
      </c>
      <c r="L440" s="349"/>
      <c r="M440" s="354"/>
      <c r="T440" s="355"/>
      <c r="AT440" s="351" t="s">
        <v>328</v>
      </c>
      <c r="AU440" s="351" t="s">
        <v>89</v>
      </c>
      <c r="AV440" s="350" t="s">
        <v>89</v>
      </c>
      <c r="AW440" s="350" t="s">
        <v>4</v>
      </c>
      <c r="AX440" s="350" t="s">
        <v>84</v>
      </c>
      <c r="AY440" s="351" t="s">
        <v>320</v>
      </c>
    </row>
    <row r="441" spans="2:65" s="1" customFormat="1" ht="33" customHeight="1" x14ac:dyDescent="0.2">
      <c r="B441" s="13"/>
      <c r="C441" s="329" t="s">
        <v>711</v>
      </c>
      <c r="D441" s="329" t="s">
        <v>322</v>
      </c>
      <c r="E441" s="330" t="s">
        <v>712</v>
      </c>
      <c r="F441" s="331" t="s">
        <v>713</v>
      </c>
      <c r="G441" s="332" t="s">
        <v>385</v>
      </c>
      <c r="H441" s="333">
        <v>23.1</v>
      </c>
      <c r="I441" s="21"/>
      <c r="J441" s="334">
        <f>ROUND(I441*H441,2)</f>
        <v>0</v>
      </c>
      <c r="K441" s="335"/>
      <c r="L441" s="13"/>
      <c r="M441" s="336" t="s">
        <v>1</v>
      </c>
      <c r="N441" s="337" t="s">
        <v>42</v>
      </c>
      <c r="P441" s="338">
        <f>O441*H441</f>
        <v>0</v>
      </c>
      <c r="Q441" s="338">
        <v>0</v>
      </c>
      <c r="R441" s="338">
        <f>Q441*H441</f>
        <v>0</v>
      </c>
      <c r="S441" s="338">
        <v>0</v>
      </c>
      <c r="T441" s="339">
        <f>S441*H441</f>
        <v>0</v>
      </c>
      <c r="AR441" s="340" t="s">
        <v>326</v>
      </c>
      <c r="AT441" s="340" t="s">
        <v>322</v>
      </c>
      <c r="AU441" s="340" t="s">
        <v>89</v>
      </c>
      <c r="AY441" s="3" t="s">
        <v>320</v>
      </c>
      <c r="BE441" s="341">
        <f>IF(N441="základní",J441,0)</f>
        <v>0</v>
      </c>
      <c r="BF441" s="341">
        <f>IF(N441="snížená",J441,0)</f>
        <v>0</v>
      </c>
      <c r="BG441" s="341">
        <f>IF(N441="zákl. přenesená",J441,0)</f>
        <v>0</v>
      </c>
      <c r="BH441" s="341">
        <f>IF(N441="sníž. přenesená",J441,0)</f>
        <v>0</v>
      </c>
      <c r="BI441" s="341">
        <f>IF(N441="nulová",J441,0)</f>
        <v>0</v>
      </c>
      <c r="BJ441" s="3" t="s">
        <v>89</v>
      </c>
      <c r="BK441" s="341">
        <f>ROUND(I441*H441,2)</f>
        <v>0</v>
      </c>
      <c r="BL441" s="3" t="s">
        <v>326</v>
      </c>
      <c r="BM441" s="340" t="s">
        <v>714</v>
      </c>
    </row>
    <row r="442" spans="2:65" s="343" customFormat="1" x14ac:dyDescent="0.2">
      <c r="B442" s="342"/>
      <c r="D442" s="344" t="s">
        <v>328</v>
      </c>
      <c r="E442" s="345" t="s">
        <v>1</v>
      </c>
      <c r="F442" s="346" t="s">
        <v>715</v>
      </c>
      <c r="H442" s="345" t="s">
        <v>1</v>
      </c>
      <c r="L442" s="342"/>
      <c r="M442" s="347"/>
      <c r="T442" s="348"/>
      <c r="AT442" s="345" t="s">
        <v>328</v>
      </c>
      <c r="AU442" s="345" t="s">
        <v>89</v>
      </c>
      <c r="AV442" s="343" t="s">
        <v>84</v>
      </c>
      <c r="AW442" s="343" t="s">
        <v>32</v>
      </c>
      <c r="AX442" s="343" t="s">
        <v>76</v>
      </c>
      <c r="AY442" s="345" t="s">
        <v>320</v>
      </c>
    </row>
    <row r="443" spans="2:65" s="350" customFormat="1" x14ac:dyDescent="0.2">
      <c r="B443" s="349"/>
      <c r="D443" s="344" t="s">
        <v>328</v>
      </c>
      <c r="E443" s="351" t="s">
        <v>1</v>
      </c>
      <c r="F443" s="352" t="s">
        <v>211</v>
      </c>
      <c r="H443" s="353">
        <v>23.1</v>
      </c>
      <c r="L443" s="349"/>
      <c r="M443" s="354"/>
      <c r="T443" s="355"/>
      <c r="AT443" s="351" t="s">
        <v>328</v>
      </c>
      <c r="AU443" s="351" t="s">
        <v>89</v>
      </c>
      <c r="AV443" s="350" t="s">
        <v>89</v>
      </c>
      <c r="AW443" s="350" t="s">
        <v>32</v>
      </c>
      <c r="AX443" s="350" t="s">
        <v>84</v>
      </c>
      <c r="AY443" s="351" t="s">
        <v>320</v>
      </c>
    </row>
    <row r="444" spans="2:65" s="1" customFormat="1" ht="24.15" customHeight="1" x14ac:dyDescent="0.2">
      <c r="B444" s="13"/>
      <c r="C444" s="329" t="s">
        <v>716</v>
      </c>
      <c r="D444" s="329" t="s">
        <v>322</v>
      </c>
      <c r="E444" s="330" t="s">
        <v>717</v>
      </c>
      <c r="F444" s="331" t="s">
        <v>718</v>
      </c>
      <c r="G444" s="332" t="s">
        <v>385</v>
      </c>
      <c r="H444" s="333">
        <v>115.5</v>
      </c>
      <c r="I444" s="21"/>
      <c r="J444" s="334">
        <f>ROUND(I444*H444,2)</f>
        <v>0</v>
      </c>
      <c r="K444" s="335"/>
      <c r="L444" s="13"/>
      <c r="M444" s="336" t="s">
        <v>1</v>
      </c>
      <c r="N444" s="337" t="s">
        <v>42</v>
      </c>
      <c r="P444" s="338">
        <f>O444*H444</f>
        <v>0</v>
      </c>
      <c r="Q444" s="338">
        <v>0</v>
      </c>
      <c r="R444" s="338">
        <f>Q444*H444</f>
        <v>0</v>
      </c>
      <c r="S444" s="338">
        <v>0</v>
      </c>
      <c r="T444" s="339">
        <f>S444*H444</f>
        <v>0</v>
      </c>
      <c r="AR444" s="340" t="s">
        <v>326</v>
      </c>
      <c r="AT444" s="340" t="s">
        <v>322</v>
      </c>
      <c r="AU444" s="340" t="s">
        <v>89</v>
      </c>
      <c r="AY444" s="3" t="s">
        <v>320</v>
      </c>
      <c r="BE444" s="341">
        <f>IF(N444="základní",J444,0)</f>
        <v>0</v>
      </c>
      <c r="BF444" s="341">
        <f>IF(N444="snížená",J444,0)</f>
        <v>0</v>
      </c>
      <c r="BG444" s="341">
        <f>IF(N444="zákl. přenesená",J444,0)</f>
        <v>0</v>
      </c>
      <c r="BH444" s="341">
        <f>IF(N444="sníž. přenesená",J444,0)</f>
        <v>0</v>
      </c>
      <c r="BI444" s="341">
        <f>IF(N444="nulová",J444,0)</f>
        <v>0</v>
      </c>
      <c r="BJ444" s="3" t="s">
        <v>89</v>
      </c>
      <c r="BK444" s="341">
        <f>ROUND(I444*H444,2)</f>
        <v>0</v>
      </c>
      <c r="BL444" s="3" t="s">
        <v>326</v>
      </c>
      <c r="BM444" s="340" t="s">
        <v>719</v>
      </c>
    </row>
    <row r="445" spans="2:65" s="350" customFormat="1" x14ac:dyDescent="0.2">
      <c r="B445" s="349"/>
      <c r="D445" s="344" t="s">
        <v>328</v>
      </c>
      <c r="E445" s="351" t="s">
        <v>1</v>
      </c>
      <c r="F445" s="352" t="s">
        <v>720</v>
      </c>
      <c r="H445" s="353">
        <v>115.5</v>
      </c>
      <c r="L445" s="349"/>
      <c r="M445" s="354"/>
      <c r="T445" s="355"/>
      <c r="AT445" s="351" t="s">
        <v>328</v>
      </c>
      <c r="AU445" s="351" t="s">
        <v>89</v>
      </c>
      <c r="AV445" s="350" t="s">
        <v>89</v>
      </c>
      <c r="AW445" s="350" t="s">
        <v>32</v>
      </c>
      <c r="AX445" s="350" t="s">
        <v>84</v>
      </c>
      <c r="AY445" s="351" t="s">
        <v>320</v>
      </c>
    </row>
    <row r="446" spans="2:65" s="318" customFormat="1" ht="22.75" customHeight="1" x14ac:dyDescent="0.25">
      <c r="B446" s="317"/>
      <c r="D446" s="319" t="s">
        <v>75</v>
      </c>
      <c r="E446" s="327" t="s">
        <v>352</v>
      </c>
      <c r="F446" s="327" t="s">
        <v>721</v>
      </c>
      <c r="J446" s="328">
        <f>BK446</f>
        <v>0</v>
      </c>
      <c r="L446" s="317"/>
      <c r="M446" s="322"/>
      <c r="P446" s="323">
        <f>SUM(P447:P630)</f>
        <v>0</v>
      </c>
      <c r="R446" s="323">
        <f>SUM(R447:R630)</f>
        <v>540.85255987999994</v>
      </c>
      <c r="T446" s="324">
        <f>SUM(T447:T630)</f>
        <v>0</v>
      </c>
      <c r="AR446" s="319" t="s">
        <v>84</v>
      </c>
      <c r="AT446" s="325" t="s">
        <v>75</v>
      </c>
      <c r="AU446" s="325" t="s">
        <v>84</v>
      </c>
      <c r="AY446" s="319" t="s">
        <v>320</v>
      </c>
      <c r="BK446" s="326">
        <f>SUM(BK447:BK630)</f>
        <v>0</v>
      </c>
    </row>
    <row r="447" spans="2:65" s="1" customFormat="1" ht="24.15" customHeight="1" x14ac:dyDescent="0.2">
      <c r="B447" s="13"/>
      <c r="C447" s="329" t="s">
        <v>722</v>
      </c>
      <c r="D447" s="329" t="s">
        <v>322</v>
      </c>
      <c r="E447" s="330" t="s">
        <v>723</v>
      </c>
      <c r="F447" s="331" t="s">
        <v>724</v>
      </c>
      <c r="G447" s="332" t="s">
        <v>385</v>
      </c>
      <c r="H447" s="333">
        <v>17.62</v>
      </c>
      <c r="I447" s="21"/>
      <c r="J447" s="334">
        <f>ROUND(I447*H447,2)</f>
        <v>0</v>
      </c>
      <c r="K447" s="335"/>
      <c r="L447" s="13"/>
      <c r="M447" s="336" t="s">
        <v>1</v>
      </c>
      <c r="N447" s="337" t="s">
        <v>42</v>
      </c>
      <c r="P447" s="338">
        <f>O447*H447</f>
        <v>0</v>
      </c>
      <c r="Q447" s="338">
        <v>2.5999999999999998E-4</v>
      </c>
      <c r="R447" s="338">
        <f>Q447*H447</f>
        <v>4.5811999999999997E-3</v>
      </c>
      <c r="S447" s="338">
        <v>0</v>
      </c>
      <c r="T447" s="339">
        <f>S447*H447</f>
        <v>0</v>
      </c>
      <c r="AR447" s="340" t="s">
        <v>326</v>
      </c>
      <c r="AT447" s="340" t="s">
        <v>322</v>
      </c>
      <c r="AU447" s="340" t="s">
        <v>89</v>
      </c>
      <c r="AY447" s="3" t="s">
        <v>320</v>
      </c>
      <c r="BE447" s="341">
        <f>IF(N447="základní",J447,0)</f>
        <v>0</v>
      </c>
      <c r="BF447" s="341">
        <f>IF(N447="snížená",J447,0)</f>
        <v>0</v>
      </c>
      <c r="BG447" s="341">
        <f>IF(N447="zákl. přenesená",J447,0)</f>
        <v>0</v>
      </c>
      <c r="BH447" s="341">
        <f>IF(N447="sníž. přenesená",J447,0)</f>
        <v>0</v>
      </c>
      <c r="BI447" s="341">
        <f>IF(N447="nulová",J447,0)</f>
        <v>0</v>
      </c>
      <c r="BJ447" s="3" t="s">
        <v>89</v>
      </c>
      <c r="BK447" s="341">
        <f>ROUND(I447*H447,2)</f>
        <v>0</v>
      </c>
      <c r="BL447" s="3" t="s">
        <v>326</v>
      </c>
      <c r="BM447" s="340" t="s">
        <v>725</v>
      </c>
    </row>
    <row r="448" spans="2:65" s="350" customFormat="1" x14ac:dyDescent="0.2">
      <c r="B448" s="349"/>
      <c r="D448" s="344" t="s">
        <v>328</v>
      </c>
      <c r="E448" s="351" t="s">
        <v>1</v>
      </c>
      <c r="F448" s="352" t="s">
        <v>105</v>
      </c>
      <c r="H448" s="353">
        <v>17.62</v>
      </c>
      <c r="L448" s="349"/>
      <c r="M448" s="354"/>
      <c r="T448" s="355"/>
      <c r="AT448" s="351" t="s">
        <v>328</v>
      </c>
      <c r="AU448" s="351" t="s">
        <v>89</v>
      </c>
      <c r="AV448" s="350" t="s">
        <v>89</v>
      </c>
      <c r="AW448" s="350" t="s">
        <v>32</v>
      </c>
      <c r="AX448" s="350" t="s">
        <v>84</v>
      </c>
      <c r="AY448" s="351" t="s">
        <v>320</v>
      </c>
    </row>
    <row r="449" spans="2:65" s="1" customFormat="1" ht="33" customHeight="1" x14ac:dyDescent="0.2">
      <c r="B449" s="13"/>
      <c r="C449" s="329" t="s">
        <v>726</v>
      </c>
      <c r="D449" s="329" t="s">
        <v>322</v>
      </c>
      <c r="E449" s="330" t="s">
        <v>727</v>
      </c>
      <c r="F449" s="331" t="s">
        <v>728</v>
      </c>
      <c r="G449" s="332" t="s">
        <v>385</v>
      </c>
      <c r="H449" s="333">
        <v>17.62</v>
      </c>
      <c r="I449" s="21"/>
      <c r="J449" s="334">
        <f>ROUND(I449*H449,2)</f>
        <v>0</v>
      </c>
      <c r="K449" s="335"/>
      <c r="L449" s="13"/>
      <c r="M449" s="336" t="s">
        <v>1</v>
      </c>
      <c r="N449" s="337" t="s">
        <v>42</v>
      </c>
      <c r="P449" s="338">
        <f>O449*H449</f>
        <v>0</v>
      </c>
      <c r="Q449" s="338">
        <v>1.103E-2</v>
      </c>
      <c r="R449" s="338">
        <f>Q449*H449</f>
        <v>0.19434860000000001</v>
      </c>
      <c r="S449" s="338">
        <v>0</v>
      </c>
      <c r="T449" s="339">
        <f>S449*H449</f>
        <v>0</v>
      </c>
      <c r="AR449" s="340" t="s">
        <v>326</v>
      </c>
      <c r="AT449" s="340" t="s">
        <v>322</v>
      </c>
      <c r="AU449" s="340" t="s">
        <v>89</v>
      </c>
      <c r="AY449" s="3" t="s">
        <v>320</v>
      </c>
      <c r="BE449" s="341">
        <f>IF(N449="základní",J449,0)</f>
        <v>0</v>
      </c>
      <c r="BF449" s="341">
        <f>IF(N449="snížená",J449,0)</f>
        <v>0</v>
      </c>
      <c r="BG449" s="341">
        <f>IF(N449="zákl. přenesená",J449,0)</f>
        <v>0</v>
      </c>
      <c r="BH449" s="341">
        <f>IF(N449="sníž. přenesená",J449,0)</f>
        <v>0</v>
      </c>
      <c r="BI449" s="341">
        <f>IF(N449="nulová",J449,0)</f>
        <v>0</v>
      </c>
      <c r="BJ449" s="3" t="s">
        <v>89</v>
      </c>
      <c r="BK449" s="341">
        <f>ROUND(I449*H449,2)</f>
        <v>0</v>
      </c>
      <c r="BL449" s="3" t="s">
        <v>326</v>
      </c>
      <c r="BM449" s="340" t="s">
        <v>729</v>
      </c>
    </row>
    <row r="450" spans="2:65" s="343" customFormat="1" x14ac:dyDescent="0.2">
      <c r="B450" s="342"/>
      <c r="D450" s="344" t="s">
        <v>328</v>
      </c>
      <c r="E450" s="345" t="s">
        <v>1</v>
      </c>
      <c r="F450" s="346" t="s">
        <v>106</v>
      </c>
      <c r="H450" s="345" t="s">
        <v>1</v>
      </c>
      <c r="L450" s="342"/>
      <c r="M450" s="347"/>
      <c r="T450" s="348"/>
      <c r="AT450" s="345" t="s">
        <v>328</v>
      </c>
      <c r="AU450" s="345" t="s">
        <v>89</v>
      </c>
      <c r="AV450" s="343" t="s">
        <v>84</v>
      </c>
      <c r="AW450" s="343" t="s">
        <v>32</v>
      </c>
      <c r="AX450" s="343" t="s">
        <v>76</v>
      </c>
      <c r="AY450" s="345" t="s">
        <v>320</v>
      </c>
    </row>
    <row r="451" spans="2:65" s="343" customFormat="1" x14ac:dyDescent="0.2">
      <c r="B451" s="342"/>
      <c r="D451" s="344" t="s">
        <v>328</v>
      </c>
      <c r="E451" s="345" t="s">
        <v>1</v>
      </c>
      <c r="F451" s="346" t="s">
        <v>437</v>
      </c>
      <c r="H451" s="345" t="s">
        <v>1</v>
      </c>
      <c r="L451" s="342"/>
      <c r="M451" s="347"/>
      <c r="T451" s="348"/>
      <c r="AT451" s="345" t="s">
        <v>328</v>
      </c>
      <c r="AU451" s="345" t="s">
        <v>89</v>
      </c>
      <c r="AV451" s="343" t="s">
        <v>84</v>
      </c>
      <c r="AW451" s="343" t="s">
        <v>32</v>
      </c>
      <c r="AX451" s="343" t="s">
        <v>76</v>
      </c>
      <c r="AY451" s="345" t="s">
        <v>320</v>
      </c>
    </row>
    <row r="452" spans="2:65" s="350" customFormat="1" x14ac:dyDescent="0.2">
      <c r="B452" s="349"/>
      <c r="D452" s="344" t="s">
        <v>328</v>
      </c>
      <c r="E452" s="351" t="s">
        <v>1</v>
      </c>
      <c r="F452" s="352" t="s">
        <v>730</v>
      </c>
      <c r="H452" s="353">
        <v>17.62</v>
      </c>
      <c r="L452" s="349"/>
      <c r="M452" s="354"/>
      <c r="T452" s="355"/>
      <c r="AT452" s="351" t="s">
        <v>328</v>
      </c>
      <c r="AU452" s="351" t="s">
        <v>89</v>
      </c>
      <c r="AV452" s="350" t="s">
        <v>89</v>
      </c>
      <c r="AW452" s="350" t="s">
        <v>32</v>
      </c>
      <c r="AX452" s="350" t="s">
        <v>76</v>
      </c>
      <c r="AY452" s="351" t="s">
        <v>320</v>
      </c>
    </row>
    <row r="453" spans="2:65" s="357" customFormat="1" x14ac:dyDescent="0.2">
      <c r="B453" s="356"/>
      <c r="D453" s="344" t="s">
        <v>328</v>
      </c>
      <c r="E453" s="358" t="s">
        <v>105</v>
      </c>
      <c r="F453" s="359" t="s">
        <v>402</v>
      </c>
      <c r="H453" s="360">
        <v>17.62</v>
      </c>
      <c r="L453" s="356"/>
      <c r="M453" s="361"/>
      <c r="T453" s="362"/>
      <c r="AT453" s="358" t="s">
        <v>328</v>
      </c>
      <c r="AU453" s="358" t="s">
        <v>89</v>
      </c>
      <c r="AV453" s="357" t="s">
        <v>326</v>
      </c>
      <c r="AW453" s="357" t="s">
        <v>32</v>
      </c>
      <c r="AX453" s="357" t="s">
        <v>84</v>
      </c>
      <c r="AY453" s="358" t="s">
        <v>320</v>
      </c>
    </row>
    <row r="454" spans="2:65" s="1" customFormat="1" ht="24.15" customHeight="1" x14ac:dyDescent="0.2">
      <c r="B454" s="13"/>
      <c r="C454" s="329" t="s">
        <v>731</v>
      </c>
      <c r="D454" s="329" t="s">
        <v>322</v>
      </c>
      <c r="E454" s="330" t="s">
        <v>732</v>
      </c>
      <c r="F454" s="331" t="s">
        <v>733</v>
      </c>
      <c r="G454" s="332" t="s">
        <v>385</v>
      </c>
      <c r="H454" s="333">
        <v>17.62</v>
      </c>
      <c r="I454" s="21"/>
      <c r="J454" s="334">
        <f>ROUND(I454*H454,2)</f>
        <v>0</v>
      </c>
      <c r="K454" s="335"/>
      <c r="L454" s="13"/>
      <c r="M454" s="336" t="s">
        <v>1</v>
      </c>
      <c r="N454" s="337" t="s">
        <v>42</v>
      </c>
      <c r="P454" s="338">
        <f>O454*H454</f>
        <v>0</v>
      </c>
      <c r="Q454" s="338">
        <v>5.5199999999999997E-3</v>
      </c>
      <c r="R454" s="338">
        <f>Q454*H454</f>
        <v>9.7262399999999999E-2</v>
      </c>
      <c r="S454" s="338">
        <v>0</v>
      </c>
      <c r="T454" s="339">
        <f>S454*H454</f>
        <v>0</v>
      </c>
      <c r="AR454" s="340" t="s">
        <v>326</v>
      </c>
      <c r="AT454" s="340" t="s">
        <v>322</v>
      </c>
      <c r="AU454" s="340" t="s">
        <v>89</v>
      </c>
      <c r="AY454" s="3" t="s">
        <v>320</v>
      </c>
      <c r="BE454" s="341">
        <f>IF(N454="základní",J454,0)</f>
        <v>0</v>
      </c>
      <c r="BF454" s="341">
        <f>IF(N454="snížená",J454,0)</f>
        <v>0</v>
      </c>
      <c r="BG454" s="341">
        <f>IF(N454="zákl. přenesená",J454,0)</f>
        <v>0</v>
      </c>
      <c r="BH454" s="341">
        <f>IF(N454="sníž. přenesená",J454,0)</f>
        <v>0</v>
      </c>
      <c r="BI454" s="341">
        <f>IF(N454="nulová",J454,0)</f>
        <v>0</v>
      </c>
      <c r="BJ454" s="3" t="s">
        <v>89</v>
      </c>
      <c r="BK454" s="341">
        <f>ROUND(I454*H454,2)</f>
        <v>0</v>
      </c>
      <c r="BL454" s="3" t="s">
        <v>326</v>
      </c>
      <c r="BM454" s="340" t="s">
        <v>734</v>
      </c>
    </row>
    <row r="455" spans="2:65" s="350" customFormat="1" x14ac:dyDescent="0.2">
      <c r="B455" s="349"/>
      <c r="D455" s="344" t="s">
        <v>328</v>
      </c>
      <c r="E455" s="351" t="s">
        <v>1</v>
      </c>
      <c r="F455" s="352" t="s">
        <v>105</v>
      </c>
      <c r="H455" s="353">
        <v>17.62</v>
      </c>
      <c r="L455" s="349"/>
      <c r="M455" s="354"/>
      <c r="T455" s="355"/>
      <c r="AT455" s="351" t="s">
        <v>328</v>
      </c>
      <c r="AU455" s="351" t="s">
        <v>89</v>
      </c>
      <c r="AV455" s="350" t="s">
        <v>89</v>
      </c>
      <c r="AW455" s="350" t="s">
        <v>32</v>
      </c>
      <c r="AX455" s="350" t="s">
        <v>84</v>
      </c>
      <c r="AY455" s="351" t="s">
        <v>320</v>
      </c>
    </row>
    <row r="456" spans="2:65" s="1" customFormat="1" ht="24.15" customHeight="1" x14ac:dyDescent="0.2">
      <c r="B456" s="13"/>
      <c r="C456" s="329" t="s">
        <v>735</v>
      </c>
      <c r="D456" s="329" t="s">
        <v>322</v>
      </c>
      <c r="E456" s="330" t="s">
        <v>736</v>
      </c>
      <c r="F456" s="331" t="s">
        <v>737</v>
      </c>
      <c r="G456" s="332" t="s">
        <v>385</v>
      </c>
      <c r="H456" s="333">
        <v>766.68899999999996</v>
      </c>
      <c r="I456" s="21"/>
      <c r="J456" s="334">
        <f>ROUND(I456*H456,2)</f>
        <v>0</v>
      </c>
      <c r="K456" s="335"/>
      <c r="L456" s="13"/>
      <c r="M456" s="336" t="s">
        <v>1</v>
      </c>
      <c r="N456" s="337" t="s">
        <v>42</v>
      </c>
      <c r="P456" s="338">
        <f>O456*H456</f>
        <v>0</v>
      </c>
      <c r="Q456" s="338">
        <v>4.9399999999999999E-3</v>
      </c>
      <c r="R456" s="338">
        <f>Q456*H456</f>
        <v>3.7874436599999997</v>
      </c>
      <c r="S456" s="338">
        <v>0</v>
      </c>
      <c r="T456" s="339">
        <f>S456*H456</f>
        <v>0</v>
      </c>
      <c r="AR456" s="340" t="s">
        <v>326</v>
      </c>
      <c r="AT456" s="340" t="s">
        <v>322</v>
      </c>
      <c r="AU456" s="340" t="s">
        <v>89</v>
      </c>
      <c r="AY456" s="3" t="s">
        <v>320</v>
      </c>
      <c r="BE456" s="341">
        <f>IF(N456="základní",J456,0)</f>
        <v>0</v>
      </c>
      <c r="BF456" s="341">
        <f>IF(N456="snížená",J456,0)</f>
        <v>0</v>
      </c>
      <c r="BG456" s="341">
        <f>IF(N456="zákl. přenesená",J456,0)</f>
        <v>0</v>
      </c>
      <c r="BH456" s="341">
        <f>IF(N456="sníž. přenesená",J456,0)</f>
        <v>0</v>
      </c>
      <c r="BI456" s="341">
        <f>IF(N456="nulová",J456,0)</f>
        <v>0</v>
      </c>
      <c r="BJ456" s="3" t="s">
        <v>89</v>
      </c>
      <c r="BK456" s="341">
        <f>ROUND(I456*H456,2)</f>
        <v>0</v>
      </c>
      <c r="BL456" s="3" t="s">
        <v>326</v>
      </c>
      <c r="BM456" s="340" t="s">
        <v>738</v>
      </c>
    </row>
    <row r="457" spans="2:65" s="350" customFormat="1" x14ac:dyDescent="0.2">
      <c r="B457" s="349"/>
      <c r="D457" s="344" t="s">
        <v>328</v>
      </c>
      <c r="E457" s="351" t="s">
        <v>1</v>
      </c>
      <c r="F457" s="352" t="s">
        <v>739</v>
      </c>
      <c r="H457" s="353">
        <v>79.064999999999998</v>
      </c>
      <c r="L457" s="349"/>
      <c r="M457" s="354"/>
      <c r="T457" s="355"/>
      <c r="AT457" s="351" t="s">
        <v>328</v>
      </c>
      <c r="AU457" s="351" t="s">
        <v>89</v>
      </c>
      <c r="AV457" s="350" t="s">
        <v>89</v>
      </c>
      <c r="AW457" s="350" t="s">
        <v>32</v>
      </c>
      <c r="AX457" s="350" t="s">
        <v>76</v>
      </c>
      <c r="AY457" s="351" t="s">
        <v>320</v>
      </c>
    </row>
    <row r="458" spans="2:65" s="384" customFormat="1" x14ac:dyDescent="0.2">
      <c r="B458" s="383"/>
      <c r="D458" s="344" t="s">
        <v>328</v>
      </c>
      <c r="E458" s="385" t="s">
        <v>1</v>
      </c>
      <c r="F458" s="386" t="s">
        <v>621</v>
      </c>
      <c r="H458" s="387">
        <v>79.064999999999998</v>
      </c>
      <c r="L458" s="383"/>
      <c r="M458" s="388"/>
      <c r="T458" s="389"/>
      <c r="AT458" s="385" t="s">
        <v>328</v>
      </c>
      <c r="AU458" s="385" t="s">
        <v>89</v>
      </c>
      <c r="AV458" s="384" t="s">
        <v>207</v>
      </c>
      <c r="AW458" s="384" t="s">
        <v>32</v>
      </c>
      <c r="AX458" s="384" t="s">
        <v>76</v>
      </c>
      <c r="AY458" s="385" t="s">
        <v>320</v>
      </c>
    </row>
    <row r="459" spans="2:65" s="343" customFormat="1" x14ac:dyDescent="0.2">
      <c r="B459" s="342"/>
      <c r="D459" s="344" t="s">
        <v>328</v>
      </c>
      <c r="E459" s="345" t="s">
        <v>1</v>
      </c>
      <c r="F459" s="346" t="s">
        <v>224</v>
      </c>
      <c r="H459" s="345" t="s">
        <v>1</v>
      </c>
      <c r="L459" s="342"/>
      <c r="M459" s="347"/>
      <c r="T459" s="348"/>
      <c r="AT459" s="345" t="s">
        <v>328</v>
      </c>
      <c r="AU459" s="345" t="s">
        <v>89</v>
      </c>
      <c r="AV459" s="343" t="s">
        <v>84</v>
      </c>
      <c r="AW459" s="343" t="s">
        <v>32</v>
      </c>
      <c r="AX459" s="343" t="s">
        <v>76</v>
      </c>
      <c r="AY459" s="345" t="s">
        <v>320</v>
      </c>
    </row>
    <row r="460" spans="2:65" s="350" customFormat="1" ht="30" x14ac:dyDescent="0.2">
      <c r="B460" s="349"/>
      <c r="D460" s="344" t="s">
        <v>328</v>
      </c>
      <c r="E460" s="351" t="s">
        <v>1</v>
      </c>
      <c r="F460" s="352" t="s">
        <v>740</v>
      </c>
      <c r="H460" s="353">
        <v>204.71299999999999</v>
      </c>
      <c r="L460" s="349"/>
      <c r="M460" s="354"/>
      <c r="T460" s="355"/>
      <c r="AT460" s="351" t="s">
        <v>328</v>
      </c>
      <c r="AU460" s="351" t="s">
        <v>89</v>
      </c>
      <c r="AV460" s="350" t="s">
        <v>89</v>
      </c>
      <c r="AW460" s="350" t="s">
        <v>32</v>
      </c>
      <c r="AX460" s="350" t="s">
        <v>76</v>
      </c>
      <c r="AY460" s="351" t="s">
        <v>320</v>
      </c>
    </row>
    <row r="461" spans="2:65" s="350" customFormat="1" ht="30" x14ac:dyDescent="0.2">
      <c r="B461" s="349"/>
      <c r="D461" s="344" t="s">
        <v>328</v>
      </c>
      <c r="E461" s="351" t="s">
        <v>1</v>
      </c>
      <c r="F461" s="352" t="s">
        <v>741</v>
      </c>
      <c r="H461" s="353">
        <v>155.21700000000001</v>
      </c>
      <c r="L461" s="349"/>
      <c r="M461" s="354"/>
      <c r="T461" s="355"/>
      <c r="AT461" s="351" t="s">
        <v>328</v>
      </c>
      <c r="AU461" s="351" t="s">
        <v>89</v>
      </c>
      <c r="AV461" s="350" t="s">
        <v>89</v>
      </c>
      <c r="AW461" s="350" t="s">
        <v>32</v>
      </c>
      <c r="AX461" s="350" t="s">
        <v>76</v>
      </c>
      <c r="AY461" s="351" t="s">
        <v>320</v>
      </c>
    </row>
    <row r="462" spans="2:65" s="350" customFormat="1" ht="30" x14ac:dyDescent="0.2">
      <c r="B462" s="349"/>
      <c r="D462" s="344" t="s">
        <v>328</v>
      </c>
      <c r="E462" s="351" t="s">
        <v>1</v>
      </c>
      <c r="F462" s="352" t="s">
        <v>742</v>
      </c>
      <c r="H462" s="353">
        <v>81.751000000000005</v>
      </c>
      <c r="L462" s="349"/>
      <c r="M462" s="354"/>
      <c r="T462" s="355"/>
      <c r="AT462" s="351" t="s">
        <v>328</v>
      </c>
      <c r="AU462" s="351" t="s">
        <v>89</v>
      </c>
      <c r="AV462" s="350" t="s">
        <v>89</v>
      </c>
      <c r="AW462" s="350" t="s">
        <v>32</v>
      </c>
      <c r="AX462" s="350" t="s">
        <v>76</v>
      </c>
      <c r="AY462" s="351" t="s">
        <v>320</v>
      </c>
    </row>
    <row r="463" spans="2:65" s="350" customFormat="1" x14ac:dyDescent="0.2">
      <c r="B463" s="349"/>
      <c r="D463" s="344" t="s">
        <v>328</v>
      </c>
      <c r="E463" s="351" t="s">
        <v>1</v>
      </c>
      <c r="F463" s="352" t="s">
        <v>743</v>
      </c>
      <c r="H463" s="353">
        <v>47.47</v>
      </c>
      <c r="L463" s="349"/>
      <c r="M463" s="354"/>
      <c r="T463" s="355"/>
      <c r="AT463" s="351" t="s">
        <v>328</v>
      </c>
      <c r="AU463" s="351" t="s">
        <v>89</v>
      </c>
      <c r="AV463" s="350" t="s">
        <v>89</v>
      </c>
      <c r="AW463" s="350" t="s">
        <v>32</v>
      </c>
      <c r="AX463" s="350" t="s">
        <v>76</v>
      </c>
      <c r="AY463" s="351" t="s">
        <v>320</v>
      </c>
    </row>
    <row r="464" spans="2:65" s="350" customFormat="1" ht="30" x14ac:dyDescent="0.2">
      <c r="B464" s="349"/>
      <c r="D464" s="344" t="s">
        <v>328</v>
      </c>
      <c r="E464" s="351" t="s">
        <v>1</v>
      </c>
      <c r="F464" s="352" t="s">
        <v>744</v>
      </c>
      <c r="H464" s="353">
        <v>248.41300000000001</v>
      </c>
      <c r="L464" s="349"/>
      <c r="M464" s="354"/>
      <c r="T464" s="355"/>
      <c r="AT464" s="351" t="s">
        <v>328</v>
      </c>
      <c r="AU464" s="351" t="s">
        <v>89</v>
      </c>
      <c r="AV464" s="350" t="s">
        <v>89</v>
      </c>
      <c r="AW464" s="350" t="s">
        <v>32</v>
      </c>
      <c r="AX464" s="350" t="s">
        <v>76</v>
      </c>
      <c r="AY464" s="351" t="s">
        <v>320</v>
      </c>
    </row>
    <row r="465" spans="2:65" s="350" customFormat="1" x14ac:dyDescent="0.2">
      <c r="B465" s="349"/>
      <c r="D465" s="344" t="s">
        <v>328</v>
      </c>
      <c r="E465" s="351" t="s">
        <v>1</v>
      </c>
      <c r="F465" s="352" t="s">
        <v>745</v>
      </c>
      <c r="H465" s="353">
        <v>-49.94</v>
      </c>
      <c r="L465" s="349"/>
      <c r="M465" s="354"/>
      <c r="T465" s="355"/>
      <c r="AT465" s="351" t="s">
        <v>328</v>
      </c>
      <c r="AU465" s="351" t="s">
        <v>89</v>
      </c>
      <c r="AV465" s="350" t="s">
        <v>89</v>
      </c>
      <c r="AW465" s="350" t="s">
        <v>32</v>
      </c>
      <c r="AX465" s="350" t="s">
        <v>76</v>
      </c>
      <c r="AY465" s="351" t="s">
        <v>320</v>
      </c>
    </row>
    <row r="466" spans="2:65" s="384" customFormat="1" x14ac:dyDescent="0.2">
      <c r="B466" s="383"/>
      <c r="D466" s="344" t="s">
        <v>328</v>
      </c>
      <c r="E466" s="385" t="s">
        <v>223</v>
      </c>
      <c r="F466" s="386" t="s">
        <v>621</v>
      </c>
      <c r="H466" s="387">
        <v>687.62400000000002</v>
      </c>
      <c r="L466" s="383"/>
      <c r="M466" s="388"/>
      <c r="T466" s="389"/>
      <c r="AT466" s="385" t="s">
        <v>328</v>
      </c>
      <c r="AU466" s="385" t="s">
        <v>89</v>
      </c>
      <c r="AV466" s="384" t="s">
        <v>207</v>
      </c>
      <c r="AW466" s="384" t="s">
        <v>32</v>
      </c>
      <c r="AX466" s="384" t="s">
        <v>76</v>
      </c>
      <c r="AY466" s="385" t="s">
        <v>320</v>
      </c>
    </row>
    <row r="467" spans="2:65" s="357" customFormat="1" x14ac:dyDescent="0.2">
      <c r="B467" s="356"/>
      <c r="D467" s="344" t="s">
        <v>328</v>
      </c>
      <c r="E467" s="358" t="s">
        <v>1</v>
      </c>
      <c r="F467" s="359" t="s">
        <v>402</v>
      </c>
      <c r="H467" s="360">
        <v>766.68899999999996</v>
      </c>
      <c r="L467" s="356"/>
      <c r="M467" s="361"/>
      <c r="T467" s="362"/>
      <c r="AT467" s="358" t="s">
        <v>328</v>
      </c>
      <c r="AU467" s="358" t="s">
        <v>89</v>
      </c>
      <c r="AV467" s="357" t="s">
        <v>326</v>
      </c>
      <c r="AW467" s="357" t="s">
        <v>32</v>
      </c>
      <c r="AX467" s="357" t="s">
        <v>84</v>
      </c>
      <c r="AY467" s="358" t="s">
        <v>320</v>
      </c>
    </row>
    <row r="468" spans="2:65" s="1" customFormat="1" ht="24.15" customHeight="1" x14ac:dyDescent="0.2">
      <c r="B468" s="13"/>
      <c r="C468" s="329" t="s">
        <v>746</v>
      </c>
      <c r="D468" s="329" t="s">
        <v>322</v>
      </c>
      <c r="E468" s="330" t="s">
        <v>747</v>
      </c>
      <c r="F468" s="331" t="s">
        <v>748</v>
      </c>
      <c r="G468" s="332" t="s">
        <v>385</v>
      </c>
      <c r="H468" s="333">
        <v>4464.4309999999996</v>
      </c>
      <c r="I468" s="21"/>
      <c r="J468" s="334">
        <f>ROUND(I468*H468,2)</f>
        <v>0</v>
      </c>
      <c r="K468" s="335"/>
      <c r="L468" s="13"/>
      <c r="M468" s="336" t="s">
        <v>1</v>
      </c>
      <c r="N468" s="337" t="s">
        <v>42</v>
      </c>
      <c r="P468" s="338">
        <f>O468*H468</f>
        <v>0</v>
      </c>
      <c r="Q468" s="338">
        <v>2.5999999999999998E-4</v>
      </c>
      <c r="R468" s="338">
        <f>Q468*H468</f>
        <v>1.1607520599999999</v>
      </c>
      <c r="S468" s="338">
        <v>0</v>
      </c>
      <c r="T468" s="339">
        <f>S468*H468</f>
        <v>0</v>
      </c>
      <c r="AR468" s="340" t="s">
        <v>326</v>
      </c>
      <c r="AT468" s="340" t="s">
        <v>322</v>
      </c>
      <c r="AU468" s="340" t="s">
        <v>89</v>
      </c>
      <c r="AY468" s="3" t="s">
        <v>320</v>
      </c>
      <c r="BE468" s="341">
        <f>IF(N468="základní",J468,0)</f>
        <v>0</v>
      </c>
      <c r="BF468" s="341">
        <f>IF(N468="snížená",J468,0)</f>
        <v>0</v>
      </c>
      <c r="BG468" s="341">
        <f>IF(N468="zákl. přenesená",J468,0)</f>
        <v>0</v>
      </c>
      <c r="BH468" s="341">
        <f>IF(N468="sníž. přenesená",J468,0)</f>
        <v>0</v>
      </c>
      <c r="BI468" s="341">
        <f>IF(N468="nulová",J468,0)</f>
        <v>0</v>
      </c>
      <c r="BJ468" s="3" t="s">
        <v>89</v>
      </c>
      <c r="BK468" s="341">
        <f>ROUND(I468*H468,2)</f>
        <v>0</v>
      </c>
      <c r="BL468" s="3" t="s">
        <v>326</v>
      </c>
      <c r="BM468" s="340" t="s">
        <v>749</v>
      </c>
    </row>
    <row r="469" spans="2:65" s="350" customFormat="1" x14ac:dyDescent="0.2">
      <c r="B469" s="349"/>
      <c r="D469" s="344" t="s">
        <v>328</v>
      </c>
      <c r="E469" s="351" t="s">
        <v>1</v>
      </c>
      <c r="F469" s="352" t="s">
        <v>750</v>
      </c>
      <c r="H469" s="353">
        <v>4464.4309999999996</v>
      </c>
      <c r="L469" s="349"/>
      <c r="M469" s="354"/>
      <c r="T469" s="355"/>
      <c r="AT469" s="351" t="s">
        <v>328</v>
      </c>
      <c r="AU469" s="351" t="s">
        <v>89</v>
      </c>
      <c r="AV469" s="350" t="s">
        <v>89</v>
      </c>
      <c r="AW469" s="350" t="s">
        <v>32</v>
      </c>
      <c r="AX469" s="350" t="s">
        <v>84</v>
      </c>
      <c r="AY469" s="351" t="s">
        <v>320</v>
      </c>
    </row>
    <row r="470" spans="2:65" s="1" customFormat="1" ht="24.15" customHeight="1" x14ac:dyDescent="0.2">
      <c r="B470" s="13"/>
      <c r="C470" s="329" t="s">
        <v>751</v>
      </c>
      <c r="D470" s="329" t="s">
        <v>322</v>
      </c>
      <c r="E470" s="330" t="s">
        <v>752</v>
      </c>
      <c r="F470" s="331" t="s">
        <v>753</v>
      </c>
      <c r="G470" s="332" t="s">
        <v>385</v>
      </c>
      <c r="H470" s="333">
        <v>754.01599999999996</v>
      </c>
      <c r="I470" s="21"/>
      <c r="J470" s="334">
        <f>ROUND(I470*H470,2)</f>
        <v>0</v>
      </c>
      <c r="K470" s="335"/>
      <c r="L470" s="13"/>
      <c r="M470" s="336" t="s">
        <v>1</v>
      </c>
      <c r="N470" s="337" t="s">
        <v>42</v>
      </c>
      <c r="P470" s="338">
        <f>O470*H470</f>
        <v>0</v>
      </c>
      <c r="Q470" s="338">
        <v>1.54E-2</v>
      </c>
      <c r="R470" s="338">
        <f>Q470*H470</f>
        <v>11.611846399999999</v>
      </c>
      <c r="S470" s="338">
        <v>0</v>
      </c>
      <c r="T470" s="339">
        <f>S470*H470</f>
        <v>0</v>
      </c>
      <c r="AR470" s="340" t="s">
        <v>326</v>
      </c>
      <c r="AT470" s="340" t="s">
        <v>322</v>
      </c>
      <c r="AU470" s="340" t="s">
        <v>89</v>
      </c>
      <c r="AY470" s="3" t="s">
        <v>320</v>
      </c>
      <c r="BE470" s="341">
        <f>IF(N470="základní",J470,0)</f>
        <v>0</v>
      </c>
      <c r="BF470" s="341">
        <f>IF(N470="snížená",J470,0)</f>
        <v>0</v>
      </c>
      <c r="BG470" s="341">
        <f>IF(N470="zákl. přenesená",J470,0)</f>
        <v>0</v>
      </c>
      <c r="BH470" s="341">
        <f>IF(N470="sníž. přenesená",J470,0)</f>
        <v>0</v>
      </c>
      <c r="BI470" s="341">
        <f>IF(N470="nulová",J470,0)</f>
        <v>0</v>
      </c>
      <c r="BJ470" s="3" t="s">
        <v>89</v>
      </c>
      <c r="BK470" s="341">
        <f>ROUND(I470*H470,2)</f>
        <v>0</v>
      </c>
      <c r="BL470" s="3" t="s">
        <v>326</v>
      </c>
      <c r="BM470" s="340" t="s">
        <v>754</v>
      </c>
    </row>
    <row r="471" spans="2:65" s="343" customFormat="1" x14ac:dyDescent="0.2">
      <c r="B471" s="342"/>
      <c r="D471" s="344" t="s">
        <v>328</v>
      </c>
      <c r="E471" s="345" t="s">
        <v>1</v>
      </c>
      <c r="F471" s="346" t="s">
        <v>755</v>
      </c>
      <c r="H471" s="345" t="s">
        <v>1</v>
      </c>
      <c r="L471" s="342"/>
      <c r="M471" s="347"/>
      <c r="T471" s="348"/>
      <c r="AT471" s="345" t="s">
        <v>328</v>
      </c>
      <c r="AU471" s="345" t="s">
        <v>89</v>
      </c>
      <c r="AV471" s="343" t="s">
        <v>84</v>
      </c>
      <c r="AW471" s="343" t="s">
        <v>32</v>
      </c>
      <c r="AX471" s="343" t="s">
        <v>76</v>
      </c>
      <c r="AY471" s="345" t="s">
        <v>320</v>
      </c>
    </row>
    <row r="472" spans="2:65" s="350" customFormat="1" x14ac:dyDescent="0.2">
      <c r="B472" s="349"/>
      <c r="D472" s="344" t="s">
        <v>328</v>
      </c>
      <c r="E472" s="351" t="s">
        <v>1</v>
      </c>
      <c r="F472" s="352" t="s">
        <v>756</v>
      </c>
      <c r="H472" s="353">
        <v>754.01599999999996</v>
      </c>
      <c r="L472" s="349"/>
      <c r="M472" s="354"/>
      <c r="T472" s="355"/>
      <c r="AT472" s="351" t="s">
        <v>328</v>
      </c>
      <c r="AU472" s="351" t="s">
        <v>89</v>
      </c>
      <c r="AV472" s="350" t="s">
        <v>89</v>
      </c>
      <c r="AW472" s="350" t="s">
        <v>32</v>
      </c>
      <c r="AX472" s="350" t="s">
        <v>84</v>
      </c>
      <c r="AY472" s="351" t="s">
        <v>320</v>
      </c>
    </row>
    <row r="473" spans="2:65" s="1" customFormat="1" ht="24.15" customHeight="1" x14ac:dyDescent="0.2">
      <c r="B473" s="13"/>
      <c r="C473" s="329" t="s">
        <v>757</v>
      </c>
      <c r="D473" s="329" t="s">
        <v>322</v>
      </c>
      <c r="E473" s="330" t="s">
        <v>758</v>
      </c>
      <c r="F473" s="331" t="s">
        <v>759</v>
      </c>
      <c r="G473" s="332" t="s">
        <v>385</v>
      </c>
      <c r="H473" s="333">
        <v>66.391999999999996</v>
      </c>
      <c r="I473" s="21"/>
      <c r="J473" s="334">
        <f>ROUND(I473*H473,2)</f>
        <v>0</v>
      </c>
      <c r="K473" s="335"/>
      <c r="L473" s="13"/>
      <c r="M473" s="336" t="s">
        <v>1</v>
      </c>
      <c r="N473" s="337" t="s">
        <v>42</v>
      </c>
      <c r="P473" s="338">
        <f>O473*H473</f>
        <v>0</v>
      </c>
      <c r="Q473" s="338">
        <v>3.0000000000000001E-3</v>
      </c>
      <c r="R473" s="338">
        <f>Q473*H473</f>
        <v>0.19917599999999999</v>
      </c>
      <c r="S473" s="338">
        <v>0</v>
      </c>
      <c r="T473" s="339">
        <f>S473*H473</f>
        <v>0</v>
      </c>
      <c r="AR473" s="340" t="s">
        <v>326</v>
      </c>
      <c r="AT473" s="340" t="s">
        <v>322</v>
      </c>
      <c r="AU473" s="340" t="s">
        <v>89</v>
      </c>
      <c r="AY473" s="3" t="s">
        <v>320</v>
      </c>
      <c r="BE473" s="341">
        <f>IF(N473="základní",J473,0)</f>
        <v>0</v>
      </c>
      <c r="BF473" s="341">
        <f>IF(N473="snížená",J473,0)</f>
        <v>0</v>
      </c>
      <c r="BG473" s="341">
        <f>IF(N473="zákl. přenesená",J473,0)</f>
        <v>0</v>
      </c>
      <c r="BH473" s="341">
        <f>IF(N473="sníž. přenesená",J473,0)</f>
        <v>0</v>
      </c>
      <c r="BI473" s="341">
        <f>IF(N473="nulová",J473,0)</f>
        <v>0</v>
      </c>
      <c r="BJ473" s="3" t="s">
        <v>89</v>
      </c>
      <c r="BK473" s="341">
        <f>ROUND(I473*H473,2)</f>
        <v>0</v>
      </c>
      <c r="BL473" s="3" t="s">
        <v>326</v>
      </c>
      <c r="BM473" s="340" t="s">
        <v>760</v>
      </c>
    </row>
    <row r="474" spans="2:65" s="343" customFormat="1" x14ac:dyDescent="0.2">
      <c r="B474" s="342"/>
      <c r="D474" s="344" t="s">
        <v>328</v>
      </c>
      <c r="E474" s="345" t="s">
        <v>1</v>
      </c>
      <c r="F474" s="346" t="s">
        <v>230</v>
      </c>
      <c r="H474" s="345" t="s">
        <v>1</v>
      </c>
      <c r="L474" s="342"/>
      <c r="M474" s="347"/>
      <c r="T474" s="348"/>
      <c r="AT474" s="345" t="s">
        <v>328</v>
      </c>
      <c r="AU474" s="345" t="s">
        <v>89</v>
      </c>
      <c r="AV474" s="343" t="s">
        <v>84</v>
      </c>
      <c r="AW474" s="343" t="s">
        <v>32</v>
      </c>
      <c r="AX474" s="343" t="s">
        <v>76</v>
      </c>
      <c r="AY474" s="345" t="s">
        <v>320</v>
      </c>
    </row>
    <row r="475" spans="2:65" s="350" customFormat="1" ht="40" x14ac:dyDescent="0.2">
      <c r="B475" s="349"/>
      <c r="D475" s="344" t="s">
        <v>328</v>
      </c>
      <c r="E475" s="351" t="s">
        <v>229</v>
      </c>
      <c r="F475" s="352" t="s">
        <v>761</v>
      </c>
      <c r="H475" s="353">
        <v>66.391999999999996</v>
      </c>
      <c r="L475" s="349"/>
      <c r="M475" s="354"/>
      <c r="T475" s="355"/>
      <c r="AT475" s="351" t="s">
        <v>328</v>
      </c>
      <c r="AU475" s="351" t="s">
        <v>89</v>
      </c>
      <c r="AV475" s="350" t="s">
        <v>89</v>
      </c>
      <c r="AW475" s="350" t="s">
        <v>32</v>
      </c>
      <c r="AX475" s="350" t="s">
        <v>84</v>
      </c>
      <c r="AY475" s="351" t="s">
        <v>320</v>
      </c>
    </row>
    <row r="476" spans="2:65" s="1" customFormat="1" ht="24.15" customHeight="1" x14ac:dyDescent="0.2">
      <c r="B476" s="13"/>
      <c r="C476" s="329" t="s">
        <v>762</v>
      </c>
      <c r="D476" s="329" t="s">
        <v>322</v>
      </c>
      <c r="E476" s="330" t="s">
        <v>763</v>
      </c>
      <c r="F476" s="331" t="s">
        <v>764</v>
      </c>
      <c r="G476" s="332" t="s">
        <v>385</v>
      </c>
      <c r="H476" s="333">
        <v>12.673</v>
      </c>
      <c r="I476" s="21"/>
      <c r="J476" s="334">
        <f>ROUND(I476*H476,2)</f>
        <v>0</v>
      </c>
      <c r="K476" s="335"/>
      <c r="L476" s="13"/>
      <c r="M476" s="336" t="s">
        <v>1</v>
      </c>
      <c r="N476" s="337" t="s">
        <v>42</v>
      </c>
      <c r="P476" s="338">
        <f>O476*H476</f>
        <v>0</v>
      </c>
      <c r="Q476" s="338">
        <v>1.8380000000000001E-2</v>
      </c>
      <c r="R476" s="338">
        <f>Q476*H476</f>
        <v>0.23292974</v>
      </c>
      <c r="S476" s="338">
        <v>0</v>
      </c>
      <c r="T476" s="339">
        <f>S476*H476</f>
        <v>0</v>
      </c>
      <c r="AR476" s="340" t="s">
        <v>326</v>
      </c>
      <c r="AT476" s="340" t="s">
        <v>322</v>
      </c>
      <c r="AU476" s="340" t="s">
        <v>89</v>
      </c>
      <c r="AY476" s="3" t="s">
        <v>320</v>
      </c>
      <c r="BE476" s="341">
        <f>IF(N476="základní",J476,0)</f>
        <v>0</v>
      </c>
      <c r="BF476" s="341">
        <f>IF(N476="snížená",J476,0)</f>
        <v>0</v>
      </c>
      <c r="BG476" s="341">
        <f>IF(N476="zákl. přenesená",J476,0)</f>
        <v>0</v>
      </c>
      <c r="BH476" s="341">
        <f>IF(N476="sníž. přenesená",J476,0)</f>
        <v>0</v>
      </c>
      <c r="BI476" s="341">
        <f>IF(N476="nulová",J476,0)</f>
        <v>0</v>
      </c>
      <c r="BJ476" s="3" t="s">
        <v>89</v>
      </c>
      <c r="BK476" s="341">
        <f>ROUND(I476*H476,2)</f>
        <v>0</v>
      </c>
      <c r="BL476" s="3" t="s">
        <v>326</v>
      </c>
      <c r="BM476" s="340" t="s">
        <v>765</v>
      </c>
    </row>
    <row r="477" spans="2:65" s="350" customFormat="1" x14ac:dyDescent="0.2">
      <c r="B477" s="349"/>
      <c r="D477" s="344" t="s">
        <v>328</v>
      </c>
      <c r="E477" s="351" t="s">
        <v>1</v>
      </c>
      <c r="F477" s="352" t="s">
        <v>766</v>
      </c>
      <c r="H477" s="353">
        <v>12.673</v>
      </c>
      <c r="L477" s="349"/>
      <c r="M477" s="354"/>
      <c r="T477" s="355"/>
      <c r="AT477" s="351" t="s">
        <v>328</v>
      </c>
      <c r="AU477" s="351" t="s">
        <v>89</v>
      </c>
      <c r="AV477" s="350" t="s">
        <v>89</v>
      </c>
      <c r="AW477" s="350" t="s">
        <v>32</v>
      </c>
      <c r="AX477" s="350" t="s">
        <v>84</v>
      </c>
      <c r="AY477" s="351" t="s">
        <v>320</v>
      </c>
    </row>
    <row r="478" spans="2:65" s="1" customFormat="1" ht="24.15" customHeight="1" x14ac:dyDescent="0.2">
      <c r="B478" s="13"/>
      <c r="C478" s="329" t="s">
        <v>767</v>
      </c>
      <c r="D478" s="329" t="s">
        <v>322</v>
      </c>
      <c r="E478" s="330" t="s">
        <v>768</v>
      </c>
      <c r="F478" s="331" t="s">
        <v>769</v>
      </c>
      <c r="G478" s="332" t="s">
        <v>385</v>
      </c>
      <c r="H478" s="333">
        <v>12.673</v>
      </c>
      <c r="I478" s="21"/>
      <c r="J478" s="334">
        <f>ROUND(I478*H478,2)</f>
        <v>0</v>
      </c>
      <c r="K478" s="335"/>
      <c r="L478" s="13"/>
      <c r="M478" s="336" t="s">
        <v>1</v>
      </c>
      <c r="N478" s="337" t="s">
        <v>42</v>
      </c>
      <c r="P478" s="338">
        <f>O478*H478</f>
        <v>0</v>
      </c>
      <c r="Q478" s="338">
        <v>7.9000000000000008E-3</v>
      </c>
      <c r="R478" s="338">
        <f>Q478*H478</f>
        <v>0.10011670000000002</v>
      </c>
      <c r="S478" s="338">
        <v>0</v>
      </c>
      <c r="T478" s="339">
        <f>S478*H478</f>
        <v>0</v>
      </c>
      <c r="AR478" s="340" t="s">
        <v>326</v>
      </c>
      <c r="AT478" s="340" t="s">
        <v>322</v>
      </c>
      <c r="AU478" s="340" t="s">
        <v>89</v>
      </c>
      <c r="AY478" s="3" t="s">
        <v>320</v>
      </c>
      <c r="BE478" s="341">
        <f>IF(N478="základní",J478,0)</f>
        <v>0</v>
      </c>
      <c r="BF478" s="341">
        <f>IF(N478="snížená",J478,0)</f>
        <v>0</v>
      </c>
      <c r="BG478" s="341">
        <f>IF(N478="zákl. přenesená",J478,0)</f>
        <v>0</v>
      </c>
      <c r="BH478" s="341">
        <f>IF(N478="sníž. přenesená",J478,0)</f>
        <v>0</v>
      </c>
      <c r="BI478" s="341">
        <f>IF(N478="nulová",J478,0)</f>
        <v>0</v>
      </c>
      <c r="BJ478" s="3" t="s">
        <v>89</v>
      </c>
      <c r="BK478" s="341">
        <f>ROUND(I478*H478,2)</f>
        <v>0</v>
      </c>
      <c r="BL478" s="3" t="s">
        <v>326</v>
      </c>
      <c r="BM478" s="340" t="s">
        <v>770</v>
      </c>
    </row>
    <row r="479" spans="2:65" s="350" customFormat="1" x14ac:dyDescent="0.2">
      <c r="B479" s="349"/>
      <c r="D479" s="344" t="s">
        <v>328</v>
      </c>
      <c r="E479" s="351" t="s">
        <v>1</v>
      </c>
      <c r="F479" s="352" t="s">
        <v>766</v>
      </c>
      <c r="H479" s="353">
        <v>12.673</v>
      </c>
      <c r="L479" s="349"/>
      <c r="M479" s="354"/>
      <c r="T479" s="355"/>
      <c r="AT479" s="351" t="s">
        <v>328</v>
      </c>
      <c r="AU479" s="351" t="s">
        <v>89</v>
      </c>
      <c r="AV479" s="350" t="s">
        <v>89</v>
      </c>
      <c r="AW479" s="350" t="s">
        <v>32</v>
      </c>
      <c r="AX479" s="350" t="s">
        <v>84</v>
      </c>
      <c r="AY479" s="351" t="s">
        <v>320</v>
      </c>
    </row>
    <row r="480" spans="2:65" s="1" customFormat="1" ht="24.15" customHeight="1" x14ac:dyDescent="0.2">
      <c r="B480" s="13"/>
      <c r="C480" s="329" t="s">
        <v>771</v>
      </c>
      <c r="D480" s="329" t="s">
        <v>322</v>
      </c>
      <c r="E480" s="330" t="s">
        <v>772</v>
      </c>
      <c r="F480" s="331" t="s">
        <v>773</v>
      </c>
      <c r="G480" s="332" t="s">
        <v>385</v>
      </c>
      <c r="H480" s="333">
        <v>3089.183</v>
      </c>
      <c r="I480" s="21"/>
      <c r="J480" s="334">
        <f>ROUND(I480*H480,2)</f>
        <v>0</v>
      </c>
      <c r="K480" s="335"/>
      <c r="L480" s="13"/>
      <c r="M480" s="336" t="s">
        <v>1</v>
      </c>
      <c r="N480" s="337" t="s">
        <v>42</v>
      </c>
      <c r="P480" s="338">
        <f>O480*H480</f>
        <v>0</v>
      </c>
      <c r="Q480" s="338">
        <v>1.103E-2</v>
      </c>
      <c r="R480" s="338">
        <f>Q480*H480</f>
        <v>34.073688490000002</v>
      </c>
      <c r="S480" s="338">
        <v>0</v>
      </c>
      <c r="T480" s="339">
        <f>S480*H480</f>
        <v>0</v>
      </c>
      <c r="AR480" s="340" t="s">
        <v>326</v>
      </c>
      <c r="AT480" s="340" t="s">
        <v>322</v>
      </c>
      <c r="AU480" s="340" t="s">
        <v>89</v>
      </c>
      <c r="AY480" s="3" t="s">
        <v>320</v>
      </c>
      <c r="BE480" s="341">
        <f>IF(N480="základní",J480,0)</f>
        <v>0</v>
      </c>
      <c r="BF480" s="341">
        <f>IF(N480="snížená",J480,0)</f>
        <v>0</v>
      </c>
      <c r="BG480" s="341">
        <f>IF(N480="zákl. přenesená",J480,0)</f>
        <v>0</v>
      </c>
      <c r="BH480" s="341">
        <f>IF(N480="sníž. přenesená",J480,0)</f>
        <v>0</v>
      </c>
      <c r="BI480" s="341">
        <f>IF(N480="nulová",J480,0)</f>
        <v>0</v>
      </c>
      <c r="BJ480" s="3" t="s">
        <v>89</v>
      </c>
      <c r="BK480" s="341">
        <f>ROUND(I480*H480,2)</f>
        <v>0</v>
      </c>
      <c r="BL480" s="3" t="s">
        <v>326</v>
      </c>
      <c r="BM480" s="340" t="s">
        <v>774</v>
      </c>
    </row>
    <row r="481" spans="2:51" s="343" customFormat="1" x14ac:dyDescent="0.2">
      <c r="B481" s="342"/>
      <c r="D481" s="344" t="s">
        <v>328</v>
      </c>
      <c r="E481" s="345" t="s">
        <v>1</v>
      </c>
      <c r="F481" s="346" t="s">
        <v>775</v>
      </c>
      <c r="H481" s="345" t="s">
        <v>1</v>
      </c>
      <c r="L481" s="342"/>
      <c r="M481" s="347"/>
      <c r="T481" s="348"/>
      <c r="AT481" s="345" t="s">
        <v>328</v>
      </c>
      <c r="AU481" s="345" t="s">
        <v>89</v>
      </c>
      <c r="AV481" s="343" t="s">
        <v>84</v>
      </c>
      <c r="AW481" s="343" t="s">
        <v>32</v>
      </c>
      <c r="AX481" s="343" t="s">
        <v>76</v>
      </c>
      <c r="AY481" s="345" t="s">
        <v>320</v>
      </c>
    </row>
    <row r="482" spans="2:51" s="343" customFormat="1" x14ac:dyDescent="0.2">
      <c r="B482" s="342"/>
      <c r="D482" s="344" t="s">
        <v>328</v>
      </c>
      <c r="E482" s="345" t="s">
        <v>1</v>
      </c>
      <c r="F482" s="346" t="s">
        <v>437</v>
      </c>
      <c r="H482" s="345" t="s">
        <v>1</v>
      </c>
      <c r="L482" s="342"/>
      <c r="M482" s="347"/>
      <c r="T482" s="348"/>
      <c r="AT482" s="345" t="s">
        <v>328</v>
      </c>
      <c r="AU482" s="345" t="s">
        <v>89</v>
      </c>
      <c r="AV482" s="343" t="s">
        <v>84</v>
      </c>
      <c r="AW482" s="343" t="s">
        <v>32</v>
      </c>
      <c r="AX482" s="343" t="s">
        <v>76</v>
      </c>
      <c r="AY482" s="345" t="s">
        <v>320</v>
      </c>
    </row>
    <row r="483" spans="2:51" s="350" customFormat="1" ht="20" x14ac:dyDescent="0.2">
      <c r="B483" s="349"/>
      <c r="D483" s="344" t="s">
        <v>328</v>
      </c>
      <c r="E483" s="351" t="s">
        <v>1</v>
      </c>
      <c r="F483" s="352" t="s">
        <v>776</v>
      </c>
      <c r="H483" s="353">
        <v>197.96799999999999</v>
      </c>
      <c r="L483" s="349"/>
      <c r="M483" s="354"/>
      <c r="T483" s="355"/>
      <c r="AT483" s="351" t="s">
        <v>328</v>
      </c>
      <c r="AU483" s="351" t="s">
        <v>89</v>
      </c>
      <c r="AV483" s="350" t="s">
        <v>89</v>
      </c>
      <c r="AW483" s="350" t="s">
        <v>32</v>
      </c>
      <c r="AX483" s="350" t="s">
        <v>76</v>
      </c>
      <c r="AY483" s="351" t="s">
        <v>320</v>
      </c>
    </row>
    <row r="484" spans="2:51" s="350" customFormat="1" ht="30" x14ac:dyDescent="0.2">
      <c r="B484" s="349"/>
      <c r="D484" s="344" t="s">
        <v>328</v>
      </c>
      <c r="E484" s="351" t="s">
        <v>1</v>
      </c>
      <c r="F484" s="352" t="s">
        <v>777</v>
      </c>
      <c r="H484" s="353">
        <v>525.21600000000001</v>
      </c>
      <c r="L484" s="349"/>
      <c r="M484" s="354"/>
      <c r="T484" s="355"/>
      <c r="AT484" s="351" t="s">
        <v>328</v>
      </c>
      <c r="AU484" s="351" t="s">
        <v>89</v>
      </c>
      <c r="AV484" s="350" t="s">
        <v>89</v>
      </c>
      <c r="AW484" s="350" t="s">
        <v>32</v>
      </c>
      <c r="AX484" s="350" t="s">
        <v>76</v>
      </c>
      <c r="AY484" s="351" t="s">
        <v>320</v>
      </c>
    </row>
    <row r="485" spans="2:51" s="350" customFormat="1" ht="20" x14ac:dyDescent="0.2">
      <c r="B485" s="349"/>
      <c r="D485" s="344" t="s">
        <v>328</v>
      </c>
      <c r="E485" s="351" t="s">
        <v>1</v>
      </c>
      <c r="F485" s="352" t="s">
        <v>778</v>
      </c>
      <c r="H485" s="353">
        <v>543.58799999999997</v>
      </c>
      <c r="L485" s="349"/>
      <c r="M485" s="354"/>
      <c r="T485" s="355"/>
      <c r="AT485" s="351" t="s">
        <v>328</v>
      </c>
      <c r="AU485" s="351" t="s">
        <v>89</v>
      </c>
      <c r="AV485" s="350" t="s">
        <v>89</v>
      </c>
      <c r="AW485" s="350" t="s">
        <v>32</v>
      </c>
      <c r="AX485" s="350" t="s">
        <v>76</v>
      </c>
      <c r="AY485" s="351" t="s">
        <v>320</v>
      </c>
    </row>
    <row r="486" spans="2:51" s="350" customFormat="1" ht="20" x14ac:dyDescent="0.2">
      <c r="B486" s="349"/>
      <c r="D486" s="344" t="s">
        <v>328</v>
      </c>
      <c r="E486" s="351" t="s">
        <v>1</v>
      </c>
      <c r="F486" s="352" t="s">
        <v>779</v>
      </c>
      <c r="H486" s="353">
        <v>61.268000000000001</v>
      </c>
      <c r="L486" s="349"/>
      <c r="M486" s="354"/>
      <c r="T486" s="355"/>
      <c r="AT486" s="351" t="s">
        <v>328</v>
      </c>
      <c r="AU486" s="351" t="s">
        <v>89</v>
      </c>
      <c r="AV486" s="350" t="s">
        <v>89</v>
      </c>
      <c r="AW486" s="350" t="s">
        <v>32</v>
      </c>
      <c r="AX486" s="350" t="s">
        <v>76</v>
      </c>
      <c r="AY486" s="351" t="s">
        <v>320</v>
      </c>
    </row>
    <row r="487" spans="2:51" s="350" customFormat="1" x14ac:dyDescent="0.2">
      <c r="B487" s="349"/>
      <c r="D487" s="344" t="s">
        <v>328</v>
      </c>
      <c r="E487" s="351" t="s">
        <v>1</v>
      </c>
      <c r="F487" s="352" t="s">
        <v>780</v>
      </c>
      <c r="H487" s="353">
        <v>92.564999999999998</v>
      </c>
      <c r="L487" s="349"/>
      <c r="M487" s="354"/>
      <c r="T487" s="355"/>
      <c r="AT487" s="351" t="s">
        <v>328</v>
      </c>
      <c r="AU487" s="351" t="s">
        <v>89</v>
      </c>
      <c r="AV487" s="350" t="s">
        <v>89</v>
      </c>
      <c r="AW487" s="350" t="s">
        <v>32</v>
      </c>
      <c r="AX487" s="350" t="s">
        <v>76</v>
      </c>
      <c r="AY487" s="351" t="s">
        <v>320</v>
      </c>
    </row>
    <row r="488" spans="2:51" s="350" customFormat="1" x14ac:dyDescent="0.2">
      <c r="B488" s="349"/>
      <c r="D488" s="344" t="s">
        <v>328</v>
      </c>
      <c r="E488" s="351" t="s">
        <v>1</v>
      </c>
      <c r="F488" s="352" t="s">
        <v>781</v>
      </c>
      <c r="H488" s="353">
        <v>47.02</v>
      </c>
      <c r="L488" s="349"/>
      <c r="M488" s="354"/>
      <c r="T488" s="355"/>
      <c r="AT488" s="351" t="s">
        <v>328</v>
      </c>
      <c r="AU488" s="351" t="s">
        <v>89</v>
      </c>
      <c r="AV488" s="350" t="s">
        <v>89</v>
      </c>
      <c r="AW488" s="350" t="s">
        <v>32</v>
      </c>
      <c r="AX488" s="350" t="s">
        <v>76</v>
      </c>
      <c r="AY488" s="351" t="s">
        <v>320</v>
      </c>
    </row>
    <row r="489" spans="2:51" s="350" customFormat="1" ht="30" x14ac:dyDescent="0.2">
      <c r="B489" s="349"/>
      <c r="D489" s="344" t="s">
        <v>328</v>
      </c>
      <c r="E489" s="351" t="s">
        <v>1</v>
      </c>
      <c r="F489" s="352" t="s">
        <v>782</v>
      </c>
      <c r="H489" s="353">
        <v>138.726</v>
      </c>
      <c r="L489" s="349"/>
      <c r="M489" s="354"/>
      <c r="T489" s="355"/>
      <c r="AT489" s="351" t="s">
        <v>328</v>
      </c>
      <c r="AU489" s="351" t="s">
        <v>89</v>
      </c>
      <c r="AV489" s="350" t="s">
        <v>89</v>
      </c>
      <c r="AW489" s="350" t="s">
        <v>32</v>
      </c>
      <c r="AX489" s="350" t="s">
        <v>76</v>
      </c>
      <c r="AY489" s="351" t="s">
        <v>320</v>
      </c>
    </row>
    <row r="490" spans="2:51" s="350" customFormat="1" ht="30" x14ac:dyDescent="0.2">
      <c r="B490" s="349"/>
      <c r="D490" s="344" t="s">
        <v>328</v>
      </c>
      <c r="E490" s="351" t="s">
        <v>1</v>
      </c>
      <c r="F490" s="352" t="s">
        <v>783</v>
      </c>
      <c r="H490" s="353">
        <v>103.708</v>
      </c>
      <c r="L490" s="349"/>
      <c r="M490" s="354"/>
      <c r="T490" s="355"/>
      <c r="AT490" s="351" t="s">
        <v>328</v>
      </c>
      <c r="AU490" s="351" t="s">
        <v>89</v>
      </c>
      <c r="AV490" s="350" t="s">
        <v>89</v>
      </c>
      <c r="AW490" s="350" t="s">
        <v>32</v>
      </c>
      <c r="AX490" s="350" t="s">
        <v>76</v>
      </c>
      <c r="AY490" s="351" t="s">
        <v>320</v>
      </c>
    </row>
    <row r="491" spans="2:51" s="350" customFormat="1" x14ac:dyDescent="0.2">
      <c r="B491" s="349"/>
      <c r="D491" s="344" t="s">
        <v>328</v>
      </c>
      <c r="E491" s="351" t="s">
        <v>1</v>
      </c>
      <c r="F491" s="352" t="s">
        <v>784</v>
      </c>
      <c r="H491" s="353">
        <v>29.722999999999999</v>
      </c>
      <c r="L491" s="349"/>
      <c r="M491" s="354"/>
      <c r="T491" s="355"/>
      <c r="AT491" s="351" t="s">
        <v>328</v>
      </c>
      <c r="AU491" s="351" t="s">
        <v>89</v>
      </c>
      <c r="AV491" s="350" t="s">
        <v>89</v>
      </c>
      <c r="AW491" s="350" t="s">
        <v>32</v>
      </c>
      <c r="AX491" s="350" t="s">
        <v>76</v>
      </c>
      <c r="AY491" s="351" t="s">
        <v>320</v>
      </c>
    </row>
    <row r="492" spans="2:51" s="350" customFormat="1" ht="20" x14ac:dyDescent="0.2">
      <c r="B492" s="349"/>
      <c r="D492" s="344" t="s">
        <v>328</v>
      </c>
      <c r="E492" s="351" t="s">
        <v>1</v>
      </c>
      <c r="F492" s="352" t="s">
        <v>785</v>
      </c>
      <c r="H492" s="353">
        <v>-85.156000000000006</v>
      </c>
      <c r="L492" s="349"/>
      <c r="M492" s="354"/>
      <c r="T492" s="355"/>
      <c r="AT492" s="351" t="s">
        <v>328</v>
      </c>
      <c r="AU492" s="351" t="s">
        <v>89</v>
      </c>
      <c r="AV492" s="350" t="s">
        <v>89</v>
      </c>
      <c r="AW492" s="350" t="s">
        <v>32</v>
      </c>
      <c r="AX492" s="350" t="s">
        <v>76</v>
      </c>
      <c r="AY492" s="351" t="s">
        <v>320</v>
      </c>
    </row>
    <row r="493" spans="2:51" s="384" customFormat="1" x14ac:dyDescent="0.2">
      <c r="B493" s="383"/>
      <c r="D493" s="344" t="s">
        <v>328</v>
      </c>
      <c r="E493" s="385" t="s">
        <v>1</v>
      </c>
      <c r="F493" s="386" t="s">
        <v>621</v>
      </c>
      <c r="H493" s="387">
        <v>1654.626</v>
      </c>
      <c r="L493" s="383"/>
      <c r="M493" s="388"/>
      <c r="T493" s="389"/>
      <c r="AT493" s="385" t="s">
        <v>328</v>
      </c>
      <c r="AU493" s="385" t="s">
        <v>89</v>
      </c>
      <c r="AV493" s="384" t="s">
        <v>207</v>
      </c>
      <c r="AW493" s="384" t="s">
        <v>32</v>
      </c>
      <c r="AX493" s="384" t="s">
        <v>76</v>
      </c>
      <c r="AY493" s="385" t="s">
        <v>320</v>
      </c>
    </row>
    <row r="494" spans="2:51" s="343" customFormat="1" x14ac:dyDescent="0.2">
      <c r="B494" s="342"/>
      <c r="D494" s="344" t="s">
        <v>328</v>
      </c>
      <c r="E494" s="345" t="s">
        <v>1</v>
      </c>
      <c r="F494" s="346" t="s">
        <v>442</v>
      </c>
      <c r="H494" s="345" t="s">
        <v>1</v>
      </c>
      <c r="L494" s="342"/>
      <c r="M494" s="347"/>
      <c r="T494" s="348"/>
      <c r="AT494" s="345" t="s">
        <v>328</v>
      </c>
      <c r="AU494" s="345" t="s">
        <v>89</v>
      </c>
      <c r="AV494" s="343" t="s">
        <v>84</v>
      </c>
      <c r="AW494" s="343" t="s">
        <v>32</v>
      </c>
      <c r="AX494" s="343" t="s">
        <v>76</v>
      </c>
      <c r="AY494" s="345" t="s">
        <v>320</v>
      </c>
    </row>
    <row r="495" spans="2:51" s="350" customFormat="1" ht="30" x14ac:dyDescent="0.2">
      <c r="B495" s="349"/>
      <c r="D495" s="344" t="s">
        <v>328</v>
      </c>
      <c r="E495" s="351" t="s">
        <v>1</v>
      </c>
      <c r="F495" s="352" t="s">
        <v>786</v>
      </c>
      <c r="H495" s="353">
        <v>1173.49</v>
      </c>
      <c r="L495" s="349"/>
      <c r="M495" s="354"/>
      <c r="T495" s="355"/>
      <c r="AT495" s="351" t="s">
        <v>328</v>
      </c>
      <c r="AU495" s="351" t="s">
        <v>89</v>
      </c>
      <c r="AV495" s="350" t="s">
        <v>89</v>
      </c>
      <c r="AW495" s="350" t="s">
        <v>32</v>
      </c>
      <c r="AX495" s="350" t="s">
        <v>76</v>
      </c>
      <c r="AY495" s="351" t="s">
        <v>320</v>
      </c>
    </row>
    <row r="496" spans="2:51" s="350" customFormat="1" ht="30" x14ac:dyDescent="0.2">
      <c r="B496" s="349"/>
      <c r="D496" s="344" t="s">
        <v>328</v>
      </c>
      <c r="E496" s="351" t="s">
        <v>1</v>
      </c>
      <c r="F496" s="352" t="s">
        <v>787</v>
      </c>
      <c r="H496" s="353">
        <v>178.35599999999999</v>
      </c>
      <c r="L496" s="349"/>
      <c r="M496" s="354"/>
      <c r="T496" s="355"/>
      <c r="AT496" s="351" t="s">
        <v>328</v>
      </c>
      <c r="AU496" s="351" t="s">
        <v>89</v>
      </c>
      <c r="AV496" s="350" t="s">
        <v>89</v>
      </c>
      <c r="AW496" s="350" t="s">
        <v>32</v>
      </c>
      <c r="AX496" s="350" t="s">
        <v>76</v>
      </c>
      <c r="AY496" s="351" t="s">
        <v>320</v>
      </c>
    </row>
    <row r="497" spans="2:65" s="350" customFormat="1" ht="20" x14ac:dyDescent="0.2">
      <c r="B497" s="349"/>
      <c r="D497" s="344" t="s">
        <v>328</v>
      </c>
      <c r="E497" s="351" t="s">
        <v>1</v>
      </c>
      <c r="F497" s="352" t="s">
        <v>788</v>
      </c>
      <c r="H497" s="353">
        <v>40.091000000000001</v>
      </c>
      <c r="L497" s="349"/>
      <c r="M497" s="354"/>
      <c r="T497" s="355"/>
      <c r="AT497" s="351" t="s">
        <v>328</v>
      </c>
      <c r="AU497" s="351" t="s">
        <v>89</v>
      </c>
      <c r="AV497" s="350" t="s">
        <v>89</v>
      </c>
      <c r="AW497" s="350" t="s">
        <v>32</v>
      </c>
      <c r="AX497" s="350" t="s">
        <v>76</v>
      </c>
      <c r="AY497" s="351" t="s">
        <v>320</v>
      </c>
    </row>
    <row r="498" spans="2:65" s="350" customFormat="1" x14ac:dyDescent="0.2">
      <c r="B498" s="349"/>
      <c r="D498" s="344" t="s">
        <v>328</v>
      </c>
      <c r="E498" s="351" t="s">
        <v>1</v>
      </c>
      <c r="F498" s="352" t="s">
        <v>789</v>
      </c>
      <c r="H498" s="353">
        <v>129.57</v>
      </c>
      <c r="L498" s="349"/>
      <c r="M498" s="354"/>
      <c r="T498" s="355"/>
      <c r="AT498" s="351" t="s">
        <v>328</v>
      </c>
      <c r="AU498" s="351" t="s">
        <v>89</v>
      </c>
      <c r="AV498" s="350" t="s">
        <v>89</v>
      </c>
      <c r="AW498" s="350" t="s">
        <v>32</v>
      </c>
      <c r="AX498" s="350" t="s">
        <v>76</v>
      </c>
      <c r="AY498" s="351" t="s">
        <v>320</v>
      </c>
    </row>
    <row r="499" spans="2:65" s="350" customFormat="1" ht="30" x14ac:dyDescent="0.2">
      <c r="B499" s="349"/>
      <c r="D499" s="344" t="s">
        <v>328</v>
      </c>
      <c r="E499" s="351" t="s">
        <v>1</v>
      </c>
      <c r="F499" s="352" t="s">
        <v>790</v>
      </c>
      <c r="H499" s="353">
        <v>-129.95400000000001</v>
      </c>
      <c r="L499" s="349"/>
      <c r="M499" s="354"/>
      <c r="T499" s="355"/>
      <c r="AT499" s="351" t="s">
        <v>328</v>
      </c>
      <c r="AU499" s="351" t="s">
        <v>89</v>
      </c>
      <c r="AV499" s="350" t="s">
        <v>89</v>
      </c>
      <c r="AW499" s="350" t="s">
        <v>32</v>
      </c>
      <c r="AX499" s="350" t="s">
        <v>76</v>
      </c>
      <c r="AY499" s="351" t="s">
        <v>320</v>
      </c>
    </row>
    <row r="500" spans="2:65" s="343" customFormat="1" x14ac:dyDescent="0.2">
      <c r="B500" s="342"/>
      <c r="D500" s="344" t="s">
        <v>328</v>
      </c>
      <c r="E500" s="345" t="s">
        <v>1</v>
      </c>
      <c r="F500" s="346" t="s">
        <v>583</v>
      </c>
      <c r="H500" s="345" t="s">
        <v>1</v>
      </c>
      <c r="L500" s="342"/>
      <c r="M500" s="347"/>
      <c r="T500" s="348"/>
      <c r="AT500" s="345" t="s">
        <v>328</v>
      </c>
      <c r="AU500" s="345" t="s">
        <v>89</v>
      </c>
      <c r="AV500" s="343" t="s">
        <v>84</v>
      </c>
      <c r="AW500" s="343" t="s">
        <v>32</v>
      </c>
      <c r="AX500" s="343" t="s">
        <v>76</v>
      </c>
      <c r="AY500" s="345" t="s">
        <v>320</v>
      </c>
    </row>
    <row r="501" spans="2:65" s="350" customFormat="1" x14ac:dyDescent="0.2">
      <c r="B501" s="349"/>
      <c r="D501" s="344" t="s">
        <v>328</v>
      </c>
      <c r="E501" s="351" t="s">
        <v>1</v>
      </c>
      <c r="F501" s="352" t="s">
        <v>791</v>
      </c>
      <c r="H501" s="353">
        <v>28.731999999999999</v>
      </c>
      <c r="L501" s="349"/>
      <c r="M501" s="354"/>
      <c r="T501" s="355"/>
      <c r="AT501" s="351" t="s">
        <v>328</v>
      </c>
      <c r="AU501" s="351" t="s">
        <v>89</v>
      </c>
      <c r="AV501" s="350" t="s">
        <v>89</v>
      </c>
      <c r="AW501" s="350" t="s">
        <v>32</v>
      </c>
      <c r="AX501" s="350" t="s">
        <v>76</v>
      </c>
      <c r="AY501" s="351" t="s">
        <v>320</v>
      </c>
    </row>
    <row r="502" spans="2:65" s="350" customFormat="1" ht="30" x14ac:dyDescent="0.2">
      <c r="B502" s="349"/>
      <c r="D502" s="344" t="s">
        <v>328</v>
      </c>
      <c r="E502" s="351" t="s">
        <v>1</v>
      </c>
      <c r="F502" s="352" t="s">
        <v>792</v>
      </c>
      <c r="H502" s="353">
        <v>-96.528000000000006</v>
      </c>
      <c r="L502" s="349"/>
      <c r="M502" s="354"/>
      <c r="T502" s="355"/>
      <c r="AT502" s="351" t="s">
        <v>328</v>
      </c>
      <c r="AU502" s="351" t="s">
        <v>89</v>
      </c>
      <c r="AV502" s="350" t="s">
        <v>89</v>
      </c>
      <c r="AW502" s="350" t="s">
        <v>32</v>
      </c>
      <c r="AX502" s="350" t="s">
        <v>76</v>
      </c>
      <c r="AY502" s="351" t="s">
        <v>320</v>
      </c>
    </row>
    <row r="503" spans="2:65" s="350" customFormat="1" ht="30" x14ac:dyDescent="0.2">
      <c r="B503" s="349"/>
      <c r="D503" s="344" t="s">
        <v>328</v>
      </c>
      <c r="E503" s="351" t="s">
        <v>1</v>
      </c>
      <c r="F503" s="352" t="s">
        <v>793</v>
      </c>
      <c r="H503" s="353">
        <v>-126.768</v>
      </c>
      <c r="L503" s="349"/>
      <c r="M503" s="354"/>
      <c r="T503" s="355"/>
      <c r="AT503" s="351" t="s">
        <v>328</v>
      </c>
      <c r="AU503" s="351" t="s">
        <v>89</v>
      </c>
      <c r="AV503" s="350" t="s">
        <v>89</v>
      </c>
      <c r="AW503" s="350" t="s">
        <v>32</v>
      </c>
      <c r="AX503" s="350" t="s">
        <v>76</v>
      </c>
      <c r="AY503" s="351" t="s">
        <v>320</v>
      </c>
    </row>
    <row r="504" spans="2:65" s="350" customFormat="1" x14ac:dyDescent="0.2">
      <c r="B504" s="349"/>
      <c r="D504" s="344" t="s">
        <v>328</v>
      </c>
      <c r="E504" s="351" t="s">
        <v>1</v>
      </c>
      <c r="F504" s="352" t="s">
        <v>794</v>
      </c>
      <c r="H504" s="353">
        <v>26.552</v>
      </c>
      <c r="L504" s="349"/>
      <c r="M504" s="354"/>
      <c r="T504" s="355"/>
      <c r="AT504" s="351" t="s">
        <v>328</v>
      </c>
      <c r="AU504" s="351" t="s">
        <v>89</v>
      </c>
      <c r="AV504" s="350" t="s">
        <v>89</v>
      </c>
      <c r="AW504" s="350" t="s">
        <v>32</v>
      </c>
      <c r="AX504" s="350" t="s">
        <v>76</v>
      </c>
      <c r="AY504" s="351" t="s">
        <v>320</v>
      </c>
    </row>
    <row r="505" spans="2:65" s="350" customFormat="1" x14ac:dyDescent="0.2">
      <c r="B505" s="349"/>
      <c r="D505" s="344" t="s">
        <v>328</v>
      </c>
      <c r="E505" s="351" t="s">
        <v>1</v>
      </c>
      <c r="F505" s="352" t="s">
        <v>795</v>
      </c>
      <c r="H505" s="353">
        <v>211.01599999999999</v>
      </c>
      <c r="L505" s="349"/>
      <c r="M505" s="354"/>
      <c r="T505" s="355"/>
      <c r="AT505" s="351" t="s">
        <v>328</v>
      </c>
      <c r="AU505" s="351" t="s">
        <v>89</v>
      </c>
      <c r="AV505" s="350" t="s">
        <v>89</v>
      </c>
      <c r="AW505" s="350" t="s">
        <v>32</v>
      </c>
      <c r="AX505" s="350" t="s">
        <v>76</v>
      </c>
      <c r="AY505" s="351" t="s">
        <v>320</v>
      </c>
    </row>
    <row r="506" spans="2:65" s="357" customFormat="1" x14ac:dyDescent="0.2">
      <c r="B506" s="356"/>
      <c r="D506" s="344" t="s">
        <v>328</v>
      </c>
      <c r="E506" s="358" t="s">
        <v>162</v>
      </c>
      <c r="F506" s="359" t="s">
        <v>402</v>
      </c>
      <c r="H506" s="360">
        <v>3089.183</v>
      </c>
      <c r="L506" s="356"/>
      <c r="M506" s="361"/>
      <c r="T506" s="362"/>
      <c r="AT506" s="358" t="s">
        <v>328</v>
      </c>
      <c r="AU506" s="358" t="s">
        <v>89</v>
      </c>
      <c r="AV506" s="357" t="s">
        <v>326</v>
      </c>
      <c r="AW506" s="357" t="s">
        <v>32</v>
      </c>
      <c r="AX506" s="357" t="s">
        <v>84</v>
      </c>
      <c r="AY506" s="358" t="s">
        <v>320</v>
      </c>
    </row>
    <row r="507" spans="2:65" s="1" customFormat="1" ht="24.15" customHeight="1" x14ac:dyDescent="0.2">
      <c r="B507" s="13"/>
      <c r="C507" s="329" t="s">
        <v>796</v>
      </c>
      <c r="D507" s="329" t="s">
        <v>322</v>
      </c>
      <c r="E507" s="330" t="s">
        <v>797</v>
      </c>
      <c r="F507" s="331" t="s">
        <v>798</v>
      </c>
      <c r="G507" s="332" t="s">
        <v>385</v>
      </c>
      <c r="H507" s="333">
        <v>3089.183</v>
      </c>
      <c r="I507" s="21"/>
      <c r="J507" s="334">
        <f>ROUND(I507*H507,2)</f>
        <v>0</v>
      </c>
      <c r="K507" s="335"/>
      <c r="L507" s="13"/>
      <c r="M507" s="336" t="s">
        <v>1</v>
      </c>
      <c r="N507" s="337" t="s">
        <v>42</v>
      </c>
      <c r="P507" s="338">
        <f>O507*H507</f>
        <v>0</v>
      </c>
      <c r="Q507" s="338">
        <v>5.5199999999999997E-3</v>
      </c>
      <c r="R507" s="338">
        <f>Q507*H507</f>
        <v>17.052290159999998</v>
      </c>
      <c r="S507" s="338">
        <v>0</v>
      </c>
      <c r="T507" s="339">
        <f>S507*H507</f>
        <v>0</v>
      </c>
      <c r="AR507" s="340" t="s">
        <v>326</v>
      </c>
      <c r="AT507" s="340" t="s">
        <v>322</v>
      </c>
      <c r="AU507" s="340" t="s">
        <v>89</v>
      </c>
      <c r="AY507" s="3" t="s">
        <v>320</v>
      </c>
      <c r="BE507" s="341">
        <f>IF(N507="základní",J507,0)</f>
        <v>0</v>
      </c>
      <c r="BF507" s="341">
        <f>IF(N507="snížená",J507,0)</f>
        <v>0</v>
      </c>
      <c r="BG507" s="341">
        <f>IF(N507="zákl. přenesená",J507,0)</f>
        <v>0</v>
      </c>
      <c r="BH507" s="341">
        <f>IF(N507="sníž. přenesená",J507,0)</f>
        <v>0</v>
      </c>
      <c r="BI507" s="341">
        <f>IF(N507="nulová",J507,0)</f>
        <v>0</v>
      </c>
      <c r="BJ507" s="3" t="s">
        <v>89</v>
      </c>
      <c r="BK507" s="341">
        <f>ROUND(I507*H507,2)</f>
        <v>0</v>
      </c>
      <c r="BL507" s="3" t="s">
        <v>326</v>
      </c>
      <c r="BM507" s="340" t="s">
        <v>799</v>
      </c>
    </row>
    <row r="508" spans="2:65" s="350" customFormat="1" x14ac:dyDescent="0.2">
      <c r="B508" s="349"/>
      <c r="D508" s="344" t="s">
        <v>328</v>
      </c>
      <c r="E508" s="351" t="s">
        <v>1</v>
      </c>
      <c r="F508" s="352" t="s">
        <v>162</v>
      </c>
      <c r="H508" s="353">
        <v>3089.183</v>
      </c>
      <c r="L508" s="349"/>
      <c r="M508" s="354"/>
      <c r="T508" s="355"/>
      <c r="AT508" s="351" t="s">
        <v>328</v>
      </c>
      <c r="AU508" s="351" t="s">
        <v>89</v>
      </c>
      <c r="AV508" s="350" t="s">
        <v>89</v>
      </c>
      <c r="AW508" s="350" t="s">
        <v>32</v>
      </c>
      <c r="AX508" s="350" t="s">
        <v>84</v>
      </c>
      <c r="AY508" s="351" t="s">
        <v>320</v>
      </c>
    </row>
    <row r="509" spans="2:65" s="1" customFormat="1" ht="21.75" customHeight="1" x14ac:dyDescent="0.2">
      <c r="B509" s="13"/>
      <c r="C509" s="329" t="s">
        <v>800</v>
      </c>
      <c r="D509" s="329" t="s">
        <v>322</v>
      </c>
      <c r="E509" s="330" t="s">
        <v>801</v>
      </c>
      <c r="F509" s="331" t="s">
        <v>802</v>
      </c>
      <c r="G509" s="332" t="s">
        <v>385</v>
      </c>
      <c r="H509" s="333">
        <v>10.3</v>
      </c>
      <c r="I509" s="21"/>
      <c r="J509" s="334">
        <f>ROUND(I509*H509,2)</f>
        <v>0</v>
      </c>
      <c r="K509" s="335"/>
      <c r="L509" s="13"/>
      <c r="M509" s="336" t="s">
        <v>1</v>
      </c>
      <c r="N509" s="337" t="s">
        <v>42</v>
      </c>
      <c r="P509" s="338">
        <f>O509*H509</f>
        <v>0</v>
      </c>
      <c r="Q509" s="338">
        <v>2.5999999999999998E-4</v>
      </c>
      <c r="R509" s="338">
        <f>Q509*H509</f>
        <v>2.6779999999999998E-3</v>
      </c>
      <c r="S509" s="338">
        <v>0</v>
      </c>
      <c r="T509" s="339">
        <f>S509*H509</f>
        <v>0</v>
      </c>
      <c r="AR509" s="340" t="s">
        <v>326</v>
      </c>
      <c r="AT509" s="340" t="s">
        <v>322</v>
      </c>
      <c r="AU509" s="340" t="s">
        <v>89</v>
      </c>
      <c r="AY509" s="3" t="s">
        <v>320</v>
      </c>
      <c r="BE509" s="341">
        <f>IF(N509="základní",J509,0)</f>
        <v>0</v>
      </c>
      <c r="BF509" s="341">
        <f>IF(N509="snížená",J509,0)</f>
        <v>0</v>
      </c>
      <c r="BG509" s="341">
        <f>IF(N509="zákl. přenesená",J509,0)</f>
        <v>0</v>
      </c>
      <c r="BH509" s="341">
        <f>IF(N509="sníž. přenesená",J509,0)</f>
        <v>0</v>
      </c>
      <c r="BI509" s="341">
        <f>IF(N509="nulová",J509,0)</f>
        <v>0</v>
      </c>
      <c r="BJ509" s="3" t="s">
        <v>89</v>
      </c>
      <c r="BK509" s="341">
        <f>ROUND(I509*H509,2)</f>
        <v>0</v>
      </c>
      <c r="BL509" s="3" t="s">
        <v>326</v>
      </c>
      <c r="BM509" s="340" t="s">
        <v>803</v>
      </c>
    </row>
    <row r="510" spans="2:65" s="350" customFormat="1" x14ac:dyDescent="0.2">
      <c r="B510" s="349"/>
      <c r="D510" s="344" t="s">
        <v>328</v>
      </c>
      <c r="E510" s="351" t="s">
        <v>1</v>
      </c>
      <c r="F510" s="352" t="s">
        <v>119</v>
      </c>
      <c r="H510" s="353">
        <v>10.3</v>
      </c>
      <c r="L510" s="349"/>
      <c r="M510" s="354"/>
      <c r="T510" s="355"/>
      <c r="AT510" s="351" t="s">
        <v>328</v>
      </c>
      <c r="AU510" s="351" t="s">
        <v>89</v>
      </c>
      <c r="AV510" s="350" t="s">
        <v>89</v>
      </c>
      <c r="AW510" s="350" t="s">
        <v>32</v>
      </c>
      <c r="AX510" s="350" t="s">
        <v>84</v>
      </c>
      <c r="AY510" s="351" t="s">
        <v>320</v>
      </c>
    </row>
    <row r="511" spans="2:65" s="1" customFormat="1" ht="24.15" customHeight="1" x14ac:dyDescent="0.2">
      <c r="B511" s="13"/>
      <c r="C511" s="329" t="s">
        <v>804</v>
      </c>
      <c r="D511" s="329" t="s">
        <v>322</v>
      </c>
      <c r="E511" s="330" t="s">
        <v>805</v>
      </c>
      <c r="F511" s="331" t="s">
        <v>806</v>
      </c>
      <c r="G511" s="332" t="s">
        <v>385</v>
      </c>
      <c r="H511" s="333">
        <v>10.3</v>
      </c>
      <c r="I511" s="21"/>
      <c r="J511" s="334">
        <f>ROUND(I511*H511,2)</f>
        <v>0</v>
      </c>
      <c r="K511" s="335"/>
      <c r="L511" s="13"/>
      <c r="M511" s="336" t="s">
        <v>1</v>
      </c>
      <c r="N511" s="337" t="s">
        <v>42</v>
      </c>
      <c r="P511" s="338">
        <f>O511*H511</f>
        <v>0</v>
      </c>
      <c r="Q511" s="338">
        <v>2.5000000000000001E-4</v>
      </c>
      <c r="R511" s="338">
        <f>Q511*H511</f>
        <v>2.575E-3</v>
      </c>
      <c r="S511" s="338">
        <v>0</v>
      </c>
      <c r="T511" s="339">
        <f>S511*H511</f>
        <v>0</v>
      </c>
      <c r="AR511" s="340" t="s">
        <v>326</v>
      </c>
      <c r="AT511" s="340" t="s">
        <v>322</v>
      </c>
      <c r="AU511" s="340" t="s">
        <v>89</v>
      </c>
      <c r="AY511" s="3" t="s">
        <v>320</v>
      </c>
      <c r="BE511" s="341">
        <f>IF(N511="základní",J511,0)</f>
        <v>0</v>
      </c>
      <c r="BF511" s="341">
        <f>IF(N511="snížená",J511,0)</f>
        <v>0</v>
      </c>
      <c r="BG511" s="341">
        <f>IF(N511="zákl. přenesená",J511,0)</f>
        <v>0</v>
      </c>
      <c r="BH511" s="341">
        <f>IF(N511="sníž. přenesená",J511,0)</f>
        <v>0</v>
      </c>
      <c r="BI511" s="341">
        <f>IF(N511="nulová",J511,0)</f>
        <v>0</v>
      </c>
      <c r="BJ511" s="3" t="s">
        <v>89</v>
      </c>
      <c r="BK511" s="341">
        <f>ROUND(I511*H511,2)</f>
        <v>0</v>
      </c>
      <c r="BL511" s="3" t="s">
        <v>326</v>
      </c>
      <c r="BM511" s="340" t="s">
        <v>807</v>
      </c>
    </row>
    <row r="512" spans="2:65" s="350" customFormat="1" x14ac:dyDescent="0.2">
      <c r="B512" s="349"/>
      <c r="D512" s="344" t="s">
        <v>328</v>
      </c>
      <c r="E512" s="351" t="s">
        <v>1</v>
      </c>
      <c r="F512" s="352" t="s">
        <v>119</v>
      </c>
      <c r="H512" s="353">
        <v>10.3</v>
      </c>
      <c r="L512" s="349"/>
      <c r="M512" s="354"/>
      <c r="T512" s="355"/>
      <c r="AT512" s="351" t="s">
        <v>328</v>
      </c>
      <c r="AU512" s="351" t="s">
        <v>89</v>
      </c>
      <c r="AV512" s="350" t="s">
        <v>89</v>
      </c>
      <c r="AW512" s="350" t="s">
        <v>32</v>
      </c>
      <c r="AX512" s="350" t="s">
        <v>84</v>
      </c>
      <c r="AY512" s="351" t="s">
        <v>320</v>
      </c>
    </row>
    <row r="513" spans="2:65" s="1" customFormat="1" ht="44.25" customHeight="1" x14ac:dyDescent="0.2">
      <c r="B513" s="13"/>
      <c r="C513" s="329" t="s">
        <v>808</v>
      </c>
      <c r="D513" s="329" t="s">
        <v>322</v>
      </c>
      <c r="E513" s="330" t="s">
        <v>809</v>
      </c>
      <c r="F513" s="331" t="s">
        <v>810</v>
      </c>
      <c r="G513" s="332" t="s">
        <v>385</v>
      </c>
      <c r="H513" s="333">
        <v>10.3</v>
      </c>
      <c r="I513" s="21"/>
      <c r="J513" s="334">
        <f>ROUND(I513*H513,2)</f>
        <v>0</v>
      </c>
      <c r="K513" s="335"/>
      <c r="L513" s="13"/>
      <c r="M513" s="336" t="s">
        <v>1</v>
      </c>
      <c r="N513" s="337" t="s">
        <v>42</v>
      </c>
      <c r="P513" s="338">
        <f>O513*H513</f>
        <v>0</v>
      </c>
      <c r="Q513" s="338">
        <v>8.8000000000000005E-3</v>
      </c>
      <c r="R513" s="338">
        <f>Q513*H513</f>
        <v>9.0640000000000012E-2</v>
      </c>
      <c r="S513" s="338">
        <v>0</v>
      </c>
      <c r="T513" s="339">
        <f>S513*H513</f>
        <v>0</v>
      </c>
      <c r="AR513" s="340" t="s">
        <v>326</v>
      </c>
      <c r="AT513" s="340" t="s">
        <v>322</v>
      </c>
      <c r="AU513" s="340" t="s">
        <v>89</v>
      </c>
      <c r="AY513" s="3" t="s">
        <v>320</v>
      </c>
      <c r="BE513" s="341">
        <f>IF(N513="základní",J513,0)</f>
        <v>0</v>
      </c>
      <c r="BF513" s="341">
        <f>IF(N513="snížená",J513,0)</f>
        <v>0</v>
      </c>
      <c r="BG513" s="341">
        <f>IF(N513="zákl. přenesená",J513,0)</f>
        <v>0</v>
      </c>
      <c r="BH513" s="341">
        <f>IF(N513="sníž. přenesená",J513,0)</f>
        <v>0</v>
      </c>
      <c r="BI513" s="341">
        <f>IF(N513="nulová",J513,0)</f>
        <v>0</v>
      </c>
      <c r="BJ513" s="3" t="s">
        <v>89</v>
      </c>
      <c r="BK513" s="341">
        <f>ROUND(I513*H513,2)</f>
        <v>0</v>
      </c>
      <c r="BL513" s="3" t="s">
        <v>326</v>
      </c>
      <c r="BM513" s="340" t="s">
        <v>811</v>
      </c>
    </row>
    <row r="514" spans="2:65" s="343" customFormat="1" x14ac:dyDescent="0.2">
      <c r="B514" s="342"/>
      <c r="D514" s="344" t="s">
        <v>328</v>
      </c>
      <c r="E514" s="345" t="s">
        <v>1</v>
      </c>
      <c r="F514" s="346" t="s">
        <v>120</v>
      </c>
      <c r="H514" s="345" t="s">
        <v>1</v>
      </c>
      <c r="L514" s="342"/>
      <c r="M514" s="347"/>
      <c r="T514" s="348"/>
      <c r="AT514" s="345" t="s">
        <v>328</v>
      </c>
      <c r="AU514" s="345" t="s">
        <v>89</v>
      </c>
      <c r="AV514" s="343" t="s">
        <v>84</v>
      </c>
      <c r="AW514" s="343" t="s">
        <v>32</v>
      </c>
      <c r="AX514" s="343" t="s">
        <v>76</v>
      </c>
      <c r="AY514" s="345" t="s">
        <v>320</v>
      </c>
    </row>
    <row r="515" spans="2:65" s="350" customFormat="1" x14ac:dyDescent="0.2">
      <c r="B515" s="349"/>
      <c r="D515" s="344" t="s">
        <v>328</v>
      </c>
      <c r="E515" s="351" t="s">
        <v>119</v>
      </c>
      <c r="F515" s="352" t="s">
        <v>121</v>
      </c>
      <c r="H515" s="353">
        <v>10.3</v>
      </c>
      <c r="L515" s="349"/>
      <c r="M515" s="354"/>
      <c r="T515" s="355"/>
      <c r="AT515" s="351" t="s">
        <v>328</v>
      </c>
      <c r="AU515" s="351" t="s">
        <v>89</v>
      </c>
      <c r="AV515" s="350" t="s">
        <v>89</v>
      </c>
      <c r="AW515" s="350" t="s">
        <v>32</v>
      </c>
      <c r="AX515" s="350" t="s">
        <v>84</v>
      </c>
      <c r="AY515" s="351" t="s">
        <v>320</v>
      </c>
    </row>
    <row r="516" spans="2:65" s="1" customFormat="1" ht="16.5" customHeight="1" x14ac:dyDescent="0.2">
      <c r="B516" s="13"/>
      <c r="C516" s="363" t="s">
        <v>812</v>
      </c>
      <c r="D516" s="363" t="s">
        <v>339</v>
      </c>
      <c r="E516" s="364" t="s">
        <v>813</v>
      </c>
      <c r="F516" s="365" t="s">
        <v>814</v>
      </c>
      <c r="G516" s="366" t="s">
        <v>385</v>
      </c>
      <c r="H516" s="367">
        <v>10.815</v>
      </c>
      <c r="I516" s="22"/>
      <c r="J516" s="368">
        <f>ROUND(I516*H516,2)</f>
        <v>0</v>
      </c>
      <c r="K516" s="369"/>
      <c r="L516" s="370"/>
      <c r="M516" s="371" t="s">
        <v>1</v>
      </c>
      <c r="N516" s="372" t="s">
        <v>42</v>
      </c>
      <c r="P516" s="338">
        <f>O516*H516</f>
        <v>0</v>
      </c>
      <c r="Q516" s="338">
        <v>4.5999999999999999E-3</v>
      </c>
      <c r="R516" s="338">
        <f>Q516*H516</f>
        <v>4.9748999999999995E-2</v>
      </c>
      <c r="S516" s="338">
        <v>0</v>
      </c>
      <c r="T516" s="339">
        <f>S516*H516</f>
        <v>0</v>
      </c>
      <c r="AR516" s="340" t="s">
        <v>343</v>
      </c>
      <c r="AT516" s="340" t="s">
        <v>339</v>
      </c>
      <c r="AU516" s="340" t="s">
        <v>89</v>
      </c>
      <c r="AY516" s="3" t="s">
        <v>320</v>
      </c>
      <c r="BE516" s="341">
        <f>IF(N516="základní",J516,0)</f>
        <v>0</v>
      </c>
      <c r="BF516" s="341">
        <f>IF(N516="snížená",J516,0)</f>
        <v>0</v>
      </c>
      <c r="BG516" s="341">
        <f>IF(N516="zákl. přenesená",J516,0)</f>
        <v>0</v>
      </c>
      <c r="BH516" s="341">
        <f>IF(N516="sníž. přenesená",J516,0)</f>
        <v>0</v>
      </c>
      <c r="BI516" s="341">
        <f>IF(N516="nulová",J516,0)</f>
        <v>0</v>
      </c>
      <c r="BJ516" s="3" t="s">
        <v>89</v>
      </c>
      <c r="BK516" s="341">
        <f>ROUND(I516*H516,2)</f>
        <v>0</v>
      </c>
      <c r="BL516" s="3" t="s">
        <v>326</v>
      </c>
      <c r="BM516" s="340" t="s">
        <v>815</v>
      </c>
    </row>
    <row r="517" spans="2:65" s="350" customFormat="1" x14ac:dyDescent="0.2">
      <c r="B517" s="349"/>
      <c r="D517" s="344" t="s">
        <v>328</v>
      </c>
      <c r="E517" s="351" t="s">
        <v>1</v>
      </c>
      <c r="F517" s="352" t="s">
        <v>121</v>
      </c>
      <c r="H517" s="353">
        <v>10.3</v>
      </c>
      <c r="L517" s="349"/>
      <c r="M517" s="354"/>
      <c r="T517" s="355"/>
      <c r="AT517" s="351" t="s">
        <v>328</v>
      </c>
      <c r="AU517" s="351" t="s">
        <v>89</v>
      </c>
      <c r="AV517" s="350" t="s">
        <v>89</v>
      </c>
      <c r="AW517" s="350" t="s">
        <v>32</v>
      </c>
      <c r="AX517" s="350" t="s">
        <v>84</v>
      </c>
      <c r="AY517" s="351" t="s">
        <v>320</v>
      </c>
    </row>
    <row r="518" spans="2:65" s="350" customFormat="1" x14ac:dyDescent="0.2">
      <c r="B518" s="349"/>
      <c r="D518" s="344" t="s">
        <v>328</v>
      </c>
      <c r="F518" s="352" t="s">
        <v>816</v>
      </c>
      <c r="H518" s="353">
        <v>10.815</v>
      </c>
      <c r="L518" s="349"/>
      <c r="M518" s="354"/>
      <c r="T518" s="355"/>
      <c r="AT518" s="351" t="s">
        <v>328</v>
      </c>
      <c r="AU518" s="351" t="s">
        <v>89</v>
      </c>
      <c r="AV518" s="350" t="s">
        <v>89</v>
      </c>
      <c r="AW518" s="350" t="s">
        <v>4</v>
      </c>
      <c r="AX518" s="350" t="s">
        <v>84</v>
      </c>
      <c r="AY518" s="351" t="s">
        <v>320</v>
      </c>
    </row>
    <row r="519" spans="2:65" s="1" customFormat="1" ht="24.15" customHeight="1" x14ac:dyDescent="0.2">
      <c r="B519" s="13"/>
      <c r="C519" s="329" t="s">
        <v>817</v>
      </c>
      <c r="D519" s="329" t="s">
        <v>322</v>
      </c>
      <c r="E519" s="330" t="s">
        <v>818</v>
      </c>
      <c r="F519" s="331" t="s">
        <v>819</v>
      </c>
      <c r="G519" s="332" t="s">
        <v>385</v>
      </c>
      <c r="H519" s="333">
        <v>10.3</v>
      </c>
      <c r="I519" s="21"/>
      <c r="J519" s="334">
        <f>ROUND(I519*H519,2)</f>
        <v>0</v>
      </c>
      <c r="K519" s="335"/>
      <c r="L519" s="13"/>
      <c r="M519" s="336" t="s">
        <v>1</v>
      </c>
      <c r="N519" s="337" t="s">
        <v>42</v>
      </c>
      <c r="P519" s="338">
        <f>O519*H519</f>
        <v>0</v>
      </c>
      <c r="Q519" s="338">
        <v>2.8500000000000001E-3</v>
      </c>
      <c r="R519" s="338">
        <f>Q519*H519</f>
        <v>2.9355000000000003E-2</v>
      </c>
      <c r="S519" s="338">
        <v>0</v>
      </c>
      <c r="T519" s="339">
        <f>S519*H519</f>
        <v>0</v>
      </c>
      <c r="AR519" s="340" t="s">
        <v>326</v>
      </c>
      <c r="AT519" s="340" t="s">
        <v>322</v>
      </c>
      <c r="AU519" s="340" t="s">
        <v>89</v>
      </c>
      <c r="AY519" s="3" t="s">
        <v>320</v>
      </c>
      <c r="BE519" s="341">
        <f>IF(N519="základní",J519,0)</f>
        <v>0</v>
      </c>
      <c r="BF519" s="341">
        <f>IF(N519="snížená",J519,0)</f>
        <v>0</v>
      </c>
      <c r="BG519" s="341">
        <f>IF(N519="zákl. přenesená",J519,0)</f>
        <v>0</v>
      </c>
      <c r="BH519" s="341">
        <f>IF(N519="sníž. přenesená",J519,0)</f>
        <v>0</v>
      </c>
      <c r="BI519" s="341">
        <f>IF(N519="nulová",J519,0)</f>
        <v>0</v>
      </c>
      <c r="BJ519" s="3" t="s">
        <v>89</v>
      </c>
      <c r="BK519" s="341">
        <f>ROUND(I519*H519,2)</f>
        <v>0</v>
      </c>
      <c r="BL519" s="3" t="s">
        <v>326</v>
      </c>
      <c r="BM519" s="340" t="s">
        <v>820</v>
      </c>
    </row>
    <row r="520" spans="2:65" s="350" customFormat="1" x14ac:dyDescent="0.2">
      <c r="B520" s="349"/>
      <c r="D520" s="344" t="s">
        <v>328</v>
      </c>
      <c r="E520" s="351" t="s">
        <v>1</v>
      </c>
      <c r="F520" s="352" t="s">
        <v>119</v>
      </c>
      <c r="H520" s="353">
        <v>10.3</v>
      </c>
      <c r="L520" s="349"/>
      <c r="M520" s="354"/>
      <c r="T520" s="355"/>
      <c r="AT520" s="351" t="s">
        <v>328</v>
      </c>
      <c r="AU520" s="351" t="s">
        <v>89</v>
      </c>
      <c r="AV520" s="350" t="s">
        <v>89</v>
      </c>
      <c r="AW520" s="350" t="s">
        <v>32</v>
      </c>
      <c r="AX520" s="350" t="s">
        <v>84</v>
      </c>
      <c r="AY520" s="351" t="s">
        <v>320</v>
      </c>
    </row>
    <row r="521" spans="2:65" s="1" customFormat="1" ht="16.5" customHeight="1" x14ac:dyDescent="0.2">
      <c r="B521" s="13"/>
      <c r="C521" s="329" t="s">
        <v>821</v>
      </c>
      <c r="D521" s="329" t="s">
        <v>322</v>
      </c>
      <c r="E521" s="330" t="s">
        <v>822</v>
      </c>
      <c r="F521" s="331" t="s">
        <v>823</v>
      </c>
      <c r="G521" s="332" t="s">
        <v>385</v>
      </c>
      <c r="H521" s="333">
        <v>743.67600000000004</v>
      </c>
      <c r="I521" s="21"/>
      <c r="J521" s="334">
        <f>ROUND(I521*H521,2)</f>
        <v>0</v>
      </c>
      <c r="K521" s="335"/>
      <c r="L521" s="13"/>
      <c r="M521" s="336" t="s">
        <v>1</v>
      </c>
      <c r="N521" s="337" t="s">
        <v>42</v>
      </c>
      <c r="P521" s="338">
        <f>O521*H521</f>
        <v>0</v>
      </c>
      <c r="Q521" s="338">
        <v>2.5999999999999998E-4</v>
      </c>
      <c r="R521" s="338">
        <f>Q521*H521</f>
        <v>0.19335575999999999</v>
      </c>
      <c r="S521" s="338">
        <v>0</v>
      </c>
      <c r="T521" s="339">
        <f>S521*H521</f>
        <v>0</v>
      </c>
      <c r="AR521" s="340" t="s">
        <v>326</v>
      </c>
      <c r="AT521" s="340" t="s">
        <v>322</v>
      </c>
      <c r="AU521" s="340" t="s">
        <v>89</v>
      </c>
      <c r="AY521" s="3" t="s">
        <v>320</v>
      </c>
      <c r="BE521" s="341">
        <f>IF(N521="základní",J521,0)</f>
        <v>0</v>
      </c>
      <c r="BF521" s="341">
        <f>IF(N521="snížená",J521,0)</f>
        <v>0</v>
      </c>
      <c r="BG521" s="341">
        <f>IF(N521="zákl. přenesená",J521,0)</f>
        <v>0</v>
      </c>
      <c r="BH521" s="341">
        <f>IF(N521="sníž. přenesená",J521,0)</f>
        <v>0</v>
      </c>
      <c r="BI521" s="341">
        <f>IF(N521="nulová",J521,0)</f>
        <v>0</v>
      </c>
      <c r="BJ521" s="3" t="s">
        <v>89</v>
      </c>
      <c r="BK521" s="341">
        <f>ROUND(I521*H521,2)</f>
        <v>0</v>
      </c>
      <c r="BL521" s="3" t="s">
        <v>326</v>
      </c>
      <c r="BM521" s="340" t="s">
        <v>824</v>
      </c>
    </row>
    <row r="522" spans="2:65" s="350" customFormat="1" x14ac:dyDescent="0.2">
      <c r="B522" s="349"/>
      <c r="D522" s="344" t="s">
        <v>328</v>
      </c>
      <c r="E522" s="351" t="s">
        <v>1</v>
      </c>
      <c r="F522" s="352" t="s">
        <v>825</v>
      </c>
      <c r="H522" s="353">
        <v>743.67600000000004</v>
      </c>
      <c r="L522" s="349"/>
      <c r="M522" s="354"/>
      <c r="T522" s="355"/>
      <c r="AT522" s="351" t="s">
        <v>328</v>
      </c>
      <c r="AU522" s="351" t="s">
        <v>89</v>
      </c>
      <c r="AV522" s="350" t="s">
        <v>89</v>
      </c>
      <c r="AW522" s="350" t="s">
        <v>32</v>
      </c>
      <c r="AX522" s="350" t="s">
        <v>84</v>
      </c>
      <c r="AY522" s="351" t="s">
        <v>320</v>
      </c>
    </row>
    <row r="523" spans="2:65" s="1" customFormat="1" ht="21.75" customHeight="1" x14ac:dyDescent="0.2">
      <c r="B523" s="13"/>
      <c r="C523" s="329" t="s">
        <v>826</v>
      </c>
      <c r="D523" s="329" t="s">
        <v>322</v>
      </c>
      <c r="E523" s="330" t="s">
        <v>827</v>
      </c>
      <c r="F523" s="331" t="s">
        <v>828</v>
      </c>
      <c r="G523" s="332" t="s">
        <v>385</v>
      </c>
      <c r="H523" s="333">
        <v>39.991999999999997</v>
      </c>
      <c r="I523" s="21"/>
      <c r="J523" s="334">
        <f>ROUND(I523*H523,2)</f>
        <v>0</v>
      </c>
      <c r="K523" s="335"/>
      <c r="L523" s="13"/>
      <c r="M523" s="336" t="s">
        <v>1</v>
      </c>
      <c r="N523" s="337" t="s">
        <v>42</v>
      </c>
      <c r="P523" s="338">
        <f>O523*H523</f>
        <v>0</v>
      </c>
      <c r="Q523" s="338">
        <v>4.3800000000000002E-3</v>
      </c>
      <c r="R523" s="338">
        <f>Q523*H523</f>
        <v>0.17516496000000001</v>
      </c>
      <c r="S523" s="338">
        <v>0</v>
      </c>
      <c r="T523" s="339">
        <f>S523*H523</f>
        <v>0</v>
      </c>
      <c r="AR523" s="340" t="s">
        <v>326</v>
      </c>
      <c r="AT523" s="340" t="s">
        <v>322</v>
      </c>
      <c r="AU523" s="340" t="s">
        <v>89</v>
      </c>
      <c r="AY523" s="3" t="s">
        <v>320</v>
      </c>
      <c r="BE523" s="341">
        <f>IF(N523="základní",J523,0)</f>
        <v>0</v>
      </c>
      <c r="BF523" s="341">
        <f>IF(N523="snížená",J523,0)</f>
        <v>0</v>
      </c>
      <c r="BG523" s="341">
        <f>IF(N523="zákl. přenesená",J523,0)</f>
        <v>0</v>
      </c>
      <c r="BH523" s="341">
        <f>IF(N523="sníž. přenesená",J523,0)</f>
        <v>0</v>
      </c>
      <c r="BI523" s="341">
        <f>IF(N523="nulová",J523,0)</f>
        <v>0</v>
      </c>
      <c r="BJ523" s="3" t="s">
        <v>89</v>
      </c>
      <c r="BK523" s="341">
        <f>ROUND(I523*H523,2)</f>
        <v>0</v>
      </c>
      <c r="BL523" s="3" t="s">
        <v>326</v>
      </c>
      <c r="BM523" s="340" t="s">
        <v>829</v>
      </c>
    </row>
    <row r="524" spans="2:65" s="350" customFormat="1" x14ac:dyDescent="0.2">
      <c r="B524" s="349"/>
      <c r="D524" s="344" t="s">
        <v>328</v>
      </c>
      <c r="E524" s="351" t="s">
        <v>1</v>
      </c>
      <c r="F524" s="352" t="s">
        <v>830</v>
      </c>
      <c r="H524" s="353">
        <v>39.991999999999997</v>
      </c>
      <c r="L524" s="349"/>
      <c r="M524" s="354"/>
      <c r="T524" s="355"/>
      <c r="AT524" s="351" t="s">
        <v>328</v>
      </c>
      <c r="AU524" s="351" t="s">
        <v>89</v>
      </c>
      <c r="AV524" s="350" t="s">
        <v>89</v>
      </c>
      <c r="AW524" s="350" t="s">
        <v>32</v>
      </c>
      <c r="AX524" s="350" t="s">
        <v>84</v>
      </c>
      <c r="AY524" s="351" t="s">
        <v>320</v>
      </c>
    </row>
    <row r="525" spans="2:65" s="1" customFormat="1" ht="24.15" customHeight="1" x14ac:dyDescent="0.2">
      <c r="B525" s="13"/>
      <c r="C525" s="329" t="s">
        <v>831</v>
      </c>
      <c r="D525" s="329" t="s">
        <v>322</v>
      </c>
      <c r="E525" s="330" t="s">
        <v>832</v>
      </c>
      <c r="F525" s="331" t="s">
        <v>833</v>
      </c>
      <c r="G525" s="332" t="s">
        <v>325</v>
      </c>
      <c r="H525" s="333">
        <v>239.09</v>
      </c>
      <c r="I525" s="21"/>
      <c r="J525" s="334">
        <f>ROUND(I525*H525,2)</f>
        <v>0</v>
      </c>
      <c r="K525" s="335"/>
      <c r="L525" s="13"/>
      <c r="M525" s="336" t="s">
        <v>1</v>
      </c>
      <c r="N525" s="337" t="s">
        <v>42</v>
      </c>
      <c r="P525" s="338">
        <f>O525*H525</f>
        <v>0</v>
      </c>
      <c r="Q525" s="338">
        <v>0</v>
      </c>
      <c r="R525" s="338">
        <f>Q525*H525</f>
        <v>0</v>
      </c>
      <c r="S525" s="338">
        <v>0</v>
      </c>
      <c r="T525" s="339">
        <f>S525*H525</f>
        <v>0</v>
      </c>
      <c r="AR525" s="340" t="s">
        <v>326</v>
      </c>
      <c r="AT525" s="340" t="s">
        <v>322</v>
      </c>
      <c r="AU525" s="340" t="s">
        <v>89</v>
      </c>
      <c r="AY525" s="3" t="s">
        <v>320</v>
      </c>
      <c r="BE525" s="341">
        <f>IF(N525="základní",J525,0)</f>
        <v>0</v>
      </c>
      <c r="BF525" s="341">
        <f>IF(N525="snížená",J525,0)</f>
        <v>0</v>
      </c>
      <c r="BG525" s="341">
        <f>IF(N525="zákl. přenesená",J525,0)</f>
        <v>0</v>
      </c>
      <c r="BH525" s="341">
        <f>IF(N525="sníž. přenesená",J525,0)</f>
        <v>0</v>
      </c>
      <c r="BI525" s="341">
        <f>IF(N525="nulová",J525,0)</f>
        <v>0</v>
      </c>
      <c r="BJ525" s="3" t="s">
        <v>89</v>
      </c>
      <c r="BK525" s="341">
        <f>ROUND(I525*H525,2)</f>
        <v>0</v>
      </c>
      <c r="BL525" s="3" t="s">
        <v>326</v>
      </c>
      <c r="BM525" s="340" t="s">
        <v>834</v>
      </c>
    </row>
    <row r="526" spans="2:65" s="343" customFormat="1" x14ac:dyDescent="0.2">
      <c r="B526" s="342"/>
      <c r="D526" s="344" t="s">
        <v>328</v>
      </c>
      <c r="E526" s="345" t="s">
        <v>1</v>
      </c>
      <c r="F526" s="346" t="s">
        <v>835</v>
      </c>
      <c r="H526" s="345" t="s">
        <v>1</v>
      </c>
      <c r="L526" s="342"/>
      <c r="M526" s="347"/>
      <c r="T526" s="348"/>
      <c r="AT526" s="345" t="s">
        <v>328</v>
      </c>
      <c r="AU526" s="345" t="s">
        <v>89</v>
      </c>
      <c r="AV526" s="343" t="s">
        <v>84</v>
      </c>
      <c r="AW526" s="343" t="s">
        <v>32</v>
      </c>
      <c r="AX526" s="343" t="s">
        <v>76</v>
      </c>
      <c r="AY526" s="345" t="s">
        <v>320</v>
      </c>
    </row>
    <row r="527" spans="2:65" s="350" customFormat="1" x14ac:dyDescent="0.2">
      <c r="B527" s="349"/>
      <c r="D527" s="344" t="s">
        <v>328</v>
      </c>
      <c r="E527" s="351" t="s">
        <v>1</v>
      </c>
      <c r="F527" s="352" t="s">
        <v>836</v>
      </c>
      <c r="H527" s="353">
        <v>67.2</v>
      </c>
      <c r="L527" s="349"/>
      <c r="M527" s="354"/>
      <c r="T527" s="355"/>
      <c r="AT527" s="351" t="s">
        <v>328</v>
      </c>
      <c r="AU527" s="351" t="s">
        <v>89</v>
      </c>
      <c r="AV527" s="350" t="s">
        <v>89</v>
      </c>
      <c r="AW527" s="350" t="s">
        <v>32</v>
      </c>
      <c r="AX527" s="350" t="s">
        <v>76</v>
      </c>
      <c r="AY527" s="351" t="s">
        <v>320</v>
      </c>
    </row>
    <row r="528" spans="2:65" s="384" customFormat="1" x14ac:dyDescent="0.2">
      <c r="B528" s="383"/>
      <c r="D528" s="344" t="s">
        <v>328</v>
      </c>
      <c r="E528" s="385" t="s">
        <v>165</v>
      </c>
      <c r="F528" s="386" t="s">
        <v>621</v>
      </c>
      <c r="H528" s="387">
        <v>67.2</v>
      </c>
      <c r="L528" s="383"/>
      <c r="M528" s="388"/>
      <c r="T528" s="389"/>
      <c r="AT528" s="385" t="s">
        <v>328</v>
      </c>
      <c r="AU528" s="385" t="s">
        <v>89</v>
      </c>
      <c r="AV528" s="384" t="s">
        <v>207</v>
      </c>
      <c r="AW528" s="384" t="s">
        <v>32</v>
      </c>
      <c r="AX528" s="384" t="s">
        <v>76</v>
      </c>
      <c r="AY528" s="385" t="s">
        <v>320</v>
      </c>
    </row>
    <row r="529" spans="2:65" s="343" customFormat="1" x14ac:dyDescent="0.2">
      <c r="B529" s="342"/>
      <c r="D529" s="344" t="s">
        <v>328</v>
      </c>
      <c r="E529" s="345" t="s">
        <v>1</v>
      </c>
      <c r="F529" s="346" t="s">
        <v>221</v>
      </c>
      <c r="H529" s="345" t="s">
        <v>1</v>
      </c>
      <c r="L529" s="342"/>
      <c r="M529" s="347"/>
      <c r="T529" s="348"/>
      <c r="AT529" s="345" t="s">
        <v>328</v>
      </c>
      <c r="AU529" s="345" t="s">
        <v>89</v>
      </c>
      <c r="AV529" s="343" t="s">
        <v>84</v>
      </c>
      <c r="AW529" s="343" t="s">
        <v>32</v>
      </c>
      <c r="AX529" s="343" t="s">
        <v>76</v>
      </c>
      <c r="AY529" s="345" t="s">
        <v>320</v>
      </c>
    </row>
    <row r="530" spans="2:65" s="350" customFormat="1" x14ac:dyDescent="0.2">
      <c r="B530" s="349"/>
      <c r="D530" s="344" t="s">
        <v>328</v>
      </c>
      <c r="E530" s="351" t="s">
        <v>220</v>
      </c>
      <c r="F530" s="352" t="s">
        <v>837</v>
      </c>
      <c r="H530" s="353">
        <v>49.78</v>
      </c>
      <c r="L530" s="349"/>
      <c r="M530" s="354"/>
      <c r="T530" s="355"/>
      <c r="AT530" s="351" t="s">
        <v>328</v>
      </c>
      <c r="AU530" s="351" t="s">
        <v>89</v>
      </c>
      <c r="AV530" s="350" t="s">
        <v>89</v>
      </c>
      <c r="AW530" s="350" t="s">
        <v>32</v>
      </c>
      <c r="AX530" s="350" t="s">
        <v>76</v>
      </c>
      <c r="AY530" s="351" t="s">
        <v>320</v>
      </c>
    </row>
    <row r="531" spans="2:65" s="343" customFormat="1" x14ac:dyDescent="0.2">
      <c r="B531" s="342"/>
      <c r="D531" s="344" t="s">
        <v>328</v>
      </c>
      <c r="E531" s="345" t="s">
        <v>1</v>
      </c>
      <c r="F531" s="346" t="s">
        <v>838</v>
      </c>
      <c r="H531" s="345" t="s">
        <v>1</v>
      </c>
      <c r="L531" s="342"/>
      <c r="M531" s="347"/>
      <c r="T531" s="348"/>
      <c r="AT531" s="345" t="s">
        <v>328</v>
      </c>
      <c r="AU531" s="345" t="s">
        <v>89</v>
      </c>
      <c r="AV531" s="343" t="s">
        <v>84</v>
      </c>
      <c r="AW531" s="343" t="s">
        <v>32</v>
      </c>
      <c r="AX531" s="343" t="s">
        <v>76</v>
      </c>
      <c r="AY531" s="345" t="s">
        <v>320</v>
      </c>
    </row>
    <row r="532" spans="2:65" s="350" customFormat="1" ht="20" x14ac:dyDescent="0.2">
      <c r="B532" s="349"/>
      <c r="D532" s="344" t="s">
        <v>328</v>
      </c>
      <c r="E532" s="351" t="s">
        <v>147</v>
      </c>
      <c r="F532" s="352" t="s">
        <v>839</v>
      </c>
      <c r="H532" s="353">
        <v>122.11</v>
      </c>
      <c r="L532" s="349"/>
      <c r="M532" s="354"/>
      <c r="T532" s="355"/>
      <c r="AT532" s="351" t="s">
        <v>328</v>
      </c>
      <c r="AU532" s="351" t="s">
        <v>89</v>
      </c>
      <c r="AV532" s="350" t="s">
        <v>89</v>
      </c>
      <c r="AW532" s="350" t="s">
        <v>32</v>
      </c>
      <c r="AX532" s="350" t="s">
        <v>76</v>
      </c>
      <c r="AY532" s="351" t="s">
        <v>320</v>
      </c>
    </row>
    <row r="533" spans="2:65" s="357" customFormat="1" x14ac:dyDescent="0.2">
      <c r="B533" s="356"/>
      <c r="D533" s="344" t="s">
        <v>328</v>
      </c>
      <c r="E533" s="358" t="s">
        <v>1</v>
      </c>
      <c r="F533" s="359" t="s">
        <v>402</v>
      </c>
      <c r="H533" s="360">
        <v>239.09</v>
      </c>
      <c r="L533" s="356"/>
      <c r="M533" s="361"/>
      <c r="T533" s="362"/>
      <c r="AT533" s="358" t="s">
        <v>328</v>
      </c>
      <c r="AU533" s="358" t="s">
        <v>89</v>
      </c>
      <c r="AV533" s="357" t="s">
        <v>326</v>
      </c>
      <c r="AW533" s="357" t="s">
        <v>32</v>
      </c>
      <c r="AX533" s="357" t="s">
        <v>84</v>
      </c>
      <c r="AY533" s="358" t="s">
        <v>320</v>
      </c>
    </row>
    <row r="534" spans="2:65" s="1" customFormat="1" ht="16.5" customHeight="1" x14ac:dyDescent="0.2">
      <c r="B534" s="13"/>
      <c r="C534" s="363" t="s">
        <v>840</v>
      </c>
      <c r="D534" s="363" t="s">
        <v>339</v>
      </c>
      <c r="E534" s="364" t="s">
        <v>841</v>
      </c>
      <c r="F534" s="365" t="s">
        <v>842</v>
      </c>
      <c r="G534" s="366" t="s">
        <v>325</v>
      </c>
      <c r="H534" s="367">
        <v>116.98</v>
      </c>
      <c r="I534" s="22"/>
      <c r="J534" s="368">
        <f>ROUND(I534*H534,2)</f>
        <v>0</v>
      </c>
      <c r="K534" s="369"/>
      <c r="L534" s="370"/>
      <c r="M534" s="371" t="s">
        <v>1</v>
      </c>
      <c r="N534" s="372" t="s">
        <v>42</v>
      </c>
      <c r="P534" s="338">
        <f>O534*H534</f>
        <v>0</v>
      </c>
      <c r="Q534" s="338">
        <v>3.0000000000000001E-5</v>
      </c>
      <c r="R534" s="338">
        <f>Q534*H534</f>
        <v>3.5094000000000002E-3</v>
      </c>
      <c r="S534" s="338">
        <v>0</v>
      </c>
      <c r="T534" s="339">
        <f>S534*H534</f>
        <v>0</v>
      </c>
      <c r="AR534" s="340" t="s">
        <v>343</v>
      </c>
      <c r="AT534" s="340" t="s">
        <v>339</v>
      </c>
      <c r="AU534" s="340" t="s">
        <v>89</v>
      </c>
      <c r="AY534" s="3" t="s">
        <v>320</v>
      </c>
      <c r="BE534" s="341">
        <f>IF(N534="základní",J534,0)</f>
        <v>0</v>
      </c>
      <c r="BF534" s="341">
        <f>IF(N534="snížená",J534,0)</f>
        <v>0</v>
      </c>
      <c r="BG534" s="341">
        <f>IF(N534="zákl. přenesená",J534,0)</f>
        <v>0</v>
      </c>
      <c r="BH534" s="341">
        <f>IF(N534="sníž. přenesená",J534,0)</f>
        <v>0</v>
      </c>
      <c r="BI534" s="341">
        <f>IF(N534="nulová",J534,0)</f>
        <v>0</v>
      </c>
      <c r="BJ534" s="3" t="s">
        <v>89</v>
      </c>
      <c r="BK534" s="341">
        <f>ROUND(I534*H534,2)</f>
        <v>0</v>
      </c>
      <c r="BL534" s="3" t="s">
        <v>326</v>
      </c>
      <c r="BM534" s="340" t="s">
        <v>843</v>
      </c>
    </row>
    <row r="535" spans="2:65" s="350" customFormat="1" x14ac:dyDescent="0.2">
      <c r="B535" s="349"/>
      <c r="D535" s="344" t="s">
        <v>328</v>
      </c>
      <c r="E535" s="351" t="s">
        <v>1</v>
      </c>
      <c r="F535" s="352" t="s">
        <v>844</v>
      </c>
      <c r="H535" s="353">
        <v>116.98</v>
      </c>
      <c r="L535" s="349"/>
      <c r="M535" s="354"/>
      <c r="T535" s="355"/>
      <c r="AT535" s="351" t="s">
        <v>328</v>
      </c>
      <c r="AU535" s="351" t="s">
        <v>89</v>
      </c>
      <c r="AV535" s="350" t="s">
        <v>89</v>
      </c>
      <c r="AW535" s="350" t="s">
        <v>32</v>
      </c>
      <c r="AX535" s="350" t="s">
        <v>84</v>
      </c>
      <c r="AY535" s="351" t="s">
        <v>320</v>
      </c>
    </row>
    <row r="536" spans="2:65" s="1" customFormat="1" ht="24.15" customHeight="1" x14ac:dyDescent="0.2">
      <c r="B536" s="13"/>
      <c r="C536" s="363" t="s">
        <v>845</v>
      </c>
      <c r="D536" s="363" t="s">
        <v>339</v>
      </c>
      <c r="E536" s="364" t="s">
        <v>846</v>
      </c>
      <c r="F536" s="365" t="s">
        <v>847</v>
      </c>
      <c r="G536" s="366" t="s">
        <v>325</v>
      </c>
      <c r="H536" s="367">
        <v>122.11</v>
      </c>
      <c r="I536" s="22"/>
      <c r="J536" s="368">
        <f>ROUND(I536*H536,2)</f>
        <v>0</v>
      </c>
      <c r="K536" s="369"/>
      <c r="L536" s="370"/>
      <c r="M536" s="371" t="s">
        <v>1</v>
      </c>
      <c r="N536" s="372" t="s">
        <v>42</v>
      </c>
      <c r="P536" s="338">
        <f>O536*H536</f>
        <v>0</v>
      </c>
      <c r="Q536" s="338">
        <v>3.0000000000000001E-5</v>
      </c>
      <c r="R536" s="338">
        <f>Q536*H536</f>
        <v>3.6633E-3</v>
      </c>
      <c r="S536" s="338">
        <v>0</v>
      </c>
      <c r="T536" s="339">
        <f>S536*H536</f>
        <v>0</v>
      </c>
      <c r="AR536" s="340" t="s">
        <v>343</v>
      </c>
      <c r="AT536" s="340" t="s">
        <v>339</v>
      </c>
      <c r="AU536" s="340" t="s">
        <v>89</v>
      </c>
      <c r="AY536" s="3" t="s">
        <v>320</v>
      </c>
      <c r="BE536" s="341">
        <f>IF(N536="základní",J536,0)</f>
        <v>0</v>
      </c>
      <c r="BF536" s="341">
        <f>IF(N536="snížená",J536,0)</f>
        <v>0</v>
      </c>
      <c r="BG536" s="341">
        <f>IF(N536="zákl. přenesená",J536,0)</f>
        <v>0</v>
      </c>
      <c r="BH536" s="341">
        <f>IF(N536="sníž. přenesená",J536,0)</f>
        <v>0</v>
      </c>
      <c r="BI536" s="341">
        <f>IF(N536="nulová",J536,0)</f>
        <v>0</v>
      </c>
      <c r="BJ536" s="3" t="s">
        <v>89</v>
      </c>
      <c r="BK536" s="341">
        <f>ROUND(I536*H536,2)</f>
        <v>0</v>
      </c>
      <c r="BL536" s="3" t="s">
        <v>326</v>
      </c>
      <c r="BM536" s="340" t="s">
        <v>848</v>
      </c>
    </row>
    <row r="537" spans="2:65" s="350" customFormat="1" x14ac:dyDescent="0.2">
      <c r="B537" s="349"/>
      <c r="D537" s="344" t="s">
        <v>328</v>
      </c>
      <c r="E537" s="351" t="s">
        <v>1</v>
      </c>
      <c r="F537" s="352" t="s">
        <v>147</v>
      </c>
      <c r="H537" s="353">
        <v>122.11</v>
      </c>
      <c r="L537" s="349"/>
      <c r="M537" s="354"/>
      <c r="T537" s="355"/>
      <c r="AT537" s="351" t="s">
        <v>328</v>
      </c>
      <c r="AU537" s="351" t="s">
        <v>89</v>
      </c>
      <c r="AV537" s="350" t="s">
        <v>89</v>
      </c>
      <c r="AW537" s="350" t="s">
        <v>32</v>
      </c>
      <c r="AX537" s="350" t="s">
        <v>84</v>
      </c>
      <c r="AY537" s="351" t="s">
        <v>320</v>
      </c>
    </row>
    <row r="538" spans="2:65" s="1" customFormat="1" ht="24.15" customHeight="1" x14ac:dyDescent="0.2">
      <c r="B538" s="13"/>
      <c r="C538" s="329" t="s">
        <v>849</v>
      </c>
      <c r="D538" s="329" t="s">
        <v>322</v>
      </c>
      <c r="E538" s="330" t="s">
        <v>850</v>
      </c>
      <c r="F538" s="331" t="s">
        <v>851</v>
      </c>
      <c r="G538" s="332" t="s">
        <v>325</v>
      </c>
      <c r="H538" s="333">
        <v>265.52</v>
      </c>
      <c r="I538" s="21"/>
      <c r="J538" s="334">
        <f>ROUND(I538*H538,2)</f>
        <v>0</v>
      </c>
      <c r="K538" s="335"/>
      <c r="L538" s="13"/>
      <c r="M538" s="336" t="s">
        <v>1</v>
      </c>
      <c r="N538" s="337" t="s">
        <v>42</v>
      </c>
      <c r="P538" s="338">
        <f>O538*H538</f>
        <v>0</v>
      </c>
      <c r="Q538" s="338">
        <v>0</v>
      </c>
      <c r="R538" s="338">
        <f>Q538*H538</f>
        <v>0</v>
      </c>
      <c r="S538" s="338">
        <v>0</v>
      </c>
      <c r="T538" s="339">
        <f>S538*H538</f>
        <v>0</v>
      </c>
      <c r="AR538" s="340" t="s">
        <v>326</v>
      </c>
      <c r="AT538" s="340" t="s">
        <v>322</v>
      </c>
      <c r="AU538" s="340" t="s">
        <v>89</v>
      </c>
      <c r="AY538" s="3" t="s">
        <v>320</v>
      </c>
      <c r="BE538" s="341">
        <f>IF(N538="základní",J538,0)</f>
        <v>0</v>
      </c>
      <c r="BF538" s="341">
        <f>IF(N538="snížená",J538,0)</f>
        <v>0</v>
      </c>
      <c r="BG538" s="341">
        <f>IF(N538="zákl. přenesená",J538,0)</f>
        <v>0</v>
      </c>
      <c r="BH538" s="341">
        <f>IF(N538="sníž. přenesená",J538,0)</f>
        <v>0</v>
      </c>
      <c r="BI538" s="341">
        <f>IF(N538="nulová",J538,0)</f>
        <v>0</v>
      </c>
      <c r="BJ538" s="3" t="s">
        <v>89</v>
      </c>
      <c r="BK538" s="341">
        <f>ROUND(I538*H538,2)</f>
        <v>0</v>
      </c>
      <c r="BL538" s="3" t="s">
        <v>326</v>
      </c>
      <c r="BM538" s="340" t="s">
        <v>852</v>
      </c>
    </row>
    <row r="539" spans="2:65" s="343" customFormat="1" x14ac:dyDescent="0.2">
      <c r="B539" s="342"/>
      <c r="D539" s="344" t="s">
        <v>328</v>
      </c>
      <c r="E539" s="345" t="s">
        <v>1</v>
      </c>
      <c r="F539" s="346" t="s">
        <v>853</v>
      </c>
      <c r="H539" s="345" t="s">
        <v>1</v>
      </c>
      <c r="L539" s="342"/>
      <c r="M539" s="347"/>
      <c r="T539" s="348"/>
      <c r="AT539" s="345" t="s">
        <v>328</v>
      </c>
      <c r="AU539" s="345" t="s">
        <v>89</v>
      </c>
      <c r="AV539" s="343" t="s">
        <v>84</v>
      </c>
      <c r="AW539" s="343" t="s">
        <v>32</v>
      </c>
      <c r="AX539" s="343" t="s">
        <v>76</v>
      </c>
      <c r="AY539" s="345" t="s">
        <v>320</v>
      </c>
    </row>
    <row r="540" spans="2:65" s="350" customFormat="1" x14ac:dyDescent="0.2">
      <c r="B540" s="349"/>
      <c r="D540" s="344" t="s">
        <v>328</v>
      </c>
      <c r="E540" s="351" t="s">
        <v>1</v>
      </c>
      <c r="F540" s="352" t="s">
        <v>854</v>
      </c>
      <c r="H540" s="353">
        <v>265.52</v>
      </c>
      <c r="L540" s="349"/>
      <c r="M540" s="354"/>
      <c r="T540" s="355"/>
      <c r="AT540" s="351" t="s">
        <v>328</v>
      </c>
      <c r="AU540" s="351" t="s">
        <v>89</v>
      </c>
      <c r="AV540" s="350" t="s">
        <v>89</v>
      </c>
      <c r="AW540" s="350" t="s">
        <v>32</v>
      </c>
      <c r="AX540" s="350" t="s">
        <v>84</v>
      </c>
      <c r="AY540" s="351" t="s">
        <v>320</v>
      </c>
    </row>
    <row r="541" spans="2:65" s="1" customFormat="1" ht="24.15" customHeight="1" x14ac:dyDescent="0.2">
      <c r="B541" s="13"/>
      <c r="C541" s="363" t="s">
        <v>855</v>
      </c>
      <c r="D541" s="363" t="s">
        <v>339</v>
      </c>
      <c r="E541" s="364" t="s">
        <v>856</v>
      </c>
      <c r="F541" s="365" t="s">
        <v>857</v>
      </c>
      <c r="G541" s="366" t="s">
        <v>325</v>
      </c>
      <c r="H541" s="367">
        <v>265.52</v>
      </c>
      <c r="I541" s="22"/>
      <c r="J541" s="368">
        <f>ROUND(I541*H541,2)</f>
        <v>0</v>
      </c>
      <c r="K541" s="369"/>
      <c r="L541" s="370"/>
      <c r="M541" s="371" t="s">
        <v>1</v>
      </c>
      <c r="N541" s="372" t="s">
        <v>42</v>
      </c>
      <c r="P541" s="338">
        <f>O541*H541</f>
        <v>0</v>
      </c>
      <c r="Q541" s="338">
        <v>4.0000000000000003E-5</v>
      </c>
      <c r="R541" s="338">
        <f>Q541*H541</f>
        <v>1.06208E-2</v>
      </c>
      <c r="S541" s="338">
        <v>0</v>
      </c>
      <c r="T541" s="339">
        <f>S541*H541</f>
        <v>0</v>
      </c>
      <c r="AR541" s="340" t="s">
        <v>343</v>
      </c>
      <c r="AT541" s="340" t="s">
        <v>339</v>
      </c>
      <c r="AU541" s="340" t="s">
        <v>89</v>
      </c>
      <c r="AY541" s="3" t="s">
        <v>320</v>
      </c>
      <c r="BE541" s="341">
        <f>IF(N541="základní",J541,0)</f>
        <v>0</v>
      </c>
      <c r="BF541" s="341">
        <f>IF(N541="snížená",J541,0)</f>
        <v>0</v>
      </c>
      <c r="BG541" s="341">
        <f>IF(N541="zákl. přenesená",J541,0)</f>
        <v>0</v>
      </c>
      <c r="BH541" s="341">
        <f>IF(N541="sníž. přenesená",J541,0)</f>
        <v>0</v>
      </c>
      <c r="BI541" s="341">
        <f>IF(N541="nulová",J541,0)</f>
        <v>0</v>
      </c>
      <c r="BJ541" s="3" t="s">
        <v>89</v>
      </c>
      <c r="BK541" s="341">
        <f>ROUND(I541*H541,2)</f>
        <v>0</v>
      </c>
      <c r="BL541" s="3" t="s">
        <v>326</v>
      </c>
      <c r="BM541" s="340" t="s">
        <v>858</v>
      </c>
    </row>
    <row r="542" spans="2:65" s="1" customFormat="1" ht="24.15" customHeight="1" x14ac:dyDescent="0.2">
      <c r="B542" s="13"/>
      <c r="C542" s="329" t="s">
        <v>859</v>
      </c>
      <c r="D542" s="329" t="s">
        <v>322</v>
      </c>
      <c r="E542" s="330" t="s">
        <v>860</v>
      </c>
      <c r="F542" s="331" t="s">
        <v>861</v>
      </c>
      <c r="G542" s="332" t="s">
        <v>385</v>
      </c>
      <c r="H542" s="333">
        <v>743.67600000000004</v>
      </c>
      <c r="I542" s="21"/>
      <c r="J542" s="334">
        <f>ROUND(I542*H542,2)</f>
        <v>0</v>
      </c>
      <c r="K542" s="335"/>
      <c r="L542" s="13"/>
      <c r="M542" s="336" t="s">
        <v>1</v>
      </c>
      <c r="N542" s="337" t="s">
        <v>42</v>
      </c>
      <c r="P542" s="338">
        <f>O542*H542</f>
        <v>0</v>
      </c>
      <c r="Q542" s="338">
        <v>2.5000000000000001E-4</v>
      </c>
      <c r="R542" s="338">
        <f>Q542*H542</f>
        <v>0.18591900000000003</v>
      </c>
      <c r="S542" s="338">
        <v>0</v>
      </c>
      <c r="T542" s="339">
        <f>S542*H542</f>
        <v>0</v>
      </c>
      <c r="AR542" s="340" t="s">
        <v>326</v>
      </c>
      <c r="AT542" s="340" t="s">
        <v>322</v>
      </c>
      <c r="AU542" s="340" t="s">
        <v>89</v>
      </c>
      <c r="AY542" s="3" t="s">
        <v>320</v>
      </c>
      <c r="BE542" s="341">
        <f>IF(N542="základní",J542,0)</f>
        <v>0</v>
      </c>
      <c r="BF542" s="341">
        <f>IF(N542="snížená",J542,0)</f>
        <v>0</v>
      </c>
      <c r="BG542" s="341">
        <f>IF(N542="zákl. přenesená",J542,0)</f>
        <v>0</v>
      </c>
      <c r="BH542" s="341">
        <f>IF(N542="sníž. přenesená",J542,0)</f>
        <v>0</v>
      </c>
      <c r="BI542" s="341">
        <f>IF(N542="nulová",J542,0)</f>
        <v>0</v>
      </c>
      <c r="BJ542" s="3" t="s">
        <v>89</v>
      </c>
      <c r="BK542" s="341">
        <f>ROUND(I542*H542,2)</f>
        <v>0</v>
      </c>
      <c r="BL542" s="3" t="s">
        <v>326</v>
      </c>
      <c r="BM542" s="340" t="s">
        <v>862</v>
      </c>
    </row>
    <row r="543" spans="2:65" s="350" customFormat="1" x14ac:dyDescent="0.2">
      <c r="B543" s="349"/>
      <c r="D543" s="344" t="s">
        <v>328</v>
      </c>
      <c r="E543" s="351" t="s">
        <v>1</v>
      </c>
      <c r="F543" s="352" t="s">
        <v>825</v>
      </c>
      <c r="H543" s="353">
        <v>743.67600000000004</v>
      </c>
      <c r="L543" s="349"/>
      <c r="M543" s="354"/>
      <c r="T543" s="355"/>
      <c r="AT543" s="351" t="s">
        <v>328</v>
      </c>
      <c r="AU543" s="351" t="s">
        <v>89</v>
      </c>
      <c r="AV543" s="350" t="s">
        <v>89</v>
      </c>
      <c r="AW543" s="350" t="s">
        <v>32</v>
      </c>
      <c r="AX543" s="350" t="s">
        <v>84</v>
      </c>
      <c r="AY543" s="351" t="s">
        <v>320</v>
      </c>
    </row>
    <row r="544" spans="2:65" s="1" customFormat="1" ht="44.25" customHeight="1" x14ac:dyDescent="0.2">
      <c r="B544" s="13"/>
      <c r="C544" s="329" t="s">
        <v>863</v>
      </c>
      <c r="D544" s="329" t="s">
        <v>322</v>
      </c>
      <c r="E544" s="330" t="s">
        <v>864</v>
      </c>
      <c r="F544" s="331" t="s">
        <v>865</v>
      </c>
      <c r="G544" s="332" t="s">
        <v>385</v>
      </c>
      <c r="H544" s="333">
        <v>743.67600000000004</v>
      </c>
      <c r="I544" s="21"/>
      <c r="J544" s="334">
        <f>ROUND(I544*H544,2)</f>
        <v>0</v>
      </c>
      <c r="K544" s="335"/>
      <c r="L544" s="13"/>
      <c r="M544" s="336" t="s">
        <v>1</v>
      </c>
      <c r="N544" s="337" t="s">
        <v>42</v>
      </c>
      <c r="P544" s="338">
        <f>O544*H544</f>
        <v>0</v>
      </c>
      <c r="Q544" s="338">
        <v>8.8000000000000005E-3</v>
      </c>
      <c r="R544" s="338">
        <f>Q544*H544</f>
        <v>6.5443488000000007</v>
      </c>
      <c r="S544" s="338">
        <v>0</v>
      </c>
      <c r="T544" s="339">
        <f>S544*H544</f>
        <v>0</v>
      </c>
      <c r="AR544" s="340" t="s">
        <v>326</v>
      </c>
      <c r="AT544" s="340" t="s">
        <v>322</v>
      </c>
      <c r="AU544" s="340" t="s">
        <v>89</v>
      </c>
      <c r="AY544" s="3" t="s">
        <v>320</v>
      </c>
      <c r="BE544" s="341">
        <f>IF(N544="základní",J544,0)</f>
        <v>0</v>
      </c>
      <c r="BF544" s="341">
        <f>IF(N544="snížená",J544,0)</f>
        <v>0</v>
      </c>
      <c r="BG544" s="341">
        <f>IF(N544="zákl. přenesená",J544,0)</f>
        <v>0</v>
      </c>
      <c r="BH544" s="341">
        <f>IF(N544="sníž. přenesená",J544,0)</f>
        <v>0</v>
      </c>
      <c r="BI544" s="341">
        <f>IF(N544="nulová",J544,0)</f>
        <v>0</v>
      </c>
      <c r="BJ544" s="3" t="s">
        <v>89</v>
      </c>
      <c r="BK544" s="341">
        <f>ROUND(I544*H544,2)</f>
        <v>0</v>
      </c>
      <c r="BL544" s="3" t="s">
        <v>326</v>
      </c>
      <c r="BM544" s="340" t="s">
        <v>866</v>
      </c>
    </row>
    <row r="545" spans="2:65" s="343" customFormat="1" x14ac:dyDescent="0.2">
      <c r="B545" s="342"/>
      <c r="D545" s="344" t="s">
        <v>328</v>
      </c>
      <c r="E545" s="345" t="s">
        <v>1</v>
      </c>
      <c r="F545" s="346" t="s">
        <v>867</v>
      </c>
      <c r="H545" s="345" t="s">
        <v>1</v>
      </c>
      <c r="L545" s="342"/>
      <c r="M545" s="347"/>
      <c r="T545" s="348"/>
      <c r="AT545" s="345" t="s">
        <v>328</v>
      </c>
      <c r="AU545" s="345" t="s">
        <v>89</v>
      </c>
      <c r="AV545" s="343" t="s">
        <v>84</v>
      </c>
      <c r="AW545" s="343" t="s">
        <v>32</v>
      </c>
      <c r="AX545" s="343" t="s">
        <v>76</v>
      </c>
      <c r="AY545" s="345" t="s">
        <v>320</v>
      </c>
    </row>
    <row r="546" spans="2:65" s="350" customFormat="1" x14ac:dyDescent="0.2">
      <c r="B546" s="349"/>
      <c r="D546" s="344" t="s">
        <v>328</v>
      </c>
      <c r="E546" s="351" t="s">
        <v>1</v>
      </c>
      <c r="F546" s="352" t="s">
        <v>868</v>
      </c>
      <c r="H546" s="353">
        <v>368.851</v>
      </c>
      <c r="L546" s="349"/>
      <c r="M546" s="354"/>
      <c r="T546" s="355"/>
      <c r="AT546" s="351" t="s">
        <v>328</v>
      </c>
      <c r="AU546" s="351" t="s">
        <v>89</v>
      </c>
      <c r="AV546" s="350" t="s">
        <v>89</v>
      </c>
      <c r="AW546" s="350" t="s">
        <v>32</v>
      </c>
      <c r="AX546" s="350" t="s">
        <v>76</v>
      </c>
      <c r="AY546" s="351" t="s">
        <v>320</v>
      </c>
    </row>
    <row r="547" spans="2:65" s="350" customFormat="1" ht="20" x14ac:dyDescent="0.2">
      <c r="B547" s="349"/>
      <c r="D547" s="344" t="s">
        <v>328</v>
      </c>
      <c r="E547" s="351" t="s">
        <v>1</v>
      </c>
      <c r="F547" s="352" t="s">
        <v>869</v>
      </c>
      <c r="H547" s="353">
        <v>292.36500000000001</v>
      </c>
      <c r="L547" s="349"/>
      <c r="M547" s="354"/>
      <c r="T547" s="355"/>
      <c r="AT547" s="351" t="s">
        <v>328</v>
      </c>
      <c r="AU547" s="351" t="s">
        <v>89</v>
      </c>
      <c r="AV547" s="350" t="s">
        <v>89</v>
      </c>
      <c r="AW547" s="350" t="s">
        <v>32</v>
      </c>
      <c r="AX547" s="350" t="s">
        <v>76</v>
      </c>
      <c r="AY547" s="351" t="s">
        <v>320</v>
      </c>
    </row>
    <row r="548" spans="2:65" s="350" customFormat="1" x14ac:dyDescent="0.2">
      <c r="B548" s="349"/>
      <c r="D548" s="344" t="s">
        <v>328</v>
      </c>
      <c r="E548" s="351" t="s">
        <v>1</v>
      </c>
      <c r="F548" s="352" t="s">
        <v>870</v>
      </c>
      <c r="H548" s="353">
        <v>127.747</v>
      </c>
      <c r="L548" s="349"/>
      <c r="M548" s="354"/>
      <c r="T548" s="355"/>
      <c r="AT548" s="351" t="s">
        <v>328</v>
      </c>
      <c r="AU548" s="351" t="s">
        <v>89</v>
      </c>
      <c r="AV548" s="350" t="s">
        <v>89</v>
      </c>
      <c r="AW548" s="350" t="s">
        <v>32</v>
      </c>
      <c r="AX548" s="350" t="s">
        <v>76</v>
      </c>
      <c r="AY548" s="351" t="s">
        <v>320</v>
      </c>
    </row>
    <row r="549" spans="2:65" s="350" customFormat="1" ht="30" x14ac:dyDescent="0.2">
      <c r="B549" s="349"/>
      <c r="D549" s="344" t="s">
        <v>328</v>
      </c>
      <c r="E549" s="351" t="s">
        <v>1</v>
      </c>
      <c r="F549" s="352" t="s">
        <v>871</v>
      </c>
      <c r="H549" s="353">
        <v>-144.34800000000001</v>
      </c>
      <c r="L549" s="349"/>
      <c r="M549" s="354"/>
      <c r="T549" s="355"/>
      <c r="AT549" s="351" t="s">
        <v>328</v>
      </c>
      <c r="AU549" s="351" t="s">
        <v>89</v>
      </c>
      <c r="AV549" s="350" t="s">
        <v>89</v>
      </c>
      <c r="AW549" s="350" t="s">
        <v>32</v>
      </c>
      <c r="AX549" s="350" t="s">
        <v>76</v>
      </c>
      <c r="AY549" s="351" t="s">
        <v>320</v>
      </c>
    </row>
    <row r="550" spans="2:65" s="350" customFormat="1" ht="30" x14ac:dyDescent="0.2">
      <c r="B550" s="349"/>
      <c r="D550" s="344" t="s">
        <v>328</v>
      </c>
      <c r="E550" s="351" t="s">
        <v>1</v>
      </c>
      <c r="F550" s="352" t="s">
        <v>872</v>
      </c>
      <c r="H550" s="353">
        <v>75.905000000000001</v>
      </c>
      <c r="L550" s="349"/>
      <c r="M550" s="354"/>
      <c r="T550" s="355"/>
      <c r="AT550" s="351" t="s">
        <v>328</v>
      </c>
      <c r="AU550" s="351" t="s">
        <v>89</v>
      </c>
      <c r="AV550" s="350" t="s">
        <v>89</v>
      </c>
      <c r="AW550" s="350" t="s">
        <v>32</v>
      </c>
      <c r="AX550" s="350" t="s">
        <v>76</v>
      </c>
      <c r="AY550" s="351" t="s">
        <v>320</v>
      </c>
    </row>
    <row r="551" spans="2:65" s="384" customFormat="1" x14ac:dyDescent="0.2">
      <c r="B551" s="383"/>
      <c r="D551" s="344" t="s">
        <v>328</v>
      </c>
      <c r="E551" s="385" t="s">
        <v>122</v>
      </c>
      <c r="F551" s="386" t="s">
        <v>621</v>
      </c>
      <c r="H551" s="387">
        <v>720.52</v>
      </c>
      <c r="L551" s="383"/>
      <c r="M551" s="388"/>
      <c r="T551" s="389"/>
      <c r="AT551" s="385" t="s">
        <v>328</v>
      </c>
      <c r="AU551" s="385" t="s">
        <v>89</v>
      </c>
      <c r="AV551" s="384" t="s">
        <v>207</v>
      </c>
      <c r="AW551" s="384" t="s">
        <v>32</v>
      </c>
      <c r="AX551" s="384" t="s">
        <v>76</v>
      </c>
      <c r="AY551" s="385" t="s">
        <v>320</v>
      </c>
    </row>
    <row r="552" spans="2:65" s="343" customFormat="1" x14ac:dyDescent="0.2">
      <c r="B552" s="342"/>
      <c r="D552" s="344" t="s">
        <v>328</v>
      </c>
      <c r="E552" s="345" t="s">
        <v>1</v>
      </c>
      <c r="F552" s="346" t="s">
        <v>126</v>
      </c>
      <c r="H552" s="345" t="s">
        <v>1</v>
      </c>
      <c r="L552" s="342"/>
      <c r="M552" s="347"/>
      <c r="T552" s="348"/>
      <c r="AT552" s="345" t="s">
        <v>328</v>
      </c>
      <c r="AU552" s="345" t="s">
        <v>89</v>
      </c>
      <c r="AV552" s="343" t="s">
        <v>84</v>
      </c>
      <c r="AW552" s="343" t="s">
        <v>32</v>
      </c>
      <c r="AX552" s="343" t="s">
        <v>76</v>
      </c>
      <c r="AY552" s="345" t="s">
        <v>320</v>
      </c>
    </row>
    <row r="553" spans="2:65" s="350" customFormat="1" x14ac:dyDescent="0.2">
      <c r="B553" s="349"/>
      <c r="D553" s="344" t="s">
        <v>328</v>
      </c>
      <c r="E553" s="351" t="s">
        <v>1</v>
      </c>
      <c r="F553" s="352" t="s">
        <v>873</v>
      </c>
      <c r="H553" s="353">
        <v>9.6969999999999992</v>
      </c>
      <c r="L553" s="349"/>
      <c r="M553" s="354"/>
      <c r="T553" s="355"/>
      <c r="AT553" s="351" t="s">
        <v>328</v>
      </c>
      <c r="AU553" s="351" t="s">
        <v>89</v>
      </c>
      <c r="AV553" s="350" t="s">
        <v>89</v>
      </c>
      <c r="AW553" s="350" t="s">
        <v>32</v>
      </c>
      <c r="AX553" s="350" t="s">
        <v>76</v>
      </c>
      <c r="AY553" s="351" t="s">
        <v>320</v>
      </c>
    </row>
    <row r="554" spans="2:65" s="350" customFormat="1" x14ac:dyDescent="0.2">
      <c r="B554" s="349"/>
      <c r="D554" s="344" t="s">
        <v>328</v>
      </c>
      <c r="E554" s="351" t="s">
        <v>1</v>
      </c>
      <c r="F554" s="352" t="s">
        <v>874</v>
      </c>
      <c r="H554" s="353">
        <v>8.0530000000000008</v>
      </c>
      <c r="L554" s="349"/>
      <c r="M554" s="354"/>
      <c r="T554" s="355"/>
      <c r="AT554" s="351" t="s">
        <v>328</v>
      </c>
      <c r="AU554" s="351" t="s">
        <v>89</v>
      </c>
      <c r="AV554" s="350" t="s">
        <v>89</v>
      </c>
      <c r="AW554" s="350" t="s">
        <v>32</v>
      </c>
      <c r="AX554" s="350" t="s">
        <v>76</v>
      </c>
      <c r="AY554" s="351" t="s">
        <v>320</v>
      </c>
    </row>
    <row r="555" spans="2:65" s="350" customFormat="1" x14ac:dyDescent="0.2">
      <c r="B555" s="349"/>
      <c r="D555" s="344" t="s">
        <v>328</v>
      </c>
      <c r="E555" s="351" t="s">
        <v>1</v>
      </c>
      <c r="F555" s="352" t="s">
        <v>875</v>
      </c>
      <c r="H555" s="353">
        <v>5.4059999999999997</v>
      </c>
      <c r="L555" s="349"/>
      <c r="M555" s="354"/>
      <c r="T555" s="355"/>
      <c r="AT555" s="351" t="s">
        <v>328</v>
      </c>
      <c r="AU555" s="351" t="s">
        <v>89</v>
      </c>
      <c r="AV555" s="350" t="s">
        <v>89</v>
      </c>
      <c r="AW555" s="350" t="s">
        <v>32</v>
      </c>
      <c r="AX555" s="350" t="s">
        <v>76</v>
      </c>
      <c r="AY555" s="351" t="s">
        <v>320</v>
      </c>
    </row>
    <row r="556" spans="2:65" s="384" customFormat="1" x14ac:dyDescent="0.2">
      <c r="B556" s="383"/>
      <c r="D556" s="344" t="s">
        <v>328</v>
      </c>
      <c r="E556" s="385" t="s">
        <v>125</v>
      </c>
      <c r="F556" s="386" t="s">
        <v>621</v>
      </c>
      <c r="H556" s="387">
        <v>23.155999999999999</v>
      </c>
      <c r="L556" s="383"/>
      <c r="M556" s="388"/>
      <c r="T556" s="389"/>
      <c r="AT556" s="385" t="s">
        <v>328</v>
      </c>
      <c r="AU556" s="385" t="s">
        <v>89</v>
      </c>
      <c r="AV556" s="384" t="s">
        <v>207</v>
      </c>
      <c r="AW556" s="384" t="s">
        <v>32</v>
      </c>
      <c r="AX556" s="384" t="s">
        <v>76</v>
      </c>
      <c r="AY556" s="385" t="s">
        <v>320</v>
      </c>
    </row>
    <row r="557" spans="2:65" s="357" customFormat="1" x14ac:dyDescent="0.2">
      <c r="B557" s="356"/>
      <c r="D557" s="344" t="s">
        <v>328</v>
      </c>
      <c r="E557" s="358" t="s">
        <v>1</v>
      </c>
      <c r="F557" s="359" t="s">
        <v>402</v>
      </c>
      <c r="H557" s="360">
        <v>743.67600000000004</v>
      </c>
      <c r="L557" s="356"/>
      <c r="M557" s="361"/>
      <c r="T557" s="362"/>
      <c r="AT557" s="358" t="s">
        <v>328</v>
      </c>
      <c r="AU557" s="358" t="s">
        <v>89</v>
      </c>
      <c r="AV557" s="357" t="s">
        <v>326</v>
      </c>
      <c r="AW557" s="357" t="s">
        <v>32</v>
      </c>
      <c r="AX557" s="357" t="s">
        <v>84</v>
      </c>
      <c r="AY557" s="358" t="s">
        <v>320</v>
      </c>
    </row>
    <row r="558" spans="2:65" s="1" customFormat="1" ht="16.5" customHeight="1" x14ac:dyDescent="0.2">
      <c r="B558" s="13"/>
      <c r="C558" s="363" t="s">
        <v>876</v>
      </c>
      <c r="D558" s="363" t="s">
        <v>339</v>
      </c>
      <c r="E558" s="364" t="s">
        <v>813</v>
      </c>
      <c r="F558" s="365" t="s">
        <v>814</v>
      </c>
      <c r="G558" s="366" t="s">
        <v>385</v>
      </c>
      <c r="H558" s="367">
        <v>756.54600000000005</v>
      </c>
      <c r="I558" s="22"/>
      <c r="J558" s="368">
        <f>ROUND(I558*H558,2)</f>
        <v>0</v>
      </c>
      <c r="K558" s="369"/>
      <c r="L558" s="370"/>
      <c r="M558" s="371" t="s">
        <v>1</v>
      </c>
      <c r="N558" s="372" t="s">
        <v>42</v>
      </c>
      <c r="P558" s="338">
        <f>O558*H558</f>
        <v>0</v>
      </c>
      <c r="Q558" s="338">
        <v>4.5999999999999999E-3</v>
      </c>
      <c r="R558" s="338">
        <f>Q558*H558</f>
        <v>3.4801116000000003</v>
      </c>
      <c r="S558" s="338">
        <v>0</v>
      </c>
      <c r="T558" s="339">
        <f>S558*H558</f>
        <v>0</v>
      </c>
      <c r="AR558" s="340" t="s">
        <v>343</v>
      </c>
      <c r="AT558" s="340" t="s">
        <v>339</v>
      </c>
      <c r="AU558" s="340" t="s">
        <v>89</v>
      </c>
      <c r="AY558" s="3" t="s">
        <v>320</v>
      </c>
      <c r="BE558" s="341">
        <f>IF(N558="základní",J558,0)</f>
        <v>0</v>
      </c>
      <c r="BF558" s="341">
        <f>IF(N558="snížená",J558,0)</f>
        <v>0</v>
      </c>
      <c r="BG558" s="341">
        <f>IF(N558="zákl. přenesená",J558,0)</f>
        <v>0</v>
      </c>
      <c r="BH558" s="341">
        <f>IF(N558="sníž. přenesená",J558,0)</f>
        <v>0</v>
      </c>
      <c r="BI558" s="341">
        <f>IF(N558="nulová",J558,0)</f>
        <v>0</v>
      </c>
      <c r="BJ558" s="3" t="s">
        <v>89</v>
      </c>
      <c r="BK558" s="341">
        <f>ROUND(I558*H558,2)</f>
        <v>0</v>
      </c>
      <c r="BL558" s="3" t="s">
        <v>326</v>
      </c>
      <c r="BM558" s="340" t="s">
        <v>877</v>
      </c>
    </row>
    <row r="559" spans="2:65" s="350" customFormat="1" x14ac:dyDescent="0.2">
      <c r="B559" s="349"/>
      <c r="D559" s="344" t="s">
        <v>328</v>
      </c>
      <c r="E559" s="351" t="s">
        <v>1</v>
      </c>
      <c r="F559" s="352" t="s">
        <v>122</v>
      </c>
      <c r="H559" s="353">
        <v>720.52</v>
      </c>
      <c r="L559" s="349"/>
      <c r="M559" s="354"/>
      <c r="T559" s="355"/>
      <c r="AT559" s="351" t="s">
        <v>328</v>
      </c>
      <c r="AU559" s="351" t="s">
        <v>89</v>
      </c>
      <c r="AV559" s="350" t="s">
        <v>89</v>
      </c>
      <c r="AW559" s="350" t="s">
        <v>32</v>
      </c>
      <c r="AX559" s="350" t="s">
        <v>84</v>
      </c>
      <c r="AY559" s="351" t="s">
        <v>320</v>
      </c>
    </row>
    <row r="560" spans="2:65" s="350" customFormat="1" x14ac:dyDescent="0.2">
      <c r="B560" s="349"/>
      <c r="D560" s="344" t="s">
        <v>328</v>
      </c>
      <c r="F560" s="352" t="s">
        <v>878</v>
      </c>
      <c r="H560" s="353">
        <v>756.54600000000005</v>
      </c>
      <c r="L560" s="349"/>
      <c r="M560" s="354"/>
      <c r="T560" s="355"/>
      <c r="AT560" s="351" t="s">
        <v>328</v>
      </c>
      <c r="AU560" s="351" t="s">
        <v>89</v>
      </c>
      <c r="AV560" s="350" t="s">
        <v>89</v>
      </c>
      <c r="AW560" s="350" t="s">
        <v>4</v>
      </c>
      <c r="AX560" s="350" t="s">
        <v>84</v>
      </c>
      <c r="AY560" s="351" t="s">
        <v>320</v>
      </c>
    </row>
    <row r="561" spans="2:65" s="1" customFormat="1" ht="24.15" customHeight="1" x14ac:dyDescent="0.2">
      <c r="B561" s="13"/>
      <c r="C561" s="363" t="s">
        <v>879</v>
      </c>
      <c r="D561" s="363" t="s">
        <v>339</v>
      </c>
      <c r="E561" s="364" t="s">
        <v>880</v>
      </c>
      <c r="F561" s="365" t="s">
        <v>881</v>
      </c>
      <c r="G561" s="366" t="s">
        <v>385</v>
      </c>
      <c r="H561" s="367">
        <v>24.314</v>
      </c>
      <c r="I561" s="22"/>
      <c r="J561" s="368">
        <f>ROUND(I561*H561,2)</f>
        <v>0</v>
      </c>
      <c r="K561" s="369"/>
      <c r="L561" s="370"/>
      <c r="M561" s="371" t="s">
        <v>1</v>
      </c>
      <c r="N561" s="372" t="s">
        <v>42</v>
      </c>
      <c r="P561" s="338">
        <f>O561*H561</f>
        <v>0</v>
      </c>
      <c r="Q561" s="338">
        <v>5.5999999999999999E-3</v>
      </c>
      <c r="R561" s="338">
        <f>Q561*H561</f>
        <v>0.13615840000000001</v>
      </c>
      <c r="S561" s="338">
        <v>0</v>
      </c>
      <c r="T561" s="339">
        <f>S561*H561</f>
        <v>0</v>
      </c>
      <c r="AR561" s="340" t="s">
        <v>343</v>
      </c>
      <c r="AT561" s="340" t="s">
        <v>339</v>
      </c>
      <c r="AU561" s="340" t="s">
        <v>89</v>
      </c>
      <c r="AY561" s="3" t="s">
        <v>320</v>
      </c>
      <c r="BE561" s="341">
        <f>IF(N561="základní",J561,0)</f>
        <v>0</v>
      </c>
      <c r="BF561" s="341">
        <f>IF(N561="snížená",J561,0)</f>
        <v>0</v>
      </c>
      <c r="BG561" s="341">
        <f>IF(N561="zákl. přenesená",J561,0)</f>
        <v>0</v>
      </c>
      <c r="BH561" s="341">
        <f>IF(N561="sníž. přenesená",J561,0)</f>
        <v>0</v>
      </c>
      <c r="BI561" s="341">
        <f>IF(N561="nulová",J561,0)</f>
        <v>0</v>
      </c>
      <c r="BJ561" s="3" t="s">
        <v>89</v>
      </c>
      <c r="BK561" s="341">
        <f>ROUND(I561*H561,2)</f>
        <v>0</v>
      </c>
      <c r="BL561" s="3" t="s">
        <v>326</v>
      </c>
      <c r="BM561" s="340" t="s">
        <v>882</v>
      </c>
    </row>
    <row r="562" spans="2:65" s="350" customFormat="1" x14ac:dyDescent="0.2">
      <c r="B562" s="349"/>
      <c r="D562" s="344" t="s">
        <v>328</v>
      </c>
      <c r="E562" s="351" t="s">
        <v>1</v>
      </c>
      <c r="F562" s="352" t="s">
        <v>125</v>
      </c>
      <c r="H562" s="353">
        <v>23.155999999999999</v>
      </c>
      <c r="L562" s="349"/>
      <c r="M562" s="354"/>
      <c r="T562" s="355"/>
      <c r="AT562" s="351" t="s">
        <v>328</v>
      </c>
      <c r="AU562" s="351" t="s">
        <v>89</v>
      </c>
      <c r="AV562" s="350" t="s">
        <v>89</v>
      </c>
      <c r="AW562" s="350" t="s">
        <v>32</v>
      </c>
      <c r="AX562" s="350" t="s">
        <v>84</v>
      </c>
      <c r="AY562" s="351" t="s">
        <v>320</v>
      </c>
    </row>
    <row r="563" spans="2:65" s="350" customFormat="1" x14ac:dyDescent="0.2">
      <c r="B563" s="349"/>
      <c r="D563" s="344" t="s">
        <v>328</v>
      </c>
      <c r="F563" s="352" t="s">
        <v>883</v>
      </c>
      <c r="H563" s="353">
        <v>24.314</v>
      </c>
      <c r="L563" s="349"/>
      <c r="M563" s="354"/>
      <c r="T563" s="355"/>
      <c r="AT563" s="351" t="s">
        <v>328</v>
      </c>
      <c r="AU563" s="351" t="s">
        <v>89</v>
      </c>
      <c r="AV563" s="350" t="s">
        <v>89</v>
      </c>
      <c r="AW563" s="350" t="s">
        <v>4</v>
      </c>
      <c r="AX563" s="350" t="s">
        <v>84</v>
      </c>
      <c r="AY563" s="351" t="s">
        <v>320</v>
      </c>
    </row>
    <row r="564" spans="2:65" s="1" customFormat="1" ht="24.15" customHeight="1" x14ac:dyDescent="0.2">
      <c r="B564" s="13"/>
      <c r="C564" s="329" t="s">
        <v>884</v>
      </c>
      <c r="D564" s="329" t="s">
        <v>322</v>
      </c>
      <c r="E564" s="330" t="s">
        <v>885</v>
      </c>
      <c r="F564" s="331" t="s">
        <v>886</v>
      </c>
      <c r="G564" s="332" t="s">
        <v>385</v>
      </c>
      <c r="H564" s="333">
        <v>814.32600000000002</v>
      </c>
      <c r="I564" s="21"/>
      <c r="J564" s="334">
        <f>ROUND(I564*H564,2)</f>
        <v>0</v>
      </c>
      <c r="K564" s="335"/>
      <c r="L564" s="13"/>
      <c r="M564" s="336" t="s">
        <v>1</v>
      </c>
      <c r="N564" s="337" t="s">
        <v>42</v>
      </c>
      <c r="P564" s="338">
        <f>O564*H564</f>
        <v>0</v>
      </c>
      <c r="Q564" s="338">
        <v>8.0000000000000007E-5</v>
      </c>
      <c r="R564" s="338">
        <f>Q564*H564</f>
        <v>6.5146080000000009E-2</v>
      </c>
      <c r="S564" s="338">
        <v>0</v>
      </c>
      <c r="T564" s="339">
        <f>S564*H564</f>
        <v>0</v>
      </c>
      <c r="AR564" s="340" t="s">
        <v>326</v>
      </c>
      <c r="AT564" s="340" t="s">
        <v>322</v>
      </c>
      <c r="AU564" s="340" t="s">
        <v>89</v>
      </c>
      <c r="AY564" s="3" t="s">
        <v>320</v>
      </c>
      <c r="BE564" s="341">
        <f>IF(N564="základní",J564,0)</f>
        <v>0</v>
      </c>
      <c r="BF564" s="341">
        <f>IF(N564="snížená",J564,0)</f>
        <v>0</v>
      </c>
      <c r="BG564" s="341">
        <f>IF(N564="zákl. přenesená",J564,0)</f>
        <v>0</v>
      </c>
      <c r="BH564" s="341">
        <f>IF(N564="sníž. přenesená",J564,0)</f>
        <v>0</v>
      </c>
      <c r="BI564" s="341">
        <f>IF(N564="nulová",J564,0)</f>
        <v>0</v>
      </c>
      <c r="BJ564" s="3" t="s">
        <v>89</v>
      </c>
      <c r="BK564" s="341">
        <f>ROUND(I564*H564,2)</f>
        <v>0</v>
      </c>
      <c r="BL564" s="3" t="s">
        <v>326</v>
      </c>
      <c r="BM564" s="340" t="s">
        <v>887</v>
      </c>
    </row>
    <row r="565" spans="2:65" s="350" customFormat="1" x14ac:dyDescent="0.2">
      <c r="B565" s="349"/>
      <c r="D565" s="344" t="s">
        <v>328</v>
      </c>
      <c r="E565" s="351" t="s">
        <v>1</v>
      </c>
      <c r="F565" s="352" t="s">
        <v>888</v>
      </c>
      <c r="H565" s="353">
        <v>814.32600000000002</v>
      </c>
      <c r="L565" s="349"/>
      <c r="M565" s="354"/>
      <c r="T565" s="355"/>
      <c r="AT565" s="351" t="s">
        <v>328</v>
      </c>
      <c r="AU565" s="351" t="s">
        <v>89</v>
      </c>
      <c r="AV565" s="350" t="s">
        <v>89</v>
      </c>
      <c r="AW565" s="350" t="s">
        <v>32</v>
      </c>
      <c r="AX565" s="350" t="s">
        <v>84</v>
      </c>
      <c r="AY565" s="351" t="s">
        <v>320</v>
      </c>
    </row>
    <row r="566" spans="2:65" s="1" customFormat="1" ht="24.15" customHeight="1" x14ac:dyDescent="0.2">
      <c r="B566" s="13"/>
      <c r="C566" s="329" t="s">
        <v>889</v>
      </c>
      <c r="D566" s="329" t="s">
        <v>322</v>
      </c>
      <c r="E566" s="330" t="s">
        <v>890</v>
      </c>
      <c r="F566" s="331" t="s">
        <v>891</v>
      </c>
      <c r="G566" s="332" t="s">
        <v>325</v>
      </c>
      <c r="H566" s="333">
        <v>51.344999999999999</v>
      </c>
      <c r="I566" s="21"/>
      <c r="J566" s="334">
        <f>ROUND(I566*H566,2)</f>
        <v>0</v>
      </c>
      <c r="K566" s="335"/>
      <c r="L566" s="13"/>
      <c r="M566" s="336" t="s">
        <v>1</v>
      </c>
      <c r="N566" s="337" t="s">
        <v>42</v>
      </c>
      <c r="P566" s="338">
        <f>O566*H566</f>
        <v>0</v>
      </c>
      <c r="Q566" s="338">
        <v>3.0000000000000001E-5</v>
      </c>
      <c r="R566" s="338">
        <f>Q566*H566</f>
        <v>1.54035E-3</v>
      </c>
      <c r="S566" s="338">
        <v>0</v>
      </c>
      <c r="T566" s="339">
        <f>S566*H566</f>
        <v>0</v>
      </c>
      <c r="AR566" s="340" t="s">
        <v>326</v>
      </c>
      <c r="AT566" s="340" t="s">
        <v>322</v>
      </c>
      <c r="AU566" s="340" t="s">
        <v>89</v>
      </c>
      <c r="AY566" s="3" t="s">
        <v>320</v>
      </c>
      <c r="BE566" s="341">
        <f>IF(N566="základní",J566,0)</f>
        <v>0</v>
      </c>
      <c r="BF566" s="341">
        <f>IF(N566="snížená",J566,0)</f>
        <v>0</v>
      </c>
      <c r="BG566" s="341">
        <f>IF(N566="zákl. přenesená",J566,0)</f>
        <v>0</v>
      </c>
      <c r="BH566" s="341">
        <f>IF(N566="sníž. přenesená",J566,0)</f>
        <v>0</v>
      </c>
      <c r="BI566" s="341">
        <f>IF(N566="nulová",J566,0)</f>
        <v>0</v>
      </c>
      <c r="BJ566" s="3" t="s">
        <v>89</v>
      </c>
      <c r="BK566" s="341">
        <f>ROUND(I566*H566,2)</f>
        <v>0</v>
      </c>
      <c r="BL566" s="3" t="s">
        <v>326</v>
      </c>
      <c r="BM566" s="340" t="s">
        <v>892</v>
      </c>
    </row>
    <row r="567" spans="2:65" s="343" customFormat="1" x14ac:dyDescent="0.2">
      <c r="B567" s="342"/>
      <c r="D567" s="344" t="s">
        <v>328</v>
      </c>
      <c r="E567" s="345" t="s">
        <v>1</v>
      </c>
      <c r="F567" s="346" t="s">
        <v>893</v>
      </c>
      <c r="H567" s="345" t="s">
        <v>1</v>
      </c>
      <c r="L567" s="342"/>
      <c r="M567" s="347"/>
      <c r="T567" s="348"/>
      <c r="AT567" s="345" t="s">
        <v>328</v>
      </c>
      <c r="AU567" s="345" t="s">
        <v>89</v>
      </c>
      <c r="AV567" s="343" t="s">
        <v>84</v>
      </c>
      <c r="AW567" s="343" t="s">
        <v>32</v>
      </c>
      <c r="AX567" s="343" t="s">
        <v>76</v>
      </c>
      <c r="AY567" s="345" t="s">
        <v>320</v>
      </c>
    </row>
    <row r="568" spans="2:65" s="350" customFormat="1" x14ac:dyDescent="0.2">
      <c r="B568" s="349"/>
      <c r="D568" s="344" t="s">
        <v>328</v>
      </c>
      <c r="E568" s="351" t="s">
        <v>1</v>
      </c>
      <c r="F568" s="352" t="s">
        <v>894</v>
      </c>
      <c r="H568" s="353">
        <v>45.215000000000003</v>
      </c>
      <c r="L568" s="349"/>
      <c r="M568" s="354"/>
      <c r="T568" s="355"/>
      <c r="AT568" s="351" t="s">
        <v>328</v>
      </c>
      <c r="AU568" s="351" t="s">
        <v>89</v>
      </c>
      <c r="AV568" s="350" t="s">
        <v>89</v>
      </c>
      <c r="AW568" s="350" t="s">
        <v>32</v>
      </c>
      <c r="AX568" s="350" t="s">
        <v>76</v>
      </c>
      <c r="AY568" s="351" t="s">
        <v>320</v>
      </c>
    </row>
    <row r="569" spans="2:65" s="350" customFormat="1" x14ac:dyDescent="0.2">
      <c r="B569" s="349"/>
      <c r="D569" s="344" t="s">
        <v>328</v>
      </c>
      <c r="E569" s="351" t="s">
        <v>1</v>
      </c>
      <c r="F569" s="352" t="s">
        <v>895</v>
      </c>
      <c r="H569" s="353">
        <v>20.54</v>
      </c>
      <c r="L569" s="349"/>
      <c r="M569" s="354"/>
      <c r="T569" s="355"/>
      <c r="AT569" s="351" t="s">
        <v>328</v>
      </c>
      <c r="AU569" s="351" t="s">
        <v>89</v>
      </c>
      <c r="AV569" s="350" t="s">
        <v>89</v>
      </c>
      <c r="AW569" s="350" t="s">
        <v>32</v>
      </c>
      <c r="AX569" s="350" t="s">
        <v>76</v>
      </c>
      <c r="AY569" s="351" t="s">
        <v>320</v>
      </c>
    </row>
    <row r="570" spans="2:65" s="350" customFormat="1" x14ac:dyDescent="0.2">
      <c r="B570" s="349"/>
      <c r="D570" s="344" t="s">
        <v>328</v>
      </c>
      <c r="E570" s="351" t="s">
        <v>1</v>
      </c>
      <c r="F570" s="352" t="s">
        <v>896</v>
      </c>
      <c r="H570" s="353">
        <v>16.149999999999999</v>
      </c>
      <c r="L570" s="349"/>
      <c r="M570" s="354"/>
      <c r="T570" s="355"/>
      <c r="AT570" s="351" t="s">
        <v>328</v>
      </c>
      <c r="AU570" s="351" t="s">
        <v>89</v>
      </c>
      <c r="AV570" s="350" t="s">
        <v>89</v>
      </c>
      <c r="AW570" s="350" t="s">
        <v>32</v>
      </c>
      <c r="AX570" s="350" t="s">
        <v>76</v>
      </c>
      <c r="AY570" s="351" t="s">
        <v>320</v>
      </c>
    </row>
    <row r="571" spans="2:65" s="350" customFormat="1" ht="20" x14ac:dyDescent="0.2">
      <c r="B571" s="349"/>
      <c r="D571" s="344" t="s">
        <v>328</v>
      </c>
      <c r="E571" s="351" t="s">
        <v>1</v>
      </c>
      <c r="F571" s="352" t="s">
        <v>897</v>
      </c>
      <c r="H571" s="353">
        <v>-30.56</v>
      </c>
      <c r="L571" s="349"/>
      <c r="M571" s="354"/>
      <c r="T571" s="355"/>
      <c r="AT571" s="351" t="s">
        <v>328</v>
      </c>
      <c r="AU571" s="351" t="s">
        <v>89</v>
      </c>
      <c r="AV571" s="350" t="s">
        <v>89</v>
      </c>
      <c r="AW571" s="350" t="s">
        <v>32</v>
      </c>
      <c r="AX571" s="350" t="s">
        <v>76</v>
      </c>
      <c r="AY571" s="351" t="s">
        <v>320</v>
      </c>
    </row>
    <row r="572" spans="2:65" s="357" customFormat="1" x14ac:dyDescent="0.2">
      <c r="B572" s="356"/>
      <c r="D572" s="344" t="s">
        <v>328</v>
      </c>
      <c r="E572" s="358" t="s">
        <v>1</v>
      </c>
      <c r="F572" s="359" t="s">
        <v>402</v>
      </c>
      <c r="H572" s="360">
        <v>51.344999999999999</v>
      </c>
      <c r="L572" s="356"/>
      <c r="M572" s="361"/>
      <c r="T572" s="362"/>
      <c r="AT572" s="358" t="s">
        <v>328</v>
      </c>
      <c r="AU572" s="358" t="s">
        <v>89</v>
      </c>
      <c r="AV572" s="357" t="s">
        <v>326</v>
      </c>
      <c r="AW572" s="357" t="s">
        <v>32</v>
      </c>
      <c r="AX572" s="357" t="s">
        <v>84</v>
      </c>
      <c r="AY572" s="358" t="s">
        <v>320</v>
      </c>
    </row>
    <row r="573" spans="2:65" s="1" customFormat="1" ht="24.15" customHeight="1" x14ac:dyDescent="0.2">
      <c r="B573" s="13"/>
      <c r="C573" s="363" t="s">
        <v>898</v>
      </c>
      <c r="D573" s="363" t="s">
        <v>339</v>
      </c>
      <c r="E573" s="364" t="s">
        <v>899</v>
      </c>
      <c r="F573" s="365" t="s">
        <v>900</v>
      </c>
      <c r="G573" s="366" t="s">
        <v>325</v>
      </c>
      <c r="H573" s="367">
        <v>53.911999999999999</v>
      </c>
      <c r="I573" s="22"/>
      <c r="J573" s="368">
        <f>ROUND(I573*H573,2)</f>
        <v>0</v>
      </c>
      <c r="K573" s="369"/>
      <c r="L573" s="370"/>
      <c r="M573" s="371" t="s">
        <v>1</v>
      </c>
      <c r="N573" s="372" t="s">
        <v>42</v>
      </c>
      <c r="P573" s="338">
        <f>O573*H573</f>
        <v>0</v>
      </c>
      <c r="Q573" s="338">
        <v>7.2000000000000005E-4</v>
      </c>
      <c r="R573" s="338">
        <f>Q573*H573</f>
        <v>3.8816639999999999E-2</v>
      </c>
      <c r="S573" s="338">
        <v>0</v>
      </c>
      <c r="T573" s="339">
        <f>S573*H573</f>
        <v>0</v>
      </c>
      <c r="AR573" s="340" t="s">
        <v>343</v>
      </c>
      <c r="AT573" s="340" t="s">
        <v>339</v>
      </c>
      <c r="AU573" s="340" t="s">
        <v>89</v>
      </c>
      <c r="AY573" s="3" t="s">
        <v>320</v>
      </c>
      <c r="BE573" s="341">
        <f>IF(N573="základní",J573,0)</f>
        <v>0</v>
      </c>
      <c r="BF573" s="341">
        <f>IF(N573="snížená",J573,0)</f>
        <v>0</v>
      </c>
      <c r="BG573" s="341">
        <f>IF(N573="zákl. přenesená",J573,0)</f>
        <v>0</v>
      </c>
      <c r="BH573" s="341">
        <f>IF(N573="sníž. přenesená",J573,0)</f>
        <v>0</v>
      </c>
      <c r="BI573" s="341">
        <f>IF(N573="nulová",J573,0)</f>
        <v>0</v>
      </c>
      <c r="BJ573" s="3" t="s">
        <v>89</v>
      </c>
      <c r="BK573" s="341">
        <f>ROUND(I573*H573,2)</f>
        <v>0</v>
      </c>
      <c r="BL573" s="3" t="s">
        <v>326</v>
      </c>
      <c r="BM573" s="340" t="s">
        <v>901</v>
      </c>
    </row>
    <row r="574" spans="2:65" s="350" customFormat="1" x14ac:dyDescent="0.2">
      <c r="B574" s="349"/>
      <c r="D574" s="344" t="s">
        <v>328</v>
      </c>
      <c r="E574" s="351" t="s">
        <v>1</v>
      </c>
      <c r="F574" s="352" t="s">
        <v>902</v>
      </c>
      <c r="H574" s="353">
        <v>51.344999999999999</v>
      </c>
      <c r="L574" s="349"/>
      <c r="M574" s="354"/>
      <c r="T574" s="355"/>
      <c r="AT574" s="351" t="s">
        <v>328</v>
      </c>
      <c r="AU574" s="351" t="s">
        <v>89</v>
      </c>
      <c r="AV574" s="350" t="s">
        <v>89</v>
      </c>
      <c r="AW574" s="350" t="s">
        <v>32</v>
      </c>
      <c r="AX574" s="350" t="s">
        <v>84</v>
      </c>
      <c r="AY574" s="351" t="s">
        <v>320</v>
      </c>
    </row>
    <row r="575" spans="2:65" s="350" customFormat="1" x14ac:dyDescent="0.2">
      <c r="B575" s="349"/>
      <c r="D575" s="344" t="s">
        <v>328</v>
      </c>
      <c r="F575" s="352" t="s">
        <v>903</v>
      </c>
      <c r="H575" s="353">
        <v>53.911999999999999</v>
      </c>
      <c r="L575" s="349"/>
      <c r="M575" s="354"/>
      <c r="T575" s="355"/>
      <c r="AT575" s="351" t="s">
        <v>328</v>
      </c>
      <c r="AU575" s="351" t="s">
        <v>89</v>
      </c>
      <c r="AV575" s="350" t="s">
        <v>89</v>
      </c>
      <c r="AW575" s="350" t="s">
        <v>4</v>
      </c>
      <c r="AX575" s="350" t="s">
        <v>84</v>
      </c>
      <c r="AY575" s="351" t="s">
        <v>320</v>
      </c>
    </row>
    <row r="576" spans="2:65" s="1" customFormat="1" ht="16.5" customHeight="1" x14ac:dyDescent="0.2">
      <c r="B576" s="13"/>
      <c r="C576" s="329" t="s">
        <v>904</v>
      </c>
      <c r="D576" s="329" t="s">
        <v>322</v>
      </c>
      <c r="E576" s="330" t="s">
        <v>905</v>
      </c>
      <c r="F576" s="331" t="s">
        <v>906</v>
      </c>
      <c r="G576" s="332" t="s">
        <v>325</v>
      </c>
      <c r="H576" s="333">
        <v>133.04</v>
      </c>
      <c r="I576" s="21"/>
      <c r="J576" s="334">
        <f>ROUND(I576*H576,2)</f>
        <v>0</v>
      </c>
      <c r="K576" s="335"/>
      <c r="L576" s="13"/>
      <c r="M576" s="336" t="s">
        <v>1</v>
      </c>
      <c r="N576" s="337" t="s">
        <v>42</v>
      </c>
      <c r="P576" s="338">
        <f>O576*H576</f>
        <v>0</v>
      </c>
      <c r="Q576" s="338">
        <v>0</v>
      </c>
      <c r="R576" s="338">
        <f>Q576*H576</f>
        <v>0</v>
      </c>
      <c r="S576" s="338">
        <v>0</v>
      </c>
      <c r="T576" s="339">
        <f>S576*H576</f>
        <v>0</v>
      </c>
      <c r="AR576" s="340" t="s">
        <v>326</v>
      </c>
      <c r="AT576" s="340" t="s">
        <v>322</v>
      </c>
      <c r="AU576" s="340" t="s">
        <v>89</v>
      </c>
      <c r="AY576" s="3" t="s">
        <v>320</v>
      </c>
      <c r="BE576" s="341">
        <f>IF(N576="základní",J576,0)</f>
        <v>0</v>
      </c>
      <c r="BF576" s="341">
        <f>IF(N576="snížená",J576,0)</f>
        <v>0</v>
      </c>
      <c r="BG576" s="341">
        <f>IF(N576="zákl. přenesená",J576,0)</f>
        <v>0</v>
      </c>
      <c r="BH576" s="341">
        <f>IF(N576="sníž. přenesená",J576,0)</f>
        <v>0</v>
      </c>
      <c r="BI576" s="341">
        <f>IF(N576="nulová",J576,0)</f>
        <v>0</v>
      </c>
      <c r="BJ576" s="3" t="s">
        <v>89</v>
      </c>
      <c r="BK576" s="341">
        <f>ROUND(I576*H576,2)</f>
        <v>0</v>
      </c>
      <c r="BL576" s="3" t="s">
        <v>326</v>
      </c>
      <c r="BM576" s="340" t="s">
        <v>907</v>
      </c>
    </row>
    <row r="577" spans="2:65" s="343" customFormat="1" x14ac:dyDescent="0.2">
      <c r="B577" s="342"/>
      <c r="D577" s="344" t="s">
        <v>328</v>
      </c>
      <c r="E577" s="345" t="s">
        <v>1</v>
      </c>
      <c r="F577" s="346" t="s">
        <v>157</v>
      </c>
      <c r="H577" s="345" t="s">
        <v>1</v>
      </c>
      <c r="L577" s="342"/>
      <c r="M577" s="347"/>
      <c r="T577" s="348"/>
      <c r="AT577" s="345" t="s">
        <v>328</v>
      </c>
      <c r="AU577" s="345" t="s">
        <v>89</v>
      </c>
      <c r="AV577" s="343" t="s">
        <v>84</v>
      </c>
      <c r="AW577" s="343" t="s">
        <v>32</v>
      </c>
      <c r="AX577" s="343" t="s">
        <v>76</v>
      </c>
      <c r="AY577" s="345" t="s">
        <v>320</v>
      </c>
    </row>
    <row r="578" spans="2:65" s="350" customFormat="1" ht="20" x14ac:dyDescent="0.2">
      <c r="B578" s="349"/>
      <c r="D578" s="344" t="s">
        <v>328</v>
      </c>
      <c r="E578" s="351" t="s">
        <v>1</v>
      </c>
      <c r="F578" s="352" t="s">
        <v>908</v>
      </c>
      <c r="H578" s="353">
        <v>65.56</v>
      </c>
      <c r="L578" s="349"/>
      <c r="M578" s="354"/>
      <c r="T578" s="355"/>
      <c r="AT578" s="351" t="s">
        <v>328</v>
      </c>
      <c r="AU578" s="351" t="s">
        <v>89</v>
      </c>
      <c r="AV578" s="350" t="s">
        <v>89</v>
      </c>
      <c r="AW578" s="350" t="s">
        <v>32</v>
      </c>
      <c r="AX578" s="350" t="s">
        <v>76</v>
      </c>
      <c r="AY578" s="351" t="s">
        <v>320</v>
      </c>
    </row>
    <row r="579" spans="2:65" s="384" customFormat="1" x14ac:dyDescent="0.2">
      <c r="B579" s="383"/>
      <c r="D579" s="344" t="s">
        <v>328</v>
      </c>
      <c r="E579" s="385" t="s">
        <v>156</v>
      </c>
      <c r="F579" s="386" t="s">
        <v>621</v>
      </c>
      <c r="H579" s="387">
        <v>65.56</v>
      </c>
      <c r="L579" s="383"/>
      <c r="M579" s="388"/>
      <c r="T579" s="389"/>
      <c r="AT579" s="385" t="s">
        <v>328</v>
      </c>
      <c r="AU579" s="385" t="s">
        <v>89</v>
      </c>
      <c r="AV579" s="384" t="s">
        <v>207</v>
      </c>
      <c r="AW579" s="384" t="s">
        <v>32</v>
      </c>
      <c r="AX579" s="384" t="s">
        <v>76</v>
      </c>
      <c r="AY579" s="385" t="s">
        <v>320</v>
      </c>
    </row>
    <row r="580" spans="2:65" s="343" customFormat="1" x14ac:dyDescent="0.2">
      <c r="B580" s="342"/>
      <c r="D580" s="344" t="s">
        <v>328</v>
      </c>
      <c r="E580" s="345" t="s">
        <v>1</v>
      </c>
      <c r="F580" s="346" t="s">
        <v>205</v>
      </c>
      <c r="H580" s="345" t="s">
        <v>1</v>
      </c>
      <c r="L580" s="342"/>
      <c r="M580" s="347"/>
      <c r="T580" s="348"/>
      <c r="AT580" s="345" t="s">
        <v>328</v>
      </c>
      <c r="AU580" s="345" t="s">
        <v>89</v>
      </c>
      <c r="AV580" s="343" t="s">
        <v>84</v>
      </c>
      <c r="AW580" s="343" t="s">
        <v>32</v>
      </c>
      <c r="AX580" s="343" t="s">
        <v>76</v>
      </c>
      <c r="AY580" s="345" t="s">
        <v>320</v>
      </c>
    </row>
    <row r="581" spans="2:65" s="350" customFormat="1" x14ac:dyDescent="0.2">
      <c r="B581" s="349"/>
      <c r="D581" s="344" t="s">
        <v>328</v>
      </c>
      <c r="E581" s="351" t="s">
        <v>1</v>
      </c>
      <c r="F581" s="352" t="s">
        <v>204</v>
      </c>
      <c r="H581" s="353">
        <v>67.48</v>
      </c>
      <c r="L581" s="349"/>
      <c r="M581" s="354"/>
      <c r="T581" s="355"/>
      <c r="AT581" s="351" t="s">
        <v>328</v>
      </c>
      <c r="AU581" s="351" t="s">
        <v>89</v>
      </c>
      <c r="AV581" s="350" t="s">
        <v>89</v>
      </c>
      <c r="AW581" s="350" t="s">
        <v>32</v>
      </c>
      <c r="AX581" s="350" t="s">
        <v>76</v>
      </c>
      <c r="AY581" s="351" t="s">
        <v>320</v>
      </c>
    </row>
    <row r="582" spans="2:65" s="384" customFormat="1" x14ac:dyDescent="0.2">
      <c r="B582" s="383"/>
      <c r="D582" s="344" t="s">
        <v>328</v>
      </c>
      <c r="E582" s="385" t="s">
        <v>1</v>
      </c>
      <c r="F582" s="386" t="s">
        <v>621</v>
      </c>
      <c r="H582" s="387">
        <v>67.48</v>
      </c>
      <c r="L582" s="383"/>
      <c r="M582" s="388"/>
      <c r="T582" s="389"/>
      <c r="AT582" s="385" t="s">
        <v>328</v>
      </c>
      <c r="AU582" s="385" t="s">
        <v>89</v>
      </c>
      <c r="AV582" s="384" t="s">
        <v>207</v>
      </c>
      <c r="AW582" s="384" t="s">
        <v>32</v>
      </c>
      <c r="AX582" s="384" t="s">
        <v>76</v>
      </c>
      <c r="AY582" s="385" t="s">
        <v>320</v>
      </c>
    </row>
    <row r="583" spans="2:65" s="357" customFormat="1" x14ac:dyDescent="0.2">
      <c r="B583" s="356"/>
      <c r="D583" s="344" t="s">
        <v>328</v>
      </c>
      <c r="E583" s="358" t="s">
        <v>1</v>
      </c>
      <c r="F583" s="359" t="s">
        <v>402</v>
      </c>
      <c r="H583" s="360">
        <v>133.04</v>
      </c>
      <c r="L583" s="356"/>
      <c r="M583" s="361"/>
      <c r="T583" s="362"/>
      <c r="AT583" s="358" t="s">
        <v>328</v>
      </c>
      <c r="AU583" s="358" t="s">
        <v>89</v>
      </c>
      <c r="AV583" s="357" t="s">
        <v>326</v>
      </c>
      <c r="AW583" s="357" t="s">
        <v>32</v>
      </c>
      <c r="AX583" s="357" t="s">
        <v>84</v>
      </c>
      <c r="AY583" s="358" t="s">
        <v>320</v>
      </c>
    </row>
    <row r="584" spans="2:65" s="1" customFormat="1" ht="24.15" customHeight="1" x14ac:dyDescent="0.2">
      <c r="B584" s="13"/>
      <c r="C584" s="363" t="s">
        <v>909</v>
      </c>
      <c r="D584" s="363" t="s">
        <v>339</v>
      </c>
      <c r="E584" s="364" t="s">
        <v>910</v>
      </c>
      <c r="F584" s="365" t="s">
        <v>911</v>
      </c>
      <c r="G584" s="366" t="s">
        <v>325</v>
      </c>
      <c r="H584" s="367">
        <v>65.56</v>
      </c>
      <c r="I584" s="22"/>
      <c r="J584" s="368">
        <f>ROUND(I584*H584,2)</f>
        <v>0</v>
      </c>
      <c r="K584" s="369"/>
      <c r="L584" s="370"/>
      <c r="M584" s="371" t="s">
        <v>1</v>
      </c>
      <c r="N584" s="372" t="s">
        <v>42</v>
      </c>
      <c r="P584" s="338">
        <f>O584*H584</f>
        <v>0</v>
      </c>
      <c r="Q584" s="338">
        <v>2.9999999999999997E-4</v>
      </c>
      <c r="R584" s="338">
        <f>Q584*H584</f>
        <v>1.9667999999999998E-2</v>
      </c>
      <c r="S584" s="338">
        <v>0</v>
      </c>
      <c r="T584" s="339">
        <f>S584*H584</f>
        <v>0</v>
      </c>
      <c r="AR584" s="340" t="s">
        <v>343</v>
      </c>
      <c r="AT584" s="340" t="s">
        <v>339</v>
      </c>
      <c r="AU584" s="340" t="s">
        <v>89</v>
      </c>
      <c r="AY584" s="3" t="s">
        <v>320</v>
      </c>
      <c r="BE584" s="341">
        <f>IF(N584="základní",J584,0)</f>
        <v>0</v>
      </c>
      <c r="BF584" s="341">
        <f>IF(N584="snížená",J584,0)</f>
        <v>0</v>
      </c>
      <c r="BG584" s="341">
        <f>IF(N584="zákl. přenesená",J584,0)</f>
        <v>0</v>
      </c>
      <c r="BH584" s="341">
        <f>IF(N584="sníž. přenesená",J584,0)</f>
        <v>0</v>
      </c>
      <c r="BI584" s="341">
        <f>IF(N584="nulová",J584,0)</f>
        <v>0</v>
      </c>
      <c r="BJ584" s="3" t="s">
        <v>89</v>
      </c>
      <c r="BK584" s="341">
        <f>ROUND(I584*H584,2)</f>
        <v>0</v>
      </c>
      <c r="BL584" s="3" t="s">
        <v>326</v>
      </c>
      <c r="BM584" s="340" t="s">
        <v>912</v>
      </c>
    </row>
    <row r="585" spans="2:65" s="350" customFormat="1" x14ac:dyDescent="0.2">
      <c r="B585" s="349"/>
      <c r="D585" s="344" t="s">
        <v>328</v>
      </c>
      <c r="E585" s="351" t="s">
        <v>1</v>
      </c>
      <c r="F585" s="352" t="s">
        <v>156</v>
      </c>
      <c r="H585" s="353">
        <v>65.56</v>
      </c>
      <c r="L585" s="349"/>
      <c r="M585" s="354"/>
      <c r="T585" s="355"/>
      <c r="AT585" s="351" t="s">
        <v>328</v>
      </c>
      <c r="AU585" s="351" t="s">
        <v>89</v>
      </c>
      <c r="AV585" s="350" t="s">
        <v>89</v>
      </c>
      <c r="AW585" s="350" t="s">
        <v>32</v>
      </c>
      <c r="AX585" s="350" t="s">
        <v>84</v>
      </c>
      <c r="AY585" s="351" t="s">
        <v>320</v>
      </c>
    </row>
    <row r="586" spans="2:65" s="1" customFormat="1" ht="24.15" customHeight="1" x14ac:dyDescent="0.2">
      <c r="B586" s="13"/>
      <c r="C586" s="363" t="s">
        <v>913</v>
      </c>
      <c r="D586" s="363" t="s">
        <v>339</v>
      </c>
      <c r="E586" s="364" t="s">
        <v>914</v>
      </c>
      <c r="F586" s="365" t="s">
        <v>915</v>
      </c>
      <c r="G586" s="366" t="s">
        <v>325</v>
      </c>
      <c r="H586" s="367">
        <v>67.48</v>
      </c>
      <c r="I586" s="22"/>
      <c r="J586" s="368">
        <f>ROUND(I586*H586,2)</f>
        <v>0</v>
      </c>
      <c r="K586" s="369"/>
      <c r="L586" s="370"/>
      <c r="M586" s="371" t="s">
        <v>1</v>
      </c>
      <c r="N586" s="372" t="s">
        <v>42</v>
      </c>
      <c r="P586" s="338">
        <f>O586*H586</f>
        <v>0</v>
      </c>
      <c r="Q586" s="338">
        <v>2.0000000000000001E-4</v>
      </c>
      <c r="R586" s="338">
        <f>Q586*H586</f>
        <v>1.3496000000000001E-2</v>
      </c>
      <c r="S586" s="338">
        <v>0</v>
      </c>
      <c r="T586" s="339">
        <f>S586*H586</f>
        <v>0</v>
      </c>
      <c r="AR586" s="340" t="s">
        <v>343</v>
      </c>
      <c r="AT586" s="340" t="s">
        <v>339</v>
      </c>
      <c r="AU586" s="340" t="s">
        <v>89</v>
      </c>
      <c r="AY586" s="3" t="s">
        <v>320</v>
      </c>
      <c r="BE586" s="341">
        <f>IF(N586="základní",J586,0)</f>
        <v>0</v>
      </c>
      <c r="BF586" s="341">
        <f>IF(N586="snížená",J586,0)</f>
        <v>0</v>
      </c>
      <c r="BG586" s="341">
        <f>IF(N586="zákl. přenesená",J586,0)</f>
        <v>0</v>
      </c>
      <c r="BH586" s="341">
        <f>IF(N586="sníž. přenesená",J586,0)</f>
        <v>0</v>
      </c>
      <c r="BI586" s="341">
        <f>IF(N586="nulová",J586,0)</f>
        <v>0</v>
      </c>
      <c r="BJ586" s="3" t="s">
        <v>89</v>
      </c>
      <c r="BK586" s="341">
        <f>ROUND(I586*H586,2)</f>
        <v>0</v>
      </c>
      <c r="BL586" s="3" t="s">
        <v>326</v>
      </c>
      <c r="BM586" s="340" t="s">
        <v>916</v>
      </c>
    </row>
    <row r="587" spans="2:65" s="350" customFormat="1" x14ac:dyDescent="0.2">
      <c r="B587" s="349"/>
      <c r="D587" s="344" t="s">
        <v>328</v>
      </c>
      <c r="E587" s="351" t="s">
        <v>1</v>
      </c>
      <c r="F587" s="352" t="s">
        <v>204</v>
      </c>
      <c r="H587" s="353">
        <v>67.48</v>
      </c>
      <c r="L587" s="349"/>
      <c r="M587" s="354"/>
      <c r="T587" s="355"/>
      <c r="AT587" s="351" t="s">
        <v>328</v>
      </c>
      <c r="AU587" s="351" t="s">
        <v>89</v>
      </c>
      <c r="AV587" s="350" t="s">
        <v>89</v>
      </c>
      <c r="AW587" s="350" t="s">
        <v>32</v>
      </c>
      <c r="AX587" s="350" t="s">
        <v>84</v>
      </c>
      <c r="AY587" s="351" t="s">
        <v>320</v>
      </c>
    </row>
    <row r="588" spans="2:65" s="1" customFormat="1" ht="16.5" customHeight="1" x14ac:dyDescent="0.2">
      <c r="B588" s="13"/>
      <c r="C588" s="329" t="s">
        <v>917</v>
      </c>
      <c r="D588" s="329" t="s">
        <v>322</v>
      </c>
      <c r="E588" s="330" t="s">
        <v>918</v>
      </c>
      <c r="F588" s="331" t="s">
        <v>919</v>
      </c>
      <c r="G588" s="332" t="s">
        <v>385</v>
      </c>
      <c r="H588" s="333">
        <v>196.76</v>
      </c>
      <c r="I588" s="21"/>
      <c r="J588" s="334">
        <f>ROUND(I588*H588,2)</f>
        <v>0</v>
      </c>
      <c r="K588" s="335"/>
      <c r="L588" s="13"/>
      <c r="M588" s="336" t="s">
        <v>1</v>
      </c>
      <c r="N588" s="337" t="s">
        <v>42</v>
      </c>
      <c r="P588" s="338">
        <f>O588*H588</f>
        <v>0</v>
      </c>
      <c r="Q588" s="338">
        <v>0.12695999999999999</v>
      </c>
      <c r="R588" s="338">
        <f>Q588*H588</f>
        <v>24.980649599999996</v>
      </c>
      <c r="S588" s="338">
        <v>0</v>
      </c>
      <c r="T588" s="339">
        <f>S588*H588</f>
        <v>0</v>
      </c>
      <c r="AR588" s="340" t="s">
        <v>326</v>
      </c>
      <c r="AT588" s="340" t="s">
        <v>322</v>
      </c>
      <c r="AU588" s="340" t="s">
        <v>89</v>
      </c>
      <c r="AY588" s="3" t="s">
        <v>320</v>
      </c>
      <c r="BE588" s="341">
        <f>IF(N588="základní",J588,0)</f>
        <v>0</v>
      </c>
      <c r="BF588" s="341">
        <f>IF(N588="snížená",J588,0)</f>
        <v>0</v>
      </c>
      <c r="BG588" s="341">
        <f>IF(N588="zákl. přenesená",J588,0)</f>
        <v>0</v>
      </c>
      <c r="BH588" s="341">
        <f>IF(N588="sníž. přenesená",J588,0)</f>
        <v>0</v>
      </c>
      <c r="BI588" s="341">
        <f>IF(N588="nulová",J588,0)</f>
        <v>0</v>
      </c>
      <c r="BJ588" s="3" t="s">
        <v>89</v>
      </c>
      <c r="BK588" s="341">
        <f>ROUND(I588*H588,2)</f>
        <v>0</v>
      </c>
      <c r="BL588" s="3" t="s">
        <v>326</v>
      </c>
      <c r="BM588" s="340" t="s">
        <v>920</v>
      </c>
    </row>
    <row r="589" spans="2:65" s="343" customFormat="1" x14ac:dyDescent="0.2">
      <c r="B589" s="342"/>
      <c r="D589" s="344" t="s">
        <v>328</v>
      </c>
      <c r="E589" s="345" t="s">
        <v>1</v>
      </c>
      <c r="F589" s="346" t="s">
        <v>921</v>
      </c>
      <c r="H589" s="345" t="s">
        <v>1</v>
      </c>
      <c r="L589" s="342"/>
      <c r="M589" s="347"/>
      <c r="T589" s="348"/>
      <c r="AT589" s="345" t="s">
        <v>328</v>
      </c>
      <c r="AU589" s="345" t="s">
        <v>89</v>
      </c>
      <c r="AV589" s="343" t="s">
        <v>84</v>
      </c>
      <c r="AW589" s="343" t="s">
        <v>32</v>
      </c>
      <c r="AX589" s="343" t="s">
        <v>76</v>
      </c>
      <c r="AY589" s="345" t="s">
        <v>320</v>
      </c>
    </row>
    <row r="590" spans="2:65" s="350" customFormat="1" x14ac:dyDescent="0.2">
      <c r="B590" s="349"/>
      <c r="D590" s="344" t="s">
        <v>328</v>
      </c>
      <c r="E590" s="351" t="s">
        <v>1</v>
      </c>
      <c r="F590" s="352" t="s">
        <v>922</v>
      </c>
      <c r="H590" s="353">
        <v>27.21</v>
      </c>
      <c r="L590" s="349"/>
      <c r="M590" s="354"/>
      <c r="T590" s="355"/>
      <c r="AT590" s="351" t="s">
        <v>328</v>
      </c>
      <c r="AU590" s="351" t="s">
        <v>89</v>
      </c>
      <c r="AV590" s="350" t="s">
        <v>89</v>
      </c>
      <c r="AW590" s="350" t="s">
        <v>32</v>
      </c>
      <c r="AX590" s="350" t="s">
        <v>76</v>
      </c>
      <c r="AY590" s="351" t="s">
        <v>320</v>
      </c>
    </row>
    <row r="591" spans="2:65" s="350" customFormat="1" x14ac:dyDescent="0.2">
      <c r="B591" s="349"/>
      <c r="D591" s="344" t="s">
        <v>328</v>
      </c>
      <c r="E591" s="351" t="s">
        <v>1</v>
      </c>
      <c r="F591" s="352" t="s">
        <v>923</v>
      </c>
      <c r="H591" s="353">
        <v>92.302999999999997</v>
      </c>
      <c r="L591" s="349"/>
      <c r="M591" s="354"/>
      <c r="T591" s="355"/>
      <c r="AT591" s="351" t="s">
        <v>328</v>
      </c>
      <c r="AU591" s="351" t="s">
        <v>89</v>
      </c>
      <c r="AV591" s="350" t="s">
        <v>89</v>
      </c>
      <c r="AW591" s="350" t="s">
        <v>32</v>
      </c>
      <c r="AX591" s="350" t="s">
        <v>76</v>
      </c>
      <c r="AY591" s="351" t="s">
        <v>320</v>
      </c>
    </row>
    <row r="592" spans="2:65" s="350" customFormat="1" x14ac:dyDescent="0.2">
      <c r="B592" s="349"/>
      <c r="D592" s="344" t="s">
        <v>328</v>
      </c>
      <c r="E592" s="351" t="s">
        <v>1</v>
      </c>
      <c r="F592" s="352" t="s">
        <v>924</v>
      </c>
      <c r="H592" s="353">
        <v>77.247</v>
      </c>
      <c r="L592" s="349"/>
      <c r="M592" s="354"/>
      <c r="T592" s="355"/>
      <c r="AT592" s="351" t="s">
        <v>328</v>
      </c>
      <c r="AU592" s="351" t="s">
        <v>89</v>
      </c>
      <c r="AV592" s="350" t="s">
        <v>89</v>
      </c>
      <c r="AW592" s="350" t="s">
        <v>32</v>
      </c>
      <c r="AX592" s="350" t="s">
        <v>76</v>
      </c>
      <c r="AY592" s="351" t="s">
        <v>320</v>
      </c>
    </row>
    <row r="593" spans="2:65" s="357" customFormat="1" x14ac:dyDescent="0.2">
      <c r="B593" s="356"/>
      <c r="D593" s="344" t="s">
        <v>328</v>
      </c>
      <c r="E593" s="358" t="s">
        <v>1</v>
      </c>
      <c r="F593" s="359" t="s">
        <v>402</v>
      </c>
      <c r="H593" s="360">
        <v>196.76</v>
      </c>
      <c r="L593" s="356"/>
      <c r="M593" s="361"/>
      <c r="T593" s="362"/>
      <c r="AT593" s="358" t="s">
        <v>328</v>
      </c>
      <c r="AU593" s="358" t="s">
        <v>89</v>
      </c>
      <c r="AV593" s="357" t="s">
        <v>326</v>
      </c>
      <c r="AW593" s="357" t="s">
        <v>32</v>
      </c>
      <c r="AX593" s="357" t="s">
        <v>84</v>
      </c>
      <c r="AY593" s="358" t="s">
        <v>320</v>
      </c>
    </row>
    <row r="594" spans="2:65" s="1" customFormat="1" ht="24.15" customHeight="1" x14ac:dyDescent="0.2">
      <c r="B594" s="13"/>
      <c r="C594" s="329" t="s">
        <v>925</v>
      </c>
      <c r="D594" s="329" t="s">
        <v>322</v>
      </c>
      <c r="E594" s="330" t="s">
        <v>926</v>
      </c>
      <c r="F594" s="331" t="s">
        <v>927</v>
      </c>
      <c r="G594" s="332" t="s">
        <v>385</v>
      </c>
      <c r="H594" s="333">
        <v>23.155999999999999</v>
      </c>
      <c r="I594" s="21"/>
      <c r="J594" s="334">
        <f>ROUND(I594*H594,2)</f>
        <v>0</v>
      </c>
      <c r="K594" s="335"/>
      <c r="L594" s="13"/>
      <c r="M594" s="336" t="s">
        <v>1</v>
      </c>
      <c r="N594" s="337" t="s">
        <v>42</v>
      </c>
      <c r="P594" s="338">
        <f>O594*H594</f>
        <v>0</v>
      </c>
      <c r="Q594" s="338">
        <v>5.7000000000000002E-3</v>
      </c>
      <c r="R594" s="338">
        <f>Q594*H594</f>
        <v>0.1319892</v>
      </c>
      <c r="S594" s="338">
        <v>0</v>
      </c>
      <c r="T594" s="339">
        <f>S594*H594</f>
        <v>0</v>
      </c>
      <c r="AR594" s="340" t="s">
        <v>326</v>
      </c>
      <c r="AT594" s="340" t="s">
        <v>322</v>
      </c>
      <c r="AU594" s="340" t="s">
        <v>89</v>
      </c>
      <c r="AY594" s="3" t="s">
        <v>320</v>
      </c>
      <c r="BE594" s="341">
        <f>IF(N594="základní",J594,0)</f>
        <v>0</v>
      </c>
      <c r="BF594" s="341">
        <f>IF(N594="snížená",J594,0)</f>
        <v>0</v>
      </c>
      <c r="BG594" s="341">
        <f>IF(N594="zákl. přenesená",J594,0)</f>
        <v>0</v>
      </c>
      <c r="BH594" s="341">
        <f>IF(N594="sníž. přenesená",J594,0)</f>
        <v>0</v>
      </c>
      <c r="BI594" s="341">
        <f>IF(N594="nulová",J594,0)</f>
        <v>0</v>
      </c>
      <c r="BJ594" s="3" t="s">
        <v>89</v>
      </c>
      <c r="BK594" s="341">
        <f>ROUND(I594*H594,2)</f>
        <v>0</v>
      </c>
      <c r="BL594" s="3" t="s">
        <v>326</v>
      </c>
      <c r="BM594" s="340" t="s">
        <v>928</v>
      </c>
    </row>
    <row r="595" spans="2:65" s="350" customFormat="1" x14ac:dyDescent="0.2">
      <c r="B595" s="349"/>
      <c r="D595" s="344" t="s">
        <v>328</v>
      </c>
      <c r="E595" s="351" t="s">
        <v>1</v>
      </c>
      <c r="F595" s="352" t="s">
        <v>125</v>
      </c>
      <c r="H595" s="353">
        <v>23.155999999999999</v>
      </c>
      <c r="L595" s="349"/>
      <c r="M595" s="354"/>
      <c r="T595" s="355"/>
      <c r="AT595" s="351" t="s">
        <v>328</v>
      </c>
      <c r="AU595" s="351" t="s">
        <v>89</v>
      </c>
      <c r="AV595" s="350" t="s">
        <v>89</v>
      </c>
      <c r="AW595" s="350" t="s">
        <v>32</v>
      </c>
      <c r="AX595" s="350" t="s">
        <v>84</v>
      </c>
      <c r="AY595" s="351" t="s">
        <v>320</v>
      </c>
    </row>
    <row r="596" spans="2:65" s="1" customFormat="1" ht="24.15" customHeight="1" x14ac:dyDescent="0.2">
      <c r="B596" s="13"/>
      <c r="C596" s="329" t="s">
        <v>929</v>
      </c>
      <c r="D596" s="329" t="s">
        <v>322</v>
      </c>
      <c r="E596" s="330" t="s">
        <v>930</v>
      </c>
      <c r="F596" s="331" t="s">
        <v>931</v>
      </c>
      <c r="G596" s="332" t="s">
        <v>385</v>
      </c>
      <c r="H596" s="333">
        <v>760.51199999999994</v>
      </c>
      <c r="I596" s="21"/>
      <c r="J596" s="334">
        <f>ROUND(I596*H596,2)</f>
        <v>0</v>
      </c>
      <c r="K596" s="335"/>
      <c r="L596" s="13"/>
      <c r="M596" s="336" t="s">
        <v>1</v>
      </c>
      <c r="N596" s="337" t="s">
        <v>42</v>
      </c>
      <c r="P596" s="338">
        <f>O596*H596</f>
        <v>0</v>
      </c>
      <c r="Q596" s="338">
        <v>2.8500000000000001E-3</v>
      </c>
      <c r="R596" s="338">
        <f>Q596*H596</f>
        <v>2.1674591999999997</v>
      </c>
      <c r="S596" s="338">
        <v>0</v>
      </c>
      <c r="T596" s="339">
        <f>S596*H596</f>
        <v>0</v>
      </c>
      <c r="AR596" s="340" t="s">
        <v>326</v>
      </c>
      <c r="AT596" s="340" t="s">
        <v>322</v>
      </c>
      <c r="AU596" s="340" t="s">
        <v>89</v>
      </c>
      <c r="AY596" s="3" t="s">
        <v>320</v>
      </c>
      <c r="BE596" s="341">
        <f>IF(N596="základní",J596,0)</f>
        <v>0</v>
      </c>
      <c r="BF596" s="341">
        <f>IF(N596="snížená",J596,0)</f>
        <v>0</v>
      </c>
      <c r="BG596" s="341">
        <f>IF(N596="zákl. přenesená",J596,0)</f>
        <v>0</v>
      </c>
      <c r="BH596" s="341">
        <f>IF(N596="sníž. přenesená",J596,0)</f>
        <v>0</v>
      </c>
      <c r="BI596" s="341">
        <f>IF(N596="nulová",J596,0)</f>
        <v>0</v>
      </c>
      <c r="BJ596" s="3" t="s">
        <v>89</v>
      </c>
      <c r="BK596" s="341">
        <f>ROUND(I596*H596,2)</f>
        <v>0</v>
      </c>
      <c r="BL596" s="3" t="s">
        <v>326</v>
      </c>
      <c r="BM596" s="340" t="s">
        <v>932</v>
      </c>
    </row>
    <row r="597" spans="2:65" s="350" customFormat="1" x14ac:dyDescent="0.2">
      <c r="B597" s="349"/>
      <c r="D597" s="344" t="s">
        <v>328</v>
      </c>
      <c r="E597" s="351" t="s">
        <v>1</v>
      </c>
      <c r="F597" s="352" t="s">
        <v>933</v>
      </c>
      <c r="H597" s="353">
        <v>760.51199999999994</v>
      </c>
      <c r="L597" s="349"/>
      <c r="M597" s="354"/>
      <c r="T597" s="355"/>
      <c r="AT597" s="351" t="s">
        <v>328</v>
      </c>
      <c r="AU597" s="351" t="s">
        <v>89</v>
      </c>
      <c r="AV597" s="350" t="s">
        <v>89</v>
      </c>
      <c r="AW597" s="350" t="s">
        <v>32</v>
      </c>
      <c r="AX597" s="350" t="s">
        <v>84</v>
      </c>
      <c r="AY597" s="351" t="s">
        <v>320</v>
      </c>
    </row>
    <row r="598" spans="2:65" s="1" customFormat="1" ht="24.15" customHeight="1" x14ac:dyDescent="0.2">
      <c r="B598" s="13"/>
      <c r="C598" s="329" t="s">
        <v>934</v>
      </c>
      <c r="D598" s="329" t="s">
        <v>322</v>
      </c>
      <c r="E598" s="330" t="s">
        <v>935</v>
      </c>
      <c r="F598" s="331" t="s">
        <v>936</v>
      </c>
      <c r="G598" s="332" t="s">
        <v>385</v>
      </c>
      <c r="H598" s="333">
        <v>453.79199999999997</v>
      </c>
      <c r="I598" s="21"/>
      <c r="J598" s="334">
        <f>ROUND(I598*H598,2)</f>
        <v>0</v>
      </c>
      <c r="K598" s="335"/>
      <c r="L598" s="13"/>
      <c r="M598" s="336" t="s">
        <v>1</v>
      </c>
      <c r="N598" s="337" t="s">
        <v>42</v>
      </c>
      <c r="P598" s="338">
        <f>O598*H598</f>
        <v>0</v>
      </c>
      <c r="Q598" s="338">
        <v>0</v>
      </c>
      <c r="R598" s="338">
        <f>Q598*H598</f>
        <v>0</v>
      </c>
      <c r="S598" s="338">
        <v>0</v>
      </c>
      <c r="T598" s="339">
        <f>S598*H598</f>
        <v>0</v>
      </c>
      <c r="AR598" s="340" t="s">
        <v>326</v>
      </c>
      <c r="AT598" s="340" t="s">
        <v>322</v>
      </c>
      <c r="AU598" s="340" t="s">
        <v>89</v>
      </c>
      <c r="AY598" s="3" t="s">
        <v>320</v>
      </c>
      <c r="BE598" s="341">
        <f>IF(N598="základní",J598,0)</f>
        <v>0</v>
      </c>
      <c r="BF598" s="341">
        <f>IF(N598="snížená",J598,0)</f>
        <v>0</v>
      </c>
      <c r="BG598" s="341">
        <f>IF(N598="zákl. přenesená",J598,0)</f>
        <v>0</v>
      </c>
      <c r="BH598" s="341">
        <f>IF(N598="sníž. přenesená",J598,0)</f>
        <v>0</v>
      </c>
      <c r="BI598" s="341">
        <f>IF(N598="nulová",J598,0)</f>
        <v>0</v>
      </c>
      <c r="BJ598" s="3" t="s">
        <v>89</v>
      </c>
      <c r="BK598" s="341">
        <f>ROUND(I598*H598,2)</f>
        <v>0</v>
      </c>
      <c r="BL598" s="3" t="s">
        <v>326</v>
      </c>
      <c r="BM598" s="340" t="s">
        <v>937</v>
      </c>
    </row>
    <row r="599" spans="2:65" s="343" customFormat="1" x14ac:dyDescent="0.2">
      <c r="B599" s="342"/>
      <c r="D599" s="344" t="s">
        <v>328</v>
      </c>
      <c r="E599" s="345" t="s">
        <v>1</v>
      </c>
      <c r="F599" s="346" t="s">
        <v>938</v>
      </c>
      <c r="H599" s="345" t="s">
        <v>1</v>
      </c>
      <c r="L599" s="342"/>
      <c r="M599" s="347"/>
      <c r="T599" s="348"/>
      <c r="AT599" s="345" t="s">
        <v>328</v>
      </c>
      <c r="AU599" s="345" t="s">
        <v>89</v>
      </c>
      <c r="AV599" s="343" t="s">
        <v>84</v>
      </c>
      <c r="AW599" s="343" t="s">
        <v>32</v>
      </c>
      <c r="AX599" s="343" t="s">
        <v>76</v>
      </c>
      <c r="AY599" s="345" t="s">
        <v>320</v>
      </c>
    </row>
    <row r="600" spans="2:65" s="343" customFormat="1" x14ac:dyDescent="0.2">
      <c r="B600" s="342"/>
      <c r="D600" s="344" t="s">
        <v>328</v>
      </c>
      <c r="E600" s="345" t="s">
        <v>1</v>
      </c>
      <c r="F600" s="346" t="s">
        <v>437</v>
      </c>
      <c r="H600" s="345" t="s">
        <v>1</v>
      </c>
      <c r="L600" s="342"/>
      <c r="M600" s="347"/>
      <c r="T600" s="348"/>
      <c r="AT600" s="345" t="s">
        <v>328</v>
      </c>
      <c r="AU600" s="345" t="s">
        <v>89</v>
      </c>
      <c r="AV600" s="343" t="s">
        <v>84</v>
      </c>
      <c r="AW600" s="343" t="s">
        <v>32</v>
      </c>
      <c r="AX600" s="343" t="s">
        <v>76</v>
      </c>
      <c r="AY600" s="345" t="s">
        <v>320</v>
      </c>
    </row>
    <row r="601" spans="2:65" s="350" customFormat="1" ht="30" x14ac:dyDescent="0.2">
      <c r="B601" s="349"/>
      <c r="D601" s="344" t="s">
        <v>328</v>
      </c>
      <c r="E601" s="351" t="s">
        <v>1</v>
      </c>
      <c r="F601" s="352" t="s">
        <v>939</v>
      </c>
      <c r="H601" s="353">
        <v>193.05600000000001</v>
      </c>
      <c r="L601" s="349"/>
      <c r="M601" s="354"/>
      <c r="T601" s="355"/>
      <c r="AT601" s="351" t="s">
        <v>328</v>
      </c>
      <c r="AU601" s="351" t="s">
        <v>89</v>
      </c>
      <c r="AV601" s="350" t="s">
        <v>89</v>
      </c>
      <c r="AW601" s="350" t="s">
        <v>32</v>
      </c>
      <c r="AX601" s="350" t="s">
        <v>76</v>
      </c>
      <c r="AY601" s="351" t="s">
        <v>320</v>
      </c>
    </row>
    <row r="602" spans="2:65" s="343" customFormat="1" x14ac:dyDescent="0.2">
      <c r="B602" s="342"/>
      <c r="D602" s="344" t="s">
        <v>328</v>
      </c>
      <c r="E602" s="345" t="s">
        <v>1</v>
      </c>
      <c r="F602" s="346" t="s">
        <v>442</v>
      </c>
      <c r="H602" s="345" t="s">
        <v>1</v>
      </c>
      <c r="L602" s="342"/>
      <c r="M602" s="347"/>
      <c r="T602" s="348"/>
      <c r="AT602" s="345" t="s">
        <v>328</v>
      </c>
      <c r="AU602" s="345" t="s">
        <v>89</v>
      </c>
      <c r="AV602" s="343" t="s">
        <v>84</v>
      </c>
      <c r="AW602" s="343" t="s">
        <v>32</v>
      </c>
      <c r="AX602" s="343" t="s">
        <v>76</v>
      </c>
      <c r="AY602" s="345" t="s">
        <v>320</v>
      </c>
    </row>
    <row r="603" spans="2:65" s="350" customFormat="1" ht="30" x14ac:dyDescent="0.2">
      <c r="B603" s="349"/>
      <c r="D603" s="344" t="s">
        <v>328</v>
      </c>
      <c r="E603" s="351" t="s">
        <v>1</v>
      </c>
      <c r="F603" s="352" t="s">
        <v>940</v>
      </c>
      <c r="H603" s="353">
        <v>260.73599999999999</v>
      </c>
      <c r="L603" s="349"/>
      <c r="M603" s="354"/>
      <c r="T603" s="355"/>
      <c r="AT603" s="351" t="s">
        <v>328</v>
      </c>
      <c r="AU603" s="351" t="s">
        <v>89</v>
      </c>
      <c r="AV603" s="350" t="s">
        <v>89</v>
      </c>
      <c r="AW603" s="350" t="s">
        <v>32</v>
      </c>
      <c r="AX603" s="350" t="s">
        <v>76</v>
      </c>
      <c r="AY603" s="351" t="s">
        <v>320</v>
      </c>
    </row>
    <row r="604" spans="2:65" s="357" customFormat="1" x14ac:dyDescent="0.2">
      <c r="B604" s="356"/>
      <c r="D604" s="344" t="s">
        <v>328</v>
      </c>
      <c r="E604" s="358" t="s">
        <v>1</v>
      </c>
      <c r="F604" s="359" t="s">
        <v>402</v>
      </c>
      <c r="H604" s="360">
        <v>453.79199999999997</v>
      </c>
      <c r="L604" s="356"/>
      <c r="M604" s="361"/>
      <c r="T604" s="362"/>
      <c r="AT604" s="358" t="s">
        <v>328</v>
      </c>
      <c r="AU604" s="358" t="s">
        <v>89</v>
      </c>
      <c r="AV604" s="357" t="s">
        <v>326</v>
      </c>
      <c r="AW604" s="357" t="s">
        <v>32</v>
      </c>
      <c r="AX604" s="357" t="s">
        <v>84</v>
      </c>
      <c r="AY604" s="358" t="s">
        <v>320</v>
      </c>
    </row>
    <row r="605" spans="2:65" s="1" customFormat="1" ht="33" customHeight="1" x14ac:dyDescent="0.2">
      <c r="B605" s="13"/>
      <c r="C605" s="329" t="s">
        <v>941</v>
      </c>
      <c r="D605" s="329" t="s">
        <v>322</v>
      </c>
      <c r="E605" s="330" t="s">
        <v>942</v>
      </c>
      <c r="F605" s="331" t="s">
        <v>943</v>
      </c>
      <c r="G605" s="332" t="s">
        <v>342</v>
      </c>
      <c r="H605" s="333">
        <v>42.582999999999998</v>
      </c>
      <c r="I605" s="21"/>
      <c r="J605" s="334">
        <f>ROUND(I605*H605,2)</f>
        <v>0</v>
      </c>
      <c r="K605" s="335"/>
      <c r="L605" s="13"/>
      <c r="M605" s="336" t="s">
        <v>1</v>
      </c>
      <c r="N605" s="337" t="s">
        <v>42</v>
      </c>
      <c r="P605" s="338">
        <f>O605*H605</f>
        <v>0</v>
      </c>
      <c r="Q605" s="338">
        <v>2.3010199999999998</v>
      </c>
      <c r="R605" s="338">
        <f>Q605*H605</f>
        <v>97.984334659999988</v>
      </c>
      <c r="S605" s="338">
        <v>0</v>
      </c>
      <c r="T605" s="339">
        <f>S605*H605</f>
        <v>0</v>
      </c>
      <c r="AR605" s="340" t="s">
        <v>326</v>
      </c>
      <c r="AT605" s="340" t="s">
        <v>322</v>
      </c>
      <c r="AU605" s="340" t="s">
        <v>89</v>
      </c>
      <c r="AY605" s="3" t="s">
        <v>320</v>
      </c>
      <c r="BE605" s="341">
        <f>IF(N605="základní",J605,0)</f>
        <v>0</v>
      </c>
      <c r="BF605" s="341">
        <f>IF(N605="snížená",J605,0)</f>
        <v>0</v>
      </c>
      <c r="BG605" s="341">
        <f>IF(N605="zákl. přenesená",J605,0)</f>
        <v>0</v>
      </c>
      <c r="BH605" s="341">
        <f>IF(N605="sníž. přenesená",J605,0)</f>
        <v>0</v>
      </c>
      <c r="BI605" s="341">
        <f>IF(N605="nulová",J605,0)</f>
        <v>0</v>
      </c>
      <c r="BJ605" s="3" t="s">
        <v>89</v>
      </c>
      <c r="BK605" s="341">
        <f>ROUND(I605*H605,2)</f>
        <v>0</v>
      </c>
      <c r="BL605" s="3" t="s">
        <v>326</v>
      </c>
      <c r="BM605" s="340" t="s">
        <v>944</v>
      </c>
    </row>
    <row r="606" spans="2:65" s="343" customFormat="1" x14ac:dyDescent="0.2">
      <c r="B606" s="342"/>
      <c r="D606" s="344" t="s">
        <v>328</v>
      </c>
      <c r="E606" s="345" t="s">
        <v>1</v>
      </c>
      <c r="F606" s="346" t="s">
        <v>945</v>
      </c>
      <c r="H606" s="345" t="s">
        <v>1</v>
      </c>
      <c r="L606" s="342"/>
      <c r="M606" s="347"/>
      <c r="T606" s="348"/>
      <c r="AT606" s="345" t="s">
        <v>328</v>
      </c>
      <c r="AU606" s="345" t="s">
        <v>89</v>
      </c>
      <c r="AV606" s="343" t="s">
        <v>84</v>
      </c>
      <c r="AW606" s="343" t="s">
        <v>32</v>
      </c>
      <c r="AX606" s="343" t="s">
        <v>76</v>
      </c>
      <c r="AY606" s="345" t="s">
        <v>320</v>
      </c>
    </row>
    <row r="607" spans="2:65" s="350" customFormat="1" x14ac:dyDescent="0.2">
      <c r="B607" s="349"/>
      <c r="D607" s="344" t="s">
        <v>328</v>
      </c>
      <c r="E607" s="351" t="s">
        <v>1</v>
      </c>
      <c r="F607" s="352" t="s">
        <v>946</v>
      </c>
      <c r="H607" s="353">
        <v>42.582999999999998</v>
      </c>
      <c r="L607" s="349"/>
      <c r="M607" s="354"/>
      <c r="T607" s="355"/>
      <c r="AT607" s="351" t="s">
        <v>328</v>
      </c>
      <c r="AU607" s="351" t="s">
        <v>89</v>
      </c>
      <c r="AV607" s="350" t="s">
        <v>89</v>
      </c>
      <c r="AW607" s="350" t="s">
        <v>32</v>
      </c>
      <c r="AX607" s="350" t="s">
        <v>84</v>
      </c>
      <c r="AY607" s="351" t="s">
        <v>320</v>
      </c>
    </row>
    <row r="608" spans="2:65" s="1" customFormat="1" ht="33" customHeight="1" x14ac:dyDescent="0.2">
      <c r="B608" s="13"/>
      <c r="C608" s="329" t="s">
        <v>947</v>
      </c>
      <c r="D608" s="329" t="s">
        <v>322</v>
      </c>
      <c r="E608" s="330" t="s">
        <v>948</v>
      </c>
      <c r="F608" s="331" t="s">
        <v>949</v>
      </c>
      <c r="G608" s="332" t="s">
        <v>342</v>
      </c>
      <c r="H608" s="333">
        <v>1.742</v>
      </c>
      <c r="I608" s="21"/>
      <c r="J608" s="334">
        <f>ROUND(I608*H608,2)</f>
        <v>0</v>
      </c>
      <c r="K608" s="335"/>
      <c r="L608" s="13"/>
      <c r="M608" s="336" t="s">
        <v>1</v>
      </c>
      <c r="N608" s="337" t="s">
        <v>42</v>
      </c>
      <c r="P608" s="338">
        <f>O608*H608</f>
        <v>0</v>
      </c>
      <c r="Q608" s="338">
        <v>2.5018699999999998</v>
      </c>
      <c r="R608" s="338">
        <f>Q608*H608</f>
        <v>4.3582575399999994</v>
      </c>
      <c r="S608" s="338">
        <v>0</v>
      </c>
      <c r="T608" s="339">
        <f>S608*H608</f>
        <v>0</v>
      </c>
      <c r="AR608" s="340" t="s">
        <v>326</v>
      </c>
      <c r="AT608" s="340" t="s">
        <v>322</v>
      </c>
      <c r="AU608" s="340" t="s">
        <v>89</v>
      </c>
      <c r="AY608" s="3" t="s">
        <v>320</v>
      </c>
      <c r="BE608" s="341">
        <f>IF(N608="základní",J608,0)</f>
        <v>0</v>
      </c>
      <c r="BF608" s="341">
        <f>IF(N608="snížená",J608,0)</f>
        <v>0</v>
      </c>
      <c r="BG608" s="341">
        <f>IF(N608="zákl. přenesená",J608,0)</f>
        <v>0</v>
      </c>
      <c r="BH608" s="341">
        <f>IF(N608="sníž. přenesená",J608,0)</f>
        <v>0</v>
      </c>
      <c r="BI608" s="341">
        <f>IF(N608="nulová",J608,0)</f>
        <v>0</v>
      </c>
      <c r="BJ608" s="3" t="s">
        <v>89</v>
      </c>
      <c r="BK608" s="341">
        <f>ROUND(I608*H608,2)</f>
        <v>0</v>
      </c>
      <c r="BL608" s="3" t="s">
        <v>326</v>
      </c>
      <c r="BM608" s="340" t="s">
        <v>950</v>
      </c>
    </row>
    <row r="609" spans="2:65" s="350" customFormat="1" x14ac:dyDescent="0.2">
      <c r="B609" s="349"/>
      <c r="D609" s="344" t="s">
        <v>328</v>
      </c>
      <c r="E609" s="351" t="s">
        <v>1</v>
      </c>
      <c r="F609" s="352" t="s">
        <v>951</v>
      </c>
      <c r="H609" s="353">
        <v>1.742</v>
      </c>
      <c r="L609" s="349"/>
      <c r="M609" s="354"/>
      <c r="T609" s="355"/>
      <c r="AT609" s="351" t="s">
        <v>328</v>
      </c>
      <c r="AU609" s="351" t="s">
        <v>89</v>
      </c>
      <c r="AV609" s="350" t="s">
        <v>89</v>
      </c>
      <c r="AW609" s="350" t="s">
        <v>32</v>
      </c>
      <c r="AX609" s="350" t="s">
        <v>84</v>
      </c>
      <c r="AY609" s="351" t="s">
        <v>320</v>
      </c>
    </row>
    <row r="610" spans="2:65" s="1" customFormat="1" ht="16.5" customHeight="1" x14ac:dyDescent="0.2">
      <c r="B610" s="13"/>
      <c r="C610" s="329" t="s">
        <v>952</v>
      </c>
      <c r="D610" s="329" t="s">
        <v>322</v>
      </c>
      <c r="E610" s="330" t="s">
        <v>953</v>
      </c>
      <c r="F610" s="331" t="s">
        <v>954</v>
      </c>
      <c r="G610" s="332" t="s">
        <v>349</v>
      </c>
      <c r="H610" s="333">
        <v>0.23400000000000001</v>
      </c>
      <c r="I610" s="21"/>
      <c r="J610" s="334">
        <f>ROUND(I610*H610,2)</f>
        <v>0</v>
      </c>
      <c r="K610" s="335"/>
      <c r="L610" s="13"/>
      <c r="M610" s="336" t="s">
        <v>1</v>
      </c>
      <c r="N610" s="337" t="s">
        <v>42</v>
      </c>
      <c r="P610" s="338">
        <f>O610*H610</f>
        <v>0</v>
      </c>
      <c r="Q610" s="338">
        <v>1.06277</v>
      </c>
      <c r="R610" s="338">
        <f>Q610*H610</f>
        <v>0.24868818000000001</v>
      </c>
      <c r="S610" s="338">
        <v>0</v>
      </c>
      <c r="T610" s="339">
        <f>S610*H610</f>
        <v>0</v>
      </c>
      <c r="AR610" s="340" t="s">
        <v>326</v>
      </c>
      <c r="AT610" s="340" t="s">
        <v>322</v>
      </c>
      <c r="AU610" s="340" t="s">
        <v>89</v>
      </c>
      <c r="AY610" s="3" t="s">
        <v>320</v>
      </c>
      <c r="BE610" s="341">
        <f>IF(N610="základní",J610,0)</f>
        <v>0</v>
      </c>
      <c r="BF610" s="341">
        <f>IF(N610="snížená",J610,0)</f>
        <v>0</v>
      </c>
      <c r="BG610" s="341">
        <f>IF(N610="zákl. přenesená",J610,0)</f>
        <v>0</v>
      </c>
      <c r="BH610" s="341">
        <f>IF(N610="sníž. přenesená",J610,0)</f>
        <v>0</v>
      </c>
      <c r="BI610" s="341">
        <f>IF(N610="nulová",J610,0)</f>
        <v>0</v>
      </c>
      <c r="BJ610" s="3" t="s">
        <v>89</v>
      </c>
      <c r="BK610" s="341">
        <f>ROUND(I610*H610,2)</f>
        <v>0</v>
      </c>
      <c r="BL610" s="3" t="s">
        <v>326</v>
      </c>
      <c r="BM610" s="340" t="s">
        <v>955</v>
      </c>
    </row>
    <row r="611" spans="2:65" s="350" customFormat="1" x14ac:dyDescent="0.2">
      <c r="B611" s="349"/>
      <c r="D611" s="344" t="s">
        <v>328</v>
      </c>
      <c r="E611" s="351" t="s">
        <v>1</v>
      </c>
      <c r="F611" s="352" t="s">
        <v>956</v>
      </c>
      <c r="H611" s="353">
        <v>0.23400000000000001</v>
      </c>
      <c r="L611" s="349"/>
      <c r="M611" s="354"/>
      <c r="T611" s="355"/>
      <c r="AT611" s="351" t="s">
        <v>328</v>
      </c>
      <c r="AU611" s="351" t="s">
        <v>89</v>
      </c>
      <c r="AV611" s="350" t="s">
        <v>89</v>
      </c>
      <c r="AW611" s="350" t="s">
        <v>32</v>
      </c>
      <c r="AX611" s="350" t="s">
        <v>84</v>
      </c>
      <c r="AY611" s="351" t="s">
        <v>320</v>
      </c>
    </row>
    <row r="612" spans="2:65" s="1" customFormat="1" ht="24.15" customHeight="1" x14ac:dyDescent="0.2">
      <c r="B612" s="13"/>
      <c r="C612" s="329" t="s">
        <v>957</v>
      </c>
      <c r="D612" s="329" t="s">
        <v>322</v>
      </c>
      <c r="E612" s="330" t="s">
        <v>958</v>
      </c>
      <c r="F612" s="331" t="s">
        <v>959</v>
      </c>
      <c r="G612" s="332" t="s">
        <v>385</v>
      </c>
      <c r="H612" s="333">
        <v>184.5</v>
      </c>
      <c r="I612" s="21"/>
      <c r="J612" s="334">
        <f>ROUND(I612*H612,2)</f>
        <v>0</v>
      </c>
      <c r="K612" s="335"/>
      <c r="L612" s="13"/>
      <c r="M612" s="336" t="s">
        <v>1</v>
      </c>
      <c r="N612" s="337" t="s">
        <v>42</v>
      </c>
      <c r="P612" s="338">
        <f>O612*H612</f>
        <v>0</v>
      </c>
      <c r="Q612" s="338">
        <v>0.10098</v>
      </c>
      <c r="R612" s="338">
        <f>Q612*H612</f>
        <v>18.63081</v>
      </c>
      <c r="S612" s="338">
        <v>0</v>
      </c>
      <c r="T612" s="339">
        <f>S612*H612</f>
        <v>0</v>
      </c>
      <c r="AR612" s="340" t="s">
        <v>326</v>
      </c>
      <c r="AT612" s="340" t="s">
        <v>322</v>
      </c>
      <c r="AU612" s="340" t="s">
        <v>89</v>
      </c>
      <c r="AY612" s="3" t="s">
        <v>320</v>
      </c>
      <c r="BE612" s="341">
        <f>IF(N612="základní",J612,0)</f>
        <v>0</v>
      </c>
      <c r="BF612" s="341">
        <f>IF(N612="snížená",J612,0)</f>
        <v>0</v>
      </c>
      <c r="BG612" s="341">
        <f>IF(N612="zákl. přenesená",J612,0)</f>
        <v>0</v>
      </c>
      <c r="BH612" s="341">
        <f>IF(N612="sníž. přenesená",J612,0)</f>
        <v>0</v>
      </c>
      <c r="BI612" s="341">
        <f>IF(N612="nulová",J612,0)</f>
        <v>0</v>
      </c>
      <c r="BJ612" s="3" t="s">
        <v>89</v>
      </c>
      <c r="BK612" s="341">
        <f>ROUND(I612*H612,2)</f>
        <v>0</v>
      </c>
      <c r="BL612" s="3" t="s">
        <v>326</v>
      </c>
      <c r="BM612" s="340" t="s">
        <v>960</v>
      </c>
    </row>
    <row r="613" spans="2:65" s="343" customFormat="1" x14ac:dyDescent="0.2">
      <c r="B613" s="342"/>
      <c r="D613" s="344" t="s">
        <v>328</v>
      </c>
      <c r="E613" s="345" t="s">
        <v>1</v>
      </c>
      <c r="F613" s="346" t="s">
        <v>961</v>
      </c>
      <c r="H613" s="345" t="s">
        <v>1</v>
      </c>
      <c r="L613" s="342"/>
      <c r="M613" s="347"/>
      <c r="T613" s="348"/>
      <c r="AT613" s="345" t="s">
        <v>328</v>
      </c>
      <c r="AU613" s="345" t="s">
        <v>89</v>
      </c>
      <c r="AV613" s="343" t="s">
        <v>84</v>
      </c>
      <c r="AW613" s="343" t="s">
        <v>32</v>
      </c>
      <c r="AX613" s="343" t="s">
        <v>76</v>
      </c>
      <c r="AY613" s="345" t="s">
        <v>320</v>
      </c>
    </row>
    <row r="614" spans="2:65" s="350" customFormat="1" x14ac:dyDescent="0.2">
      <c r="B614" s="349"/>
      <c r="D614" s="344" t="s">
        <v>328</v>
      </c>
      <c r="E614" s="351" t="s">
        <v>1</v>
      </c>
      <c r="F614" s="352" t="s">
        <v>962</v>
      </c>
      <c r="H614" s="353">
        <v>141.19999999999999</v>
      </c>
      <c r="L614" s="349"/>
      <c r="M614" s="354"/>
      <c r="T614" s="355"/>
      <c r="AT614" s="351" t="s">
        <v>328</v>
      </c>
      <c r="AU614" s="351" t="s">
        <v>89</v>
      </c>
      <c r="AV614" s="350" t="s">
        <v>89</v>
      </c>
      <c r="AW614" s="350" t="s">
        <v>32</v>
      </c>
      <c r="AX614" s="350" t="s">
        <v>76</v>
      </c>
      <c r="AY614" s="351" t="s">
        <v>320</v>
      </c>
    </row>
    <row r="615" spans="2:65" s="350" customFormat="1" x14ac:dyDescent="0.2">
      <c r="B615" s="349"/>
      <c r="D615" s="344" t="s">
        <v>328</v>
      </c>
      <c r="E615" s="351" t="s">
        <v>196</v>
      </c>
      <c r="F615" s="352" t="s">
        <v>963</v>
      </c>
      <c r="H615" s="353">
        <v>43.3</v>
      </c>
      <c r="L615" s="349"/>
      <c r="M615" s="354"/>
      <c r="T615" s="355"/>
      <c r="AT615" s="351" t="s">
        <v>328</v>
      </c>
      <c r="AU615" s="351" t="s">
        <v>89</v>
      </c>
      <c r="AV615" s="350" t="s">
        <v>89</v>
      </c>
      <c r="AW615" s="350" t="s">
        <v>32</v>
      </c>
      <c r="AX615" s="350" t="s">
        <v>76</v>
      </c>
      <c r="AY615" s="351" t="s">
        <v>320</v>
      </c>
    </row>
    <row r="616" spans="2:65" s="357" customFormat="1" x14ac:dyDescent="0.2">
      <c r="B616" s="356"/>
      <c r="D616" s="344" t="s">
        <v>328</v>
      </c>
      <c r="E616" s="358" t="s">
        <v>1</v>
      </c>
      <c r="F616" s="359" t="s">
        <v>402</v>
      </c>
      <c r="H616" s="360">
        <v>184.5</v>
      </c>
      <c r="L616" s="356"/>
      <c r="M616" s="361"/>
      <c r="T616" s="362"/>
      <c r="AT616" s="358" t="s">
        <v>328</v>
      </c>
      <c r="AU616" s="358" t="s">
        <v>89</v>
      </c>
      <c r="AV616" s="357" t="s">
        <v>326</v>
      </c>
      <c r="AW616" s="357" t="s">
        <v>32</v>
      </c>
      <c r="AX616" s="357" t="s">
        <v>84</v>
      </c>
      <c r="AY616" s="358" t="s">
        <v>320</v>
      </c>
    </row>
    <row r="617" spans="2:65" s="1" customFormat="1" ht="24.15" customHeight="1" x14ac:dyDescent="0.2">
      <c r="B617" s="13"/>
      <c r="C617" s="329" t="s">
        <v>964</v>
      </c>
      <c r="D617" s="329" t="s">
        <v>322</v>
      </c>
      <c r="E617" s="330" t="s">
        <v>965</v>
      </c>
      <c r="F617" s="331" t="s">
        <v>966</v>
      </c>
      <c r="G617" s="332" t="s">
        <v>385</v>
      </c>
      <c r="H617" s="333">
        <v>1493.9</v>
      </c>
      <c r="I617" s="21"/>
      <c r="J617" s="334">
        <f>ROUND(I617*H617,2)</f>
        <v>0</v>
      </c>
      <c r="K617" s="335"/>
      <c r="L617" s="13"/>
      <c r="M617" s="336" t="s">
        <v>1</v>
      </c>
      <c r="N617" s="337" t="s">
        <v>42</v>
      </c>
      <c r="P617" s="338">
        <f>O617*H617</f>
        <v>0</v>
      </c>
      <c r="Q617" s="338">
        <v>0.11219999999999999</v>
      </c>
      <c r="R617" s="338">
        <f>Q617*H617</f>
        <v>167.61557999999999</v>
      </c>
      <c r="S617" s="338">
        <v>0</v>
      </c>
      <c r="T617" s="339">
        <f>S617*H617</f>
        <v>0</v>
      </c>
      <c r="AR617" s="340" t="s">
        <v>326</v>
      </c>
      <c r="AT617" s="340" t="s">
        <v>322</v>
      </c>
      <c r="AU617" s="340" t="s">
        <v>89</v>
      </c>
      <c r="AY617" s="3" t="s">
        <v>320</v>
      </c>
      <c r="BE617" s="341">
        <f>IF(N617="základní",J617,0)</f>
        <v>0</v>
      </c>
      <c r="BF617" s="341">
        <f>IF(N617="snížená",J617,0)</f>
        <v>0</v>
      </c>
      <c r="BG617" s="341">
        <f>IF(N617="zákl. přenesená",J617,0)</f>
        <v>0</v>
      </c>
      <c r="BH617" s="341">
        <f>IF(N617="sníž. přenesená",J617,0)</f>
        <v>0</v>
      </c>
      <c r="BI617" s="341">
        <f>IF(N617="nulová",J617,0)</f>
        <v>0</v>
      </c>
      <c r="BJ617" s="3" t="s">
        <v>89</v>
      </c>
      <c r="BK617" s="341">
        <f>ROUND(I617*H617,2)</f>
        <v>0</v>
      </c>
      <c r="BL617" s="3" t="s">
        <v>326</v>
      </c>
      <c r="BM617" s="340" t="s">
        <v>967</v>
      </c>
    </row>
    <row r="618" spans="2:65" s="343" customFormat="1" x14ac:dyDescent="0.2">
      <c r="B618" s="342"/>
      <c r="D618" s="344" t="s">
        <v>328</v>
      </c>
      <c r="E618" s="345" t="s">
        <v>1</v>
      </c>
      <c r="F618" s="346" t="s">
        <v>961</v>
      </c>
      <c r="H618" s="345" t="s">
        <v>1</v>
      </c>
      <c r="L618" s="342"/>
      <c r="M618" s="347"/>
      <c r="T618" s="348"/>
      <c r="AT618" s="345" t="s">
        <v>328</v>
      </c>
      <c r="AU618" s="345" t="s">
        <v>89</v>
      </c>
      <c r="AV618" s="343" t="s">
        <v>84</v>
      </c>
      <c r="AW618" s="343" t="s">
        <v>32</v>
      </c>
      <c r="AX618" s="343" t="s">
        <v>76</v>
      </c>
      <c r="AY618" s="345" t="s">
        <v>320</v>
      </c>
    </row>
    <row r="619" spans="2:65" s="350" customFormat="1" x14ac:dyDescent="0.2">
      <c r="B619" s="349"/>
      <c r="D619" s="344" t="s">
        <v>328</v>
      </c>
      <c r="E619" s="351" t="s">
        <v>1</v>
      </c>
      <c r="F619" s="352" t="s">
        <v>968</v>
      </c>
      <c r="H619" s="353">
        <v>1493.9</v>
      </c>
      <c r="L619" s="349"/>
      <c r="M619" s="354"/>
      <c r="T619" s="355"/>
      <c r="AT619" s="351" t="s">
        <v>328</v>
      </c>
      <c r="AU619" s="351" t="s">
        <v>89</v>
      </c>
      <c r="AV619" s="350" t="s">
        <v>89</v>
      </c>
      <c r="AW619" s="350" t="s">
        <v>32</v>
      </c>
      <c r="AX619" s="350" t="s">
        <v>84</v>
      </c>
      <c r="AY619" s="351" t="s">
        <v>320</v>
      </c>
    </row>
    <row r="620" spans="2:65" s="1" customFormat="1" ht="24.15" customHeight="1" x14ac:dyDescent="0.2">
      <c r="B620" s="13"/>
      <c r="C620" s="329" t="s">
        <v>969</v>
      </c>
      <c r="D620" s="329" t="s">
        <v>322</v>
      </c>
      <c r="E620" s="330" t="s">
        <v>970</v>
      </c>
      <c r="F620" s="331" t="s">
        <v>971</v>
      </c>
      <c r="G620" s="332" t="s">
        <v>385</v>
      </c>
      <c r="H620" s="333">
        <v>1702.3</v>
      </c>
      <c r="I620" s="21"/>
      <c r="J620" s="334">
        <f>ROUND(I620*H620,2)</f>
        <v>0</v>
      </c>
      <c r="K620" s="335"/>
      <c r="L620" s="13"/>
      <c r="M620" s="336" t="s">
        <v>1</v>
      </c>
      <c r="N620" s="337" t="s">
        <v>42</v>
      </c>
      <c r="P620" s="338">
        <f>O620*H620</f>
        <v>0</v>
      </c>
      <c r="Q620" s="338">
        <v>1.1220000000000001E-2</v>
      </c>
      <c r="R620" s="338">
        <f>Q620*H620</f>
        <v>19.099806000000001</v>
      </c>
      <c r="S620" s="338">
        <v>0</v>
      </c>
      <c r="T620" s="339">
        <f>S620*H620</f>
        <v>0</v>
      </c>
      <c r="AR620" s="340" t="s">
        <v>326</v>
      </c>
      <c r="AT620" s="340" t="s">
        <v>322</v>
      </c>
      <c r="AU620" s="340" t="s">
        <v>89</v>
      </c>
      <c r="AY620" s="3" t="s">
        <v>320</v>
      </c>
      <c r="BE620" s="341">
        <f>IF(N620="základní",J620,0)</f>
        <v>0</v>
      </c>
      <c r="BF620" s="341">
        <f>IF(N620="snížená",J620,0)</f>
        <v>0</v>
      </c>
      <c r="BG620" s="341">
        <f>IF(N620="zákl. přenesená",J620,0)</f>
        <v>0</v>
      </c>
      <c r="BH620" s="341">
        <f>IF(N620="sníž. přenesená",J620,0)</f>
        <v>0</v>
      </c>
      <c r="BI620" s="341">
        <f>IF(N620="nulová",J620,0)</f>
        <v>0</v>
      </c>
      <c r="BJ620" s="3" t="s">
        <v>89</v>
      </c>
      <c r="BK620" s="341">
        <f>ROUND(I620*H620,2)</f>
        <v>0</v>
      </c>
      <c r="BL620" s="3" t="s">
        <v>326</v>
      </c>
      <c r="BM620" s="340" t="s">
        <v>972</v>
      </c>
    </row>
    <row r="621" spans="2:65" s="350" customFormat="1" x14ac:dyDescent="0.2">
      <c r="B621" s="349"/>
      <c r="D621" s="344" t="s">
        <v>328</v>
      </c>
      <c r="E621" s="351" t="s">
        <v>1</v>
      </c>
      <c r="F621" s="352" t="s">
        <v>973</v>
      </c>
      <c r="H621" s="353">
        <v>1702.3</v>
      </c>
      <c r="L621" s="349"/>
      <c r="M621" s="354"/>
      <c r="T621" s="355"/>
      <c r="AT621" s="351" t="s">
        <v>328</v>
      </c>
      <c r="AU621" s="351" t="s">
        <v>89</v>
      </c>
      <c r="AV621" s="350" t="s">
        <v>89</v>
      </c>
      <c r="AW621" s="350" t="s">
        <v>32</v>
      </c>
      <c r="AX621" s="350" t="s">
        <v>84</v>
      </c>
      <c r="AY621" s="351" t="s">
        <v>320</v>
      </c>
    </row>
    <row r="622" spans="2:65" s="1" customFormat="1" ht="16.5" customHeight="1" x14ac:dyDescent="0.2">
      <c r="B622" s="13"/>
      <c r="C622" s="329" t="s">
        <v>974</v>
      </c>
      <c r="D622" s="329" t="s">
        <v>322</v>
      </c>
      <c r="E622" s="330" t="s">
        <v>975</v>
      </c>
      <c r="F622" s="331" t="s">
        <v>976</v>
      </c>
      <c r="G622" s="332" t="s">
        <v>385</v>
      </c>
      <c r="H622" s="333">
        <v>2367.5</v>
      </c>
      <c r="I622" s="21"/>
      <c r="J622" s="334">
        <f>ROUND(I622*H622,2)</f>
        <v>0</v>
      </c>
      <c r="K622" s="335"/>
      <c r="L622" s="13"/>
      <c r="M622" s="336" t="s">
        <v>1</v>
      </c>
      <c r="N622" s="337" t="s">
        <v>42</v>
      </c>
      <c r="P622" s="338">
        <f>O622*H622</f>
        <v>0</v>
      </c>
      <c r="Q622" s="338">
        <v>1.2999999999999999E-4</v>
      </c>
      <c r="R622" s="338">
        <f>Q622*H622</f>
        <v>0.30777499999999997</v>
      </c>
      <c r="S622" s="338">
        <v>0</v>
      </c>
      <c r="T622" s="339">
        <f>S622*H622</f>
        <v>0</v>
      </c>
      <c r="AR622" s="340" t="s">
        <v>326</v>
      </c>
      <c r="AT622" s="340" t="s">
        <v>322</v>
      </c>
      <c r="AU622" s="340" t="s">
        <v>89</v>
      </c>
      <c r="AY622" s="3" t="s">
        <v>320</v>
      </c>
      <c r="BE622" s="341">
        <f>IF(N622="základní",J622,0)</f>
        <v>0</v>
      </c>
      <c r="BF622" s="341">
        <f>IF(N622="snížená",J622,0)</f>
        <v>0</v>
      </c>
      <c r="BG622" s="341">
        <f>IF(N622="zákl. přenesená",J622,0)</f>
        <v>0</v>
      </c>
      <c r="BH622" s="341">
        <f>IF(N622="sníž. přenesená",J622,0)</f>
        <v>0</v>
      </c>
      <c r="BI622" s="341">
        <f>IF(N622="nulová",J622,0)</f>
        <v>0</v>
      </c>
      <c r="BJ622" s="3" t="s">
        <v>89</v>
      </c>
      <c r="BK622" s="341">
        <f>ROUND(I622*H622,2)</f>
        <v>0</v>
      </c>
      <c r="BL622" s="3" t="s">
        <v>326</v>
      </c>
      <c r="BM622" s="340" t="s">
        <v>977</v>
      </c>
    </row>
    <row r="623" spans="2:65" s="350" customFormat="1" x14ac:dyDescent="0.2">
      <c r="B623" s="349"/>
      <c r="D623" s="344" t="s">
        <v>328</v>
      </c>
      <c r="E623" s="351" t="s">
        <v>1</v>
      </c>
      <c r="F623" s="352" t="s">
        <v>978</v>
      </c>
      <c r="H623" s="353">
        <v>2367.5</v>
      </c>
      <c r="L623" s="349"/>
      <c r="M623" s="354"/>
      <c r="T623" s="355"/>
      <c r="AT623" s="351" t="s">
        <v>328</v>
      </c>
      <c r="AU623" s="351" t="s">
        <v>89</v>
      </c>
      <c r="AV623" s="350" t="s">
        <v>89</v>
      </c>
      <c r="AW623" s="350" t="s">
        <v>32</v>
      </c>
      <c r="AX623" s="350" t="s">
        <v>84</v>
      </c>
      <c r="AY623" s="351" t="s">
        <v>320</v>
      </c>
    </row>
    <row r="624" spans="2:65" s="1" customFormat="1" ht="24.15" customHeight="1" x14ac:dyDescent="0.2">
      <c r="B624" s="13"/>
      <c r="C624" s="329" t="s">
        <v>979</v>
      </c>
      <c r="D624" s="329" t="s">
        <v>322</v>
      </c>
      <c r="E624" s="330" t="s">
        <v>980</v>
      </c>
      <c r="F624" s="331" t="s">
        <v>981</v>
      </c>
      <c r="G624" s="332" t="s">
        <v>342</v>
      </c>
      <c r="H624" s="333">
        <v>16.152000000000001</v>
      </c>
      <c r="I624" s="21"/>
      <c r="J624" s="334">
        <f>ROUND(I624*H624,2)</f>
        <v>0</v>
      </c>
      <c r="K624" s="335"/>
      <c r="L624" s="13"/>
      <c r="M624" s="336" t="s">
        <v>1</v>
      </c>
      <c r="N624" s="337" t="s">
        <v>42</v>
      </c>
      <c r="P624" s="338">
        <f>O624*H624</f>
        <v>0</v>
      </c>
      <c r="Q624" s="338">
        <v>1.837</v>
      </c>
      <c r="R624" s="338">
        <f>Q624*H624</f>
        <v>29.671224000000002</v>
      </c>
      <c r="S624" s="338">
        <v>0</v>
      </c>
      <c r="T624" s="339">
        <f>S624*H624</f>
        <v>0</v>
      </c>
      <c r="AR624" s="340" t="s">
        <v>326</v>
      </c>
      <c r="AT624" s="340" t="s">
        <v>322</v>
      </c>
      <c r="AU624" s="340" t="s">
        <v>89</v>
      </c>
      <c r="AY624" s="3" t="s">
        <v>320</v>
      </c>
      <c r="BE624" s="341">
        <f>IF(N624="základní",J624,0)</f>
        <v>0</v>
      </c>
      <c r="BF624" s="341">
        <f>IF(N624="snížená",J624,0)</f>
        <v>0</v>
      </c>
      <c r="BG624" s="341">
        <f>IF(N624="zákl. přenesená",J624,0)</f>
        <v>0</v>
      </c>
      <c r="BH624" s="341">
        <f>IF(N624="sníž. přenesená",J624,0)</f>
        <v>0</v>
      </c>
      <c r="BI624" s="341">
        <f>IF(N624="nulová",J624,0)</f>
        <v>0</v>
      </c>
      <c r="BJ624" s="3" t="s">
        <v>89</v>
      </c>
      <c r="BK624" s="341">
        <f>ROUND(I624*H624,2)</f>
        <v>0</v>
      </c>
      <c r="BL624" s="3" t="s">
        <v>326</v>
      </c>
      <c r="BM624" s="340" t="s">
        <v>982</v>
      </c>
    </row>
    <row r="625" spans="2:65" s="343" customFormat="1" x14ac:dyDescent="0.2">
      <c r="B625" s="342"/>
      <c r="D625" s="344" t="s">
        <v>328</v>
      </c>
      <c r="E625" s="345" t="s">
        <v>1</v>
      </c>
      <c r="F625" s="346" t="s">
        <v>983</v>
      </c>
      <c r="H625" s="345" t="s">
        <v>1</v>
      </c>
      <c r="L625" s="342"/>
      <c r="M625" s="347"/>
      <c r="T625" s="348"/>
      <c r="AT625" s="345" t="s">
        <v>328</v>
      </c>
      <c r="AU625" s="345" t="s">
        <v>89</v>
      </c>
      <c r="AV625" s="343" t="s">
        <v>84</v>
      </c>
      <c r="AW625" s="343" t="s">
        <v>32</v>
      </c>
      <c r="AX625" s="343" t="s">
        <v>76</v>
      </c>
      <c r="AY625" s="345" t="s">
        <v>320</v>
      </c>
    </row>
    <row r="626" spans="2:65" s="350" customFormat="1" x14ac:dyDescent="0.2">
      <c r="B626" s="349"/>
      <c r="D626" s="344" t="s">
        <v>328</v>
      </c>
      <c r="E626" s="351" t="s">
        <v>1</v>
      </c>
      <c r="F626" s="352" t="s">
        <v>984</v>
      </c>
      <c r="H626" s="353">
        <v>16.152000000000001</v>
      </c>
      <c r="L626" s="349"/>
      <c r="M626" s="354"/>
      <c r="T626" s="355"/>
      <c r="AT626" s="351" t="s">
        <v>328</v>
      </c>
      <c r="AU626" s="351" t="s">
        <v>89</v>
      </c>
      <c r="AV626" s="350" t="s">
        <v>89</v>
      </c>
      <c r="AW626" s="350" t="s">
        <v>32</v>
      </c>
      <c r="AX626" s="350" t="s">
        <v>84</v>
      </c>
      <c r="AY626" s="351" t="s">
        <v>320</v>
      </c>
    </row>
    <row r="627" spans="2:65" s="1" customFormat="1" ht="24.15" customHeight="1" x14ac:dyDescent="0.2">
      <c r="B627" s="13"/>
      <c r="C627" s="329" t="s">
        <v>985</v>
      </c>
      <c r="D627" s="329" t="s">
        <v>322</v>
      </c>
      <c r="E627" s="330" t="s">
        <v>986</v>
      </c>
      <c r="F627" s="331" t="s">
        <v>987</v>
      </c>
      <c r="G627" s="332" t="s">
        <v>342</v>
      </c>
      <c r="H627" s="333">
        <v>32.305</v>
      </c>
      <c r="I627" s="21"/>
      <c r="J627" s="334">
        <f>ROUND(I627*H627,2)</f>
        <v>0</v>
      </c>
      <c r="K627" s="335"/>
      <c r="L627" s="13"/>
      <c r="M627" s="336" t="s">
        <v>1</v>
      </c>
      <c r="N627" s="337" t="s">
        <v>42</v>
      </c>
      <c r="P627" s="338">
        <f>O627*H627</f>
        <v>0</v>
      </c>
      <c r="Q627" s="338">
        <v>1.837</v>
      </c>
      <c r="R627" s="338">
        <f>Q627*H627</f>
        <v>59.344284999999999</v>
      </c>
      <c r="S627" s="338">
        <v>0</v>
      </c>
      <c r="T627" s="339">
        <f>S627*H627</f>
        <v>0</v>
      </c>
      <c r="AR627" s="340" t="s">
        <v>326</v>
      </c>
      <c r="AT627" s="340" t="s">
        <v>322</v>
      </c>
      <c r="AU627" s="340" t="s">
        <v>89</v>
      </c>
      <c r="AY627" s="3" t="s">
        <v>320</v>
      </c>
      <c r="BE627" s="341">
        <f>IF(N627="základní",J627,0)</f>
        <v>0</v>
      </c>
      <c r="BF627" s="341">
        <f>IF(N627="snížená",J627,0)</f>
        <v>0</v>
      </c>
      <c r="BG627" s="341">
        <f>IF(N627="zákl. přenesená",J627,0)</f>
        <v>0</v>
      </c>
      <c r="BH627" s="341">
        <f>IF(N627="sníž. přenesená",J627,0)</f>
        <v>0</v>
      </c>
      <c r="BI627" s="341">
        <f>IF(N627="nulová",J627,0)</f>
        <v>0</v>
      </c>
      <c r="BJ627" s="3" t="s">
        <v>89</v>
      </c>
      <c r="BK627" s="341">
        <f>ROUND(I627*H627,2)</f>
        <v>0</v>
      </c>
      <c r="BL627" s="3" t="s">
        <v>326</v>
      </c>
      <c r="BM627" s="340" t="s">
        <v>988</v>
      </c>
    </row>
    <row r="628" spans="2:65" s="343" customFormat="1" x14ac:dyDescent="0.2">
      <c r="B628" s="342"/>
      <c r="D628" s="344" t="s">
        <v>328</v>
      </c>
      <c r="E628" s="345" t="s">
        <v>1</v>
      </c>
      <c r="F628" s="346" t="s">
        <v>989</v>
      </c>
      <c r="H628" s="345" t="s">
        <v>1</v>
      </c>
      <c r="L628" s="342"/>
      <c r="M628" s="347"/>
      <c r="T628" s="348"/>
      <c r="AT628" s="345" t="s">
        <v>328</v>
      </c>
      <c r="AU628" s="345" t="s">
        <v>89</v>
      </c>
      <c r="AV628" s="343" t="s">
        <v>84</v>
      </c>
      <c r="AW628" s="343" t="s">
        <v>32</v>
      </c>
      <c r="AX628" s="343" t="s">
        <v>76</v>
      </c>
      <c r="AY628" s="345" t="s">
        <v>320</v>
      </c>
    </row>
    <row r="629" spans="2:65" s="350" customFormat="1" x14ac:dyDescent="0.2">
      <c r="B629" s="349"/>
      <c r="D629" s="344" t="s">
        <v>328</v>
      </c>
      <c r="E629" s="351" t="s">
        <v>1</v>
      </c>
      <c r="F629" s="352" t="s">
        <v>990</v>
      </c>
      <c r="H629" s="353">
        <v>32.305</v>
      </c>
      <c r="L629" s="349"/>
      <c r="M629" s="354"/>
      <c r="T629" s="355"/>
      <c r="AT629" s="351" t="s">
        <v>328</v>
      </c>
      <c r="AU629" s="351" t="s">
        <v>89</v>
      </c>
      <c r="AV629" s="350" t="s">
        <v>89</v>
      </c>
      <c r="AW629" s="350" t="s">
        <v>32</v>
      </c>
      <c r="AX629" s="350" t="s">
        <v>84</v>
      </c>
      <c r="AY629" s="351" t="s">
        <v>320</v>
      </c>
    </row>
    <row r="630" spans="2:65" s="1" customFormat="1" ht="16.5" customHeight="1" x14ac:dyDescent="0.2">
      <c r="B630" s="13"/>
      <c r="C630" s="329" t="s">
        <v>991</v>
      </c>
      <c r="D630" s="329" t="s">
        <v>322</v>
      </c>
      <c r="E630" s="330" t="s">
        <v>992</v>
      </c>
      <c r="F630" s="331" t="s">
        <v>993</v>
      </c>
      <c r="G630" s="332" t="s">
        <v>994</v>
      </c>
      <c r="H630" s="333">
        <v>285</v>
      </c>
      <c r="I630" s="21"/>
      <c r="J630" s="334">
        <f>ROUND(I630*H630,2)</f>
        <v>0</v>
      </c>
      <c r="K630" s="335"/>
      <c r="L630" s="13"/>
      <c r="M630" s="336" t="s">
        <v>1</v>
      </c>
      <c r="N630" s="337" t="s">
        <v>42</v>
      </c>
      <c r="P630" s="338">
        <f>O630*H630</f>
        <v>0</v>
      </c>
      <c r="Q630" s="338">
        <v>0.12895000000000001</v>
      </c>
      <c r="R630" s="338">
        <f>Q630*H630</f>
        <v>36.750750000000004</v>
      </c>
      <c r="S630" s="338">
        <v>0</v>
      </c>
      <c r="T630" s="339">
        <f>S630*H630</f>
        <v>0</v>
      </c>
      <c r="AR630" s="340" t="s">
        <v>326</v>
      </c>
      <c r="AT630" s="340" t="s">
        <v>322</v>
      </c>
      <c r="AU630" s="340" t="s">
        <v>89</v>
      </c>
      <c r="AY630" s="3" t="s">
        <v>320</v>
      </c>
      <c r="BE630" s="341">
        <f>IF(N630="základní",J630,0)</f>
        <v>0</v>
      </c>
      <c r="BF630" s="341">
        <f>IF(N630="snížená",J630,0)</f>
        <v>0</v>
      </c>
      <c r="BG630" s="341">
        <f>IF(N630="zákl. přenesená",J630,0)</f>
        <v>0</v>
      </c>
      <c r="BH630" s="341">
        <f>IF(N630="sníž. přenesená",J630,0)</f>
        <v>0</v>
      </c>
      <c r="BI630" s="341">
        <f>IF(N630="nulová",J630,0)</f>
        <v>0</v>
      </c>
      <c r="BJ630" s="3" t="s">
        <v>89</v>
      </c>
      <c r="BK630" s="341">
        <f>ROUND(I630*H630,2)</f>
        <v>0</v>
      </c>
      <c r="BL630" s="3" t="s">
        <v>326</v>
      </c>
      <c r="BM630" s="340" t="s">
        <v>995</v>
      </c>
    </row>
    <row r="631" spans="2:65" s="318" customFormat="1" ht="22.75" customHeight="1" x14ac:dyDescent="0.25">
      <c r="B631" s="317"/>
      <c r="D631" s="319" t="s">
        <v>75</v>
      </c>
      <c r="E631" s="327" t="s">
        <v>372</v>
      </c>
      <c r="F631" s="327" t="s">
        <v>996</v>
      </c>
      <c r="J631" s="328">
        <f>BK631</f>
        <v>0</v>
      </c>
      <c r="L631" s="317"/>
      <c r="M631" s="322"/>
      <c r="P631" s="323">
        <f>SUM(P632:P671)</f>
        <v>0</v>
      </c>
      <c r="R631" s="323">
        <f>SUM(R632:R671)</f>
        <v>0.43687356000000005</v>
      </c>
      <c r="T631" s="324">
        <f>SUM(T632:T671)</f>
        <v>250.34119899999999</v>
      </c>
      <c r="AR631" s="319" t="s">
        <v>84</v>
      </c>
      <c r="AT631" s="325" t="s">
        <v>75</v>
      </c>
      <c r="AU631" s="325" t="s">
        <v>84</v>
      </c>
      <c r="AY631" s="319" t="s">
        <v>320</v>
      </c>
      <c r="BK631" s="326">
        <f>SUM(BK632:BK671)</f>
        <v>0</v>
      </c>
    </row>
    <row r="632" spans="2:65" s="1" customFormat="1" ht="24.15" customHeight="1" x14ac:dyDescent="0.2">
      <c r="B632" s="13"/>
      <c r="C632" s="329" t="s">
        <v>997</v>
      </c>
      <c r="D632" s="329" t="s">
        <v>322</v>
      </c>
      <c r="E632" s="330" t="s">
        <v>998</v>
      </c>
      <c r="F632" s="331" t="s">
        <v>999</v>
      </c>
      <c r="G632" s="332" t="s">
        <v>385</v>
      </c>
      <c r="H632" s="333">
        <v>23.1</v>
      </c>
      <c r="I632" s="21"/>
      <c r="J632" s="334">
        <f>ROUND(I632*H632,2)</f>
        <v>0</v>
      </c>
      <c r="K632" s="335"/>
      <c r="L632" s="13"/>
      <c r="M632" s="336" t="s">
        <v>1</v>
      </c>
      <c r="N632" s="337" t="s">
        <v>42</v>
      </c>
      <c r="P632" s="338">
        <f>O632*H632</f>
        <v>0</v>
      </c>
      <c r="Q632" s="338">
        <v>4.6999999999999999E-4</v>
      </c>
      <c r="R632" s="338">
        <f>Q632*H632</f>
        <v>1.0857E-2</v>
      </c>
      <c r="S632" s="338">
        <v>0</v>
      </c>
      <c r="T632" s="339">
        <f>S632*H632</f>
        <v>0</v>
      </c>
      <c r="AR632" s="340" t="s">
        <v>326</v>
      </c>
      <c r="AT632" s="340" t="s">
        <v>322</v>
      </c>
      <c r="AU632" s="340" t="s">
        <v>89</v>
      </c>
      <c r="AY632" s="3" t="s">
        <v>320</v>
      </c>
      <c r="BE632" s="341">
        <f>IF(N632="základní",J632,0)</f>
        <v>0</v>
      </c>
      <c r="BF632" s="341">
        <f>IF(N632="snížená",J632,0)</f>
        <v>0</v>
      </c>
      <c r="BG632" s="341">
        <f>IF(N632="zákl. přenesená",J632,0)</f>
        <v>0</v>
      </c>
      <c r="BH632" s="341">
        <f>IF(N632="sníž. přenesená",J632,0)</f>
        <v>0</v>
      </c>
      <c r="BI632" s="341">
        <f>IF(N632="nulová",J632,0)</f>
        <v>0</v>
      </c>
      <c r="BJ632" s="3" t="s">
        <v>89</v>
      </c>
      <c r="BK632" s="341">
        <f>ROUND(I632*H632,2)</f>
        <v>0</v>
      </c>
      <c r="BL632" s="3" t="s">
        <v>326</v>
      </c>
      <c r="BM632" s="340" t="s">
        <v>1000</v>
      </c>
    </row>
    <row r="633" spans="2:65" s="343" customFormat="1" x14ac:dyDescent="0.2">
      <c r="B633" s="342"/>
      <c r="D633" s="344" t="s">
        <v>328</v>
      </c>
      <c r="E633" s="345" t="s">
        <v>1</v>
      </c>
      <c r="F633" s="346" t="s">
        <v>1001</v>
      </c>
      <c r="H633" s="345" t="s">
        <v>1</v>
      </c>
      <c r="L633" s="342"/>
      <c r="M633" s="347"/>
      <c r="T633" s="348"/>
      <c r="AT633" s="345" t="s">
        <v>328</v>
      </c>
      <c r="AU633" s="345" t="s">
        <v>89</v>
      </c>
      <c r="AV633" s="343" t="s">
        <v>84</v>
      </c>
      <c r="AW633" s="343" t="s">
        <v>32</v>
      </c>
      <c r="AX633" s="343" t="s">
        <v>76</v>
      </c>
      <c r="AY633" s="345" t="s">
        <v>320</v>
      </c>
    </row>
    <row r="634" spans="2:65" s="350" customFormat="1" x14ac:dyDescent="0.2">
      <c r="B634" s="349"/>
      <c r="D634" s="344" t="s">
        <v>328</v>
      </c>
      <c r="E634" s="351" t="s">
        <v>1</v>
      </c>
      <c r="F634" s="352" t="s">
        <v>211</v>
      </c>
      <c r="H634" s="353">
        <v>23.1</v>
      </c>
      <c r="L634" s="349"/>
      <c r="M634" s="354"/>
      <c r="T634" s="355"/>
      <c r="AT634" s="351" t="s">
        <v>328</v>
      </c>
      <c r="AU634" s="351" t="s">
        <v>89</v>
      </c>
      <c r="AV634" s="350" t="s">
        <v>89</v>
      </c>
      <c r="AW634" s="350" t="s">
        <v>32</v>
      </c>
      <c r="AX634" s="350" t="s">
        <v>84</v>
      </c>
      <c r="AY634" s="351" t="s">
        <v>320</v>
      </c>
    </row>
    <row r="635" spans="2:65" s="1" customFormat="1" ht="24.15" customHeight="1" x14ac:dyDescent="0.2">
      <c r="B635" s="13"/>
      <c r="C635" s="329" t="s">
        <v>1002</v>
      </c>
      <c r="D635" s="329" t="s">
        <v>322</v>
      </c>
      <c r="E635" s="330" t="s">
        <v>1003</v>
      </c>
      <c r="F635" s="331" t="s">
        <v>1004</v>
      </c>
      <c r="G635" s="332" t="s">
        <v>385</v>
      </c>
      <c r="H635" s="333">
        <v>161.524</v>
      </c>
      <c r="I635" s="21"/>
      <c r="J635" s="334">
        <f>ROUND(I635*H635,2)</f>
        <v>0</v>
      </c>
      <c r="K635" s="335"/>
      <c r="L635" s="13"/>
      <c r="M635" s="336" t="s">
        <v>1</v>
      </c>
      <c r="N635" s="337" t="s">
        <v>42</v>
      </c>
      <c r="P635" s="338">
        <f>O635*H635</f>
        <v>0</v>
      </c>
      <c r="Q635" s="338">
        <v>6.8999999999999997E-4</v>
      </c>
      <c r="R635" s="338">
        <f>Q635*H635</f>
        <v>0.11145155999999999</v>
      </c>
      <c r="S635" s="338">
        <v>0</v>
      </c>
      <c r="T635" s="339">
        <f>S635*H635</f>
        <v>0</v>
      </c>
      <c r="AR635" s="340" t="s">
        <v>326</v>
      </c>
      <c r="AT635" s="340" t="s">
        <v>322</v>
      </c>
      <c r="AU635" s="340" t="s">
        <v>89</v>
      </c>
      <c r="AY635" s="3" t="s">
        <v>320</v>
      </c>
      <c r="BE635" s="341">
        <f>IF(N635="základní",J635,0)</f>
        <v>0</v>
      </c>
      <c r="BF635" s="341">
        <f>IF(N635="snížená",J635,0)</f>
        <v>0</v>
      </c>
      <c r="BG635" s="341">
        <f>IF(N635="zákl. přenesená",J635,0)</f>
        <v>0</v>
      </c>
      <c r="BH635" s="341">
        <f>IF(N635="sníž. přenesená",J635,0)</f>
        <v>0</v>
      </c>
      <c r="BI635" s="341">
        <f>IF(N635="nulová",J635,0)</f>
        <v>0</v>
      </c>
      <c r="BJ635" s="3" t="s">
        <v>89</v>
      </c>
      <c r="BK635" s="341">
        <f>ROUND(I635*H635,2)</f>
        <v>0</v>
      </c>
      <c r="BL635" s="3" t="s">
        <v>326</v>
      </c>
      <c r="BM635" s="340" t="s">
        <v>1005</v>
      </c>
    </row>
    <row r="636" spans="2:65" s="343" customFormat="1" x14ac:dyDescent="0.2">
      <c r="B636" s="342"/>
      <c r="D636" s="344" t="s">
        <v>328</v>
      </c>
      <c r="E636" s="345" t="s">
        <v>1</v>
      </c>
      <c r="F636" s="346" t="s">
        <v>1006</v>
      </c>
      <c r="H636" s="345" t="s">
        <v>1</v>
      </c>
      <c r="L636" s="342"/>
      <c r="M636" s="347"/>
      <c r="T636" s="348"/>
      <c r="AT636" s="345" t="s">
        <v>328</v>
      </c>
      <c r="AU636" s="345" t="s">
        <v>89</v>
      </c>
      <c r="AV636" s="343" t="s">
        <v>84</v>
      </c>
      <c r="AW636" s="343" t="s">
        <v>32</v>
      </c>
      <c r="AX636" s="343" t="s">
        <v>76</v>
      </c>
      <c r="AY636" s="345" t="s">
        <v>320</v>
      </c>
    </row>
    <row r="637" spans="2:65" s="350" customFormat="1" x14ac:dyDescent="0.2">
      <c r="B637" s="349"/>
      <c r="D637" s="344" t="s">
        <v>328</v>
      </c>
      <c r="E637" s="351" t="s">
        <v>1</v>
      </c>
      <c r="F637" s="352" t="s">
        <v>208</v>
      </c>
      <c r="H637" s="353">
        <v>161.524</v>
      </c>
      <c r="L637" s="349"/>
      <c r="M637" s="354"/>
      <c r="T637" s="355"/>
      <c r="AT637" s="351" t="s">
        <v>328</v>
      </c>
      <c r="AU637" s="351" t="s">
        <v>89</v>
      </c>
      <c r="AV637" s="350" t="s">
        <v>89</v>
      </c>
      <c r="AW637" s="350" t="s">
        <v>32</v>
      </c>
      <c r="AX637" s="350" t="s">
        <v>84</v>
      </c>
      <c r="AY637" s="351" t="s">
        <v>320</v>
      </c>
    </row>
    <row r="638" spans="2:65" s="1" customFormat="1" ht="33" customHeight="1" x14ac:dyDescent="0.2">
      <c r="B638" s="13"/>
      <c r="C638" s="329" t="s">
        <v>1007</v>
      </c>
      <c r="D638" s="329" t="s">
        <v>322</v>
      </c>
      <c r="E638" s="330" t="s">
        <v>1008</v>
      </c>
      <c r="F638" s="331" t="s">
        <v>1009</v>
      </c>
      <c r="G638" s="332" t="s">
        <v>385</v>
      </c>
      <c r="H638" s="333">
        <v>925.6</v>
      </c>
      <c r="I638" s="21"/>
      <c r="J638" s="334">
        <f>ROUND(I638*H638,2)</f>
        <v>0</v>
      </c>
      <c r="K638" s="335"/>
      <c r="L638" s="13"/>
      <c r="M638" s="336" t="s">
        <v>1</v>
      </c>
      <c r="N638" s="337" t="s">
        <v>42</v>
      </c>
      <c r="P638" s="338">
        <f>O638*H638</f>
        <v>0</v>
      </c>
      <c r="Q638" s="338">
        <v>0</v>
      </c>
      <c r="R638" s="338">
        <f>Q638*H638</f>
        <v>0</v>
      </c>
      <c r="S638" s="338">
        <v>0</v>
      </c>
      <c r="T638" s="339">
        <f>S638*H638</f>
        <v>0</v>
      </c>
      <c r="AR638" s="340" t="s">
        <v>326</v>
      </c>
      <c r="AT638" s="340" t="s">
        <v>322</v>
      </c>
      <c r="AU638" s="340" t="s">
        <v>89</v>
      </c>
      <c r="AY638" s="3" t="s">
        <v>320</v>
      </c>
      <c r="BE638" s="341">
        <f>IF(N638="základní",J638,0)</f>
        <v>0</v>
      </c>
      <c r="BF638" s="341">
        <f>IF(N638="snížená",J638,0)</f>
        <v>0</v>
      </c>
      <c r="BG638" s="341">
        <f>IF(N638="zákl. přenesená",J638,0)</f>
        <v>0</v>
      </c>
      <c r="BH638" s="341">
        <f>IF(N638="sníž. přenesená",J638,0)</f>
        <v>0</v>
      </c>
      <c r="BI638" s="341">
        <f>IF(N638="nulová",J638,0)</f>
        <v>0</v>
      </c>
      <c r="BJ638" s="3" t="s">
        <v>89</v>
      </c>
      <c r="BK638" s="341">
        <f>ROUND(I638*H638,2)</f>
        <v>0</v>
      </c>
      <c r="BL638" s="3" t="s">
        <v>326</v>
      </c>
      <c r="BM638" s="340" t="s">
        <v>1010</v>
      </c>
    </row>
    <row r="639" spans="2:65" s="350" customFormat="1" x14ac:dyDescent="0.2">
      <c r="B639" s="349"/>
      <c r="D639" s="344" t="s">
        <v>328</v>
      </c>
      <c r="E639" s="351" t="s">
        <v>1</v>
      </c>
      <c r="F639" s="352" t="s">
        <v>1011</v>
      </c>
      <c r="H639" s="353">
        <v>416</v>
      </c>
      <c r="L639" s="349"/>
      <c r="M639" s="354"/>
      <c r="T639" s="355"/>
      <c r="AT639" s="351" t="s">
        <v>328</v>
      </c>
      <c r="AU639" s="351" t="s">
        <v>89</v>
      </c>
      <c r="AV639" s="350" t="s">
        <v>89</v>
      </c>
      <c r="AW639" s="350" t="s">
        <v>32</v>
      </c>
      <c r="AX639" s="350" t="s">
        <v>76</v>
      </c>
      <c r="AY639" s="351" t="s">
        <v>320</v>
      </c>
    </row>
    <row r="640" spans="2:65" s="350" customFormat="1" x14ac:dyDescent="0.2">
      <c r="B640" s="349"/>
      <c r="D640" s="344" t="s">
        <v>328</v>
      </c>
      <c r="E640" s="351" t="s">
        <v>1</v>
      </c>
      <c r="F640" s="352" t="s">
        <v>1012</v>
      </c>
      <c r="H640" s="353">
        <v>312</v>
      </c>
      <c r="L640" s="349"/>
      <c r="M640" s="354"/>
      <c r="T640" s="355"/>
      <c r="AT640" s="351" t="s">
        <v>328</v>
      </c>
      <c r="AU640" s="351" t="s">
        <v>89</v>
      </c>
      <c r="AV640" s="350" t="s">
        <v>89</v>
      </c>
      <c r="AW640" s="350" t="s">
        <v>32</v>
      </c>
      <c r="AX640" s="350" t="s">
        <v>76</v>
      </c>
      <c r="AY640" s="351" t="s">
        <v>320</v>
      </c>
    </row>
    <row r="641" spans="2:65" s="350" customFormat="1" x14ac:dyDescent="0.2">
      <c r="B641" s="349"/>
      <c r="D641" s="344" t="s">
        <v>328</v>
      </c>
      <c r="E641" s="351" t="s">
        <v>1</v>
      </c>
      <c r="F641" s="352" t="s">
        <v>1013</v>
      </c>
      <c r="H641" s="353">
        <v>197.6</v>
      </c>
      <c r="L641" s="349"/>
      <c r="M641" s="354"/>
      <c r="T641" s="355"/>
      <c r="AT641" s="351" t="s">
        <v>328</v>
      </c>
      <c r="AU641" s="351" t="s">
        <v>89</v>
      </c>
      <c r="AV641" s="350" t="s">
        <v>89</v>
      </c>
      <c r="AW641" s="350" t="s">
        <v>32</v>
      </c>
      <c r="AX641" s="350" t="s">
        <v>76</v>
      </c>
      <c r="AY641" s="351" t="s">
        <v>320</v>
      </c>
    </row>
    <row r="642" spans="2:65" s="357" customFormat="1" x14ac:dyDescent="0.2">
      <c r="B642" s="356"/>
      <c r="D642" s="344" t="s">
        <v>328</v>
      </c>
      <c r="E642" s="358" t="s">
        <v>150</v>
      </c>
      <c r="F642" s="359" t="s">
        <v>402</v>
      </c>
      <c r="H642" s="360">
        <v>925.6</v>
      </c>
      <c r="L642" s="356"/>
      <c r="M642" s="361"/>
      <c r="T642" s="362"/>
      <c r="AT642" s="358" t="s">
        <v>328</v>
      </c>
      <c r="AU642" s="358" t="s">
        <v>89</v>
      </c>
      <c r="AV642" s="357" t="s">
        <v>326</v>
      </c>
      <c r="AW642" s="357" t="s">
        <v>32</v>
      </c>
      <c r="AX642" s="357" t="s">
        <v>84</v>
      </c>
      <c r="AY642" s="358" t="s">
        <v>320</v>
      </c>
    </row>
    <row r="643" spans="2:65" s="1" customFormat="1" ht="33" customHeight="1" x14ac:dyDescent="0.2">
      <c r="B643" s="13"/>
      <c r="C643" s="329" t="s">
        <v>1014</v>
      </c>
      <c r="D643" s="329" t="s">
        <v>322</v>
      </c>
      <c r="E643" s="330" t="s">
        <v>1015</v>
      </c>
      <c r="F643" s="331" t="s">
        <v>1016</v>
      </c>
      <c r="G643" s="332" t="s">
        <v>385</v>
      </c>
      <c r="H643" s="333">
        <v>27768</v>
      </c>
      <c r="I643" s="21"/>
      <c r="J643" s="334">
        <f>ROUND(I643*H643,2)</f>
        <v>0</v>
      </c>
      <c r="K643" s="335"/>
      <c r="L643" s="13"/>
      <c r="M643" s="336" t="s">
        <v>1</v>
      </c>
      <c r="N643" s="337" t="s">
        <v>42</v>
      </c>
      <c r="P643" s="338">
        <f>O643*H643</f>
        <v>0</v>
      </c>
      <c r="Q643" s="338">
        <v>0</v>
      </c>
      <c r="R643" s="338">
        <f>Q643*H643</f>
        <v>0</v>
      </c>
      <c r="S643" s="338">
        <v>0</v>
      </c>
      <c r="T643" s="339">
        <f>S643*H643</f>
        <v>0</v>
      </c>
      <c r="AR643" s="340" t="s">
        <v>326</v>
      </c>
      <c r="AT643" s="340" t="s">
        <v>322</v>
      </c>
      <c r="AU643" s="340" t="s">
        <v>89</v>
      </c>
      <c r="AY643" s="3" t="s">
        <v>320</v>
      </c>
      <c r="BE643" s="341">
        <f>IF(N643="základní",J643,0)</f>
        <v>0</v>
      </c>
      <c r="BF643" s="341">
        <f>IF(N643="snížená",J643,0)</f>
        <v>0</v>
      </c>
      <c r="BG643" s="341">
        <f>IF(N643="zákl. přenesená",J643,0)</f>
        <v>0</v>
      </c>
      <c r="BH643" s="341">
        <f>IF(N643="sníž. přenesená",J643,0)</f>
        <v>0</v>
      </c>
      <c r="BI643" s="341">
        <f>IF(N643="nulová",J643,0)</f>
        <v>0</v>
      </c>
      <c r="BJ643" s="3" t="s">
        <v>89</v>
      </c>
      <c r="BK643" s="341">
        <f>ROUND(I643*H643,2)</f>
        <v>0</v>
      </c>
      <c r="BL643" s="3" t="s">
        <v>326</v>
      </c>
      <c r="BM643" s="340" t="s">
        <v>1017</v>
      </c>
    </row>
    <row r="644" spans="2:65" s="350" customFormat="1" x14ac:dyDescent="0.2">
      <c r="B644" s="349"/>
      <c r="D644" s="344" t="s">
        <v>328</v>
      </c>
      <c r="E644" s="351" t="s">
        <v>1</v>
      </c>
      <c r="F644" s="352" t="s">
        <v>150</v>
      </c>
      <c r="H644" s="353">
        <v>925.6</v>
      </c>
      <c r="L644" s="349"/>
      <c r="M644" s="354"/>
      <c r="T644" s="355"/>
      <c r="AT644" s="351" t="s">
        <v>328</v>
      </c>
      <c r="AU644" s="351" t="s">
        <v>89</v>
      </c>
      <c r="AV644" s="350" t="s">
        <v>89</v>
      </c>
      <c r="AW644" s="350" t="s">
        <v>32</v>
      </c>
      <c r="AX644" s="350" t="s">
        <v>76</v>
      </c>
      <c r="AY644" s="351" t="s">
        <v>320</v>
      </c>
    </row>
    <row r="645" spans="2:65" s="350" customFormat="1" x14ac:dyDescent="0.2">
      <c r="B645" s="349"/>
      <c r="D645" s="344" t="s">
        <v>328</v>
      </c>
      <c r="E645" s="351" t="s">
        <v>1</v>
      </c>
      <c r="F645" s="352" t="s">
        <v>1018</v>
      </c>
      <c r="H645" s="353">
        <v>27768</v>
      </c>
      <c r="L645" s="349"/>
      <c r="M645" s="354"/>
      <c r="T645" s="355"/>
      <c r="AT645" s="351" t="s">
        <v>328</v>
      </c>
      <c r="AU645" s="351" t="s">
        <v>89</v>
      </c>
      <c r="AV645" s="350" t="s">
        <v>89</v>
      </c>
      <c r="AW645" s="350" t="s">
        <v>32</v>
      </c>
      <c r="AX645" s="350" t="s">
        <v>84</v>
      </c>
      <c r="AY645" s="351" t="s">
        <v>320</v>
      </c>
    </row>
    <row r="646" spans="2:65" s="1" customFormat="1" ht="33" customHeight="1" x14ac:dyDescent="0.2">
      <c r="B646" s="13"/>
      <c r="C646" s="329" t="s">
        <v>1019</v>
      </c>
      <c r="D646" s="329" t="s">
        <v>322</v>
      </c>
      <c r="E646" s="330" t="s">
        <v>1020</v>
      </c>
      <c r="F646" s="331" t="s">
        <v>1021</v>
      </c>
      <c r="G646" s="332" t="s">
        <v>385</v>
      </c>
      <c r="H646" s="333">
        <v>925.6</v>
      </c>
      <c r="I646" s="21"/>
      <c r="J646" s="334">
        <f>ROUND(I646*H646,2)</f>
        <v>0</v>
      </c>
      <c r="K646" s="335"/>
      <c r="L646" s="13"/>
      <c r="M646" s="336" t="s">
        <v>1</v>
      </c>
      <c r="N646" s="337" t="s">
        <v>42</v>
      </c>
      <c r="P646" s="338">
        <f>O646*H646</f>
        <v>0</v>
      </c>
      <c r="Q646" s="338">
        <v>0</v>
      </c>
      <c r="R646" s="338">
        <f>Q646*H646</f>
        <v>0</v>
      </c>
      <c r="S646" s="338">
        <v>0</v>
      </c>
      <c r="T646" s="339">
        <f>S646*H646</f>
        <v>0</v>
      </c>
      <c r="AR646" s="340" t="s">
        <v>326</v>
      </c>
      <c r="AT646" s="340" t="s">
        <v>322</v>
      </c>
      <c r="AU646" s="340" t="s">
        <v>89</v>
      </c>
      <c r="AY646" s="3" t="s">
        <v>320</v>
      </c>
      <c r="BE646" s="341">
        <f>IF(N646="základní",J646,0)</f>
        <v>0</v>
      </c>
      <c r="BF646" s="341">
        <f>IF(N646="snížená",J646,0)</f>
        <v>0</v>
      </c>
      <c r="BG646" s="341">
        <f>IF(N646="zákl. přenesená",J646,0)</f>
        <v>0</v>
      </c>
      <c r="BH646" s="341">
        <f>IF(N646="sníž. přenesená",J646,0)</f>
        <v>0</v>
      </c>
      <c r="BI646" s="341">
        <f>IF(N646="nulová",J646,0)</f>
        <v>0</v>
      </c>
      <c r="BJ646" s="3" t="s">
        <v>89</v>
      </c>
      <c r="BK646" s="341">
        <f>ROUND(I646*H646,2)</f>
        <v>0</v>
      </c>
      <c r="BL646" s="3" t="s">
        <v>326</v>
      </c>
      <c r="BM646" s="340" t="s">
        <v>1022</v>
      </c>
    </row>
    <row r="647" spans="2:65" s="350" customFormat="1" x14ac:dyDescent="0.2">
      <c r="B647" s="349"/>
      <c r="D647" s="344" t="s">
        <v>328</v>
      </c>
      <c r="E647" s="351" t="s">
        <v>1</v>
      </c>
      <c r="F647" s="352" t="s">
        <v>150</v>
      </c>
      <c r="H647" s="353">
        <v>925.6</v>
      </c>
      <c r="L647" s="349"/>
      <c r="M647" s="354"/>
      <c r="T647" s="355"/>
      <c r="AT647" s="351" t="s">
        <v>328</v>
      </c>
      <c r="AU647" s="351" t="s">
        <v>89</v>
      </c>
      <c r="AV647" s="350" t="s">
        <v>89</v>
      </c>
      <c r="AW647" s="350" t="s">
        <v>32</v>
      </c>
      <c r="AX647" s="350" t="s">
        <v>84</v>
      </c>
      <c r="AY647" s="351" t="s">
        <v>320</v>
      </c>
    </row>
    <row r="648" spans="2:65" s="1" customFormat="1" ht="24.15" customHeight="1" x14ac:dyDescent="0.2">
      <c r="B648" s="13"/>
      <c r="C648" s="329" t="s">
        <v>1023</v>
      </c>
      <c r="D648" s="329" t="s">
        <v>322</v>
      </c>
      <c r="E648" s="330" t="s">
        <v>1024</v>
      </c>
      <c r="F648" s="331" t="s">
        <v>1025</v>
      </c>
      <c r="G648" s="332" t="s">
        <v>1026</v>
      </c>
      <c r="H648" s="333">
        <v>5</v>
      </c>
      <c r="I648" s="21"/>
      <c r="J648" s="334">
        <f>ROUND(I648*H648,2)</f>
        <v>0</v>
      </c>
      <c r="K648" s="335"/>
      <c r="L648" s="13"/>
      <c r="M648" s="336" t="s">
        <v>1</v>
      </c>
      <c r="N648" s="337" t="s">
        <v>42</v>
      </c>
      <c r="P648" s="338">
        <f>O648*H648</f>
        <v>0</v>
      </c>
      <c r="Q648" s="338">
        <v>0</v>
      </c>
      <c r="R648" s="338">
        <f>Q648*H648</f>
        <v>0</v>
      </c>
      <c r="S648" s="338">
        <v>0</v>
      </c>
      <c r="T648" s="339">
        <f>S648*H648</f>
        <v>0</v>
      </c>
      <c r="AR648" s="340" t="s">
        <v>326</v>
      </c>
      <c r="AT648" s="340" t="s">
        <v>322</v>
      </c>
      <c r="AU648" s="340" t="s">
        <v>89</v>
      </c>
      <c r="AY648" s="3" t="s">
        <v>320</v>
      </c>
      <c r="BE648" s="341">
        <f>IF(N648="základní",J648,0)</f>
        <v>0</v>
      </c>
      <c r="BF648" s="341">
        <f>IF(N648="snížená",J648,0)</f>
        <v>0</v>
      </c>
      <c r="BG648" s="341">
        <f>IF(N648="zákl. přenesená",J648,0)</f>
        <v>0</v>
      </c>
      <c r="BH648" s="341">
        <f>IF(N648="sníž. přenesená",J648,0)</f>
        <v>0</v>
      </c>
      <c r="BI648" s="341">
        <f>IF(N648="nulová",J648,0)</f>
        <v>0</v>
      </c>
      <c r="BJ648" s="3" t="s">
        <v>89</v>
      </c>
      <c r="BK648" s="341">
        <f>ROUND(I648*H648,2)</f>
        <v>0</v>
      </c>
      <c r="BL648" s="3" t="s">
        <v>326</v>
      </c>
      <c r="BM648" s="340" t="s">
        <v>1027</v>
      </c>
    </row>
    <row r="649" spans="2:65" s="1" customFormat="1" ht="24.15" customHeight="1" x14ac:dyDescent="0.2">
      <c r="B649" s="13"/>
      <c r="C649" s="329" t="s">
        <v>1028</v>
      </c>
      <c r="D649" s="329" t="s">
        <v>322</v>
      </c>
      <c r="E649" s="330" t="s">
        <v>1029</v>
      </c>
      <c r="F649" s="331" t="s">
        <v>1030</v>
      </c>
      <c r="G649" s="332" t="s">
        <v>1026</v>
      </c>
      <c r="H649" s="333">
        <v>1000</v>
      </c>
      <c r="I649" s="21"/>
      <c r="J649" s="334">
        <f>ROUND(I649*H649,2)</f>
        <v>0</v>
      </c>
      <c r="K649" s="335"/>
      <c r="L649" s="13"/>
      <c r="M649" s="336" t="s">
        <v>1</v>
      </c>
      <c r="N649" s="337" t="s">
        <v>42</v>
      </c>
      <c r="P649" s="338">
        <f>O649*H649</f>
        <v>0</v>
      </c>
      <c r="Q649" s="338">
        <v>0</v>
      </c>
      <c r="R649" s="338">
        <f>Q649*H649</f>
        <v>0</v>
      </c>
      <c r="S649" s="338">
        <v>0</v>
      </c>
      <c r="T649" s="339">
        <f>S649*H649</f>
        <v>0</v>
      </c>
      <c r="AR649" s="340" t="s">
        <v>326</v>
      </c>
      <c r="AT649" s="340" t="s">
        <v>322</v>
      </c>
      <c r="AU649" s="340" t="s">
        <v>89</v>
      </c>
      <c r="AY649" s="3" t="s">
        <v>320</v>
      </c>
      <c r="BE649" s="341">
        <f>IF(N649="základní",J649,0)</f>
        <v>0</v>
      </c>
      <c r="BF649" s="341">
        <f>IF(N649="snížená",J649,0)</f>
        <v>0</v>
      </c>
      <c r="BG649" s="341">
        <f>IF(N649="zákl. přenesená",J649,0)</f>
        <v>0</v>
      </c>
      <c r="BH649" s="341">
        <f>IF(N649="sníž. přenesená",J649,0)</f>
        <v>0</v>
      </c>
      <c r="BI649" s="341">
        <f>IF(N649="nulová",J649,0)</f>
        <v>0</v>
      </c>
      <c r="BJ649" s="3" t="s">
        <v>89</v>
      </c>
      <c r="BK649" s="341">
        <f>ROUND(I649*H649,2)</f>
        <v>0</v>
      </c>
      <c r="BL649" s="3" t="s">
        <v>326</v>
      </c>
      <c r="BM649" s="340" t="s">
        <v>1031</v>
      </c>
    </row>
    <row r="650" spans="2:65" s="350" customFormat="1" x14ac:dyDescent="0.2">
      <c r="B650" s="349"/>
      <c r="D650" s="344" t="s">
        <v>328</v>
      </c>
      <c r="E650" s="351" t="s">
        <v>1</v>
      </c>
      <c r="F650" s="352" t="s">
        <v>346</v>
      </c>
      <c r="H650" s="353">
        <v>5</v>
      </c>
      <c r="L650" s="349"/>
      <c r="M650" s="354"/>
      <c r="T650" s="355"/>
      <c r="AT650" s="351" t="s">
        <v>328</v>
      </c>
      <c r="AU650" s="351" t="s">
        <v>89</v>
      </c>
      <c r="AV650" s="350" t="s">
        <v>89</v>
      </c>
      <c r="AW650" s="350" t="s">
        <v>32</v>
      </c>
      <c r="AX650" s="350" t="s">
        <v>76</v>
      </c>
      <c r="AY650" s="351" t="s">
        <v>320</v>
      </c>
    </row>
    <row r="651" spans="2:65" s="350" customFormat="1" x14ac:dyDescent="0.2">
      <c r="B651" s="349"/>
      <c r="D651" s="344" t="s">
        <v>328</v>
      </c>
      <c r="E651" s="351" t="s">
        <v>1</v>
      </c>
      <c r="F651" s="352" t="s">
        <v>1032</v>
      </c>
      <c r="H651" s="353">
        <v>1000</v>
      </c>
      <c r="L651" s="349"/>
      <c r="M651" s="354"/>
      <c r="T651" s="355"/>
      <c r="AT651" s="351" t="s">
        <v>328</v>
      </c>
      <c r="AU651" s="351" t="s">
        <v>89</v>
      </c>
      <c r="AV651" s="350" t="s">
        <v>89</v>
      </c>
      <c r="AW651" s="350" t="s">
        <v>32</v>
      </c>
      <c r="AX651" s="350" t="s">
        <v>84</v>
      </c>
      <c r="AY651" s="351" t="s">
        <v>320</v>
      </c>
    </row>
    <row r="652" spans="2:65" s="1" customFormat="1" ht="24.15" customHeight="1" x14ac:dyDescent="0.2">
      <c r="B652" s="13"/>
      <c r="C652" s="329" t="s">
        <v>1033</v>
      </c>
      <c r="D652" s="329" t="s">
        <v>322</v>
      </c>
      <c r="E652" s="330" t="s">
        <v>1034</v>
      </c>
      <c r="F652" s="331" t="s">
        <v>1035</v>
      </c>
      <c r="G652" s="332" t="s">
        <v>1026</v>
      </c>
      <c r="H652" s="333">
        <v>5</v>
      </c>
      <c r="I652" s="21"/>
      <c r="J652" s="334">
        <f>ROUND(I652*H652,2)</f>
        <v>0</v>
      </c>
      <c r="K652" s="335"/>
      <c r="L652" s="13"/>
      <c r="M652" s="336" t="s">
        <v>1</v>
      </c>
      <c r="N652" s="337" t="s">
        <v>42</v>
      </c>
      <c r="P652" s="338">
        <f>O652*H652</f>
        <v>0</v>
      </c>
      <c r="Q652" s="338">
        <v>0</v>
      </c>
      <c r="R652" s="338">
        <f>Q652*H652</f>
        <v>0</v>
      </c>
      <c r="S652" s="338">
        <v>0</v>
      </c>
      <c r="T652" s="339">
        <f>S652*H652</f>
        <v>0</v>
      </c>
      <c r="AR652" s="340" t="s">
        <v>326</v>
      </c>
      <c r="AT652" s="340" t="s">
        <v>322</v>
      </c>
      <c r="AU652" s="340" t="s">
        <v>89</v>
      </c>
      <c r="AY652" s="3" t="s">
        <v>320</v>
      </c>
      <c r="BE652" s="341">
        <f>IF(N652="základní",J652,0)</f>
        <v>0</v>
      </c>
      <c r="BF652" s="341">
        <f>IF(N652="snížená",J652,0)</f>
        <v>0</v>
      </c>
      <c r="BG652" s="341">
        <f>IF(N652="zákl. přenesená",J652,0)</f>
        <v>0</v>
      </c>
      <c r="BH652" s="341">
        <f>IF(N652="sníž. přenesená",J652,0)</f>
        <v>0</v>
      </c>
      <c r="BI652" s="341">
        <f>IF(N652="nulová",J652,0)</f>
        <v>0</v>
      </c>
      <c r="BJ652" s="3" t="s">
        <v>89</v>
      </c>
      <c r="BK652" s="341">
        <f>ROUND(I652*H652,2)</f>
        <v>0</v>
      </c>
      <c r="BL652" s="3" t="s">
        <v>326</v>
      </c>
      <c r="BM652" s="340" t="s">
        <v>1036</v>
      </c>
    </row>
    <row r="653" spans="2:65" s="1" customFormat="1" ht="24.15" customHeight="1" x14ac:dyDescent="0.2">
      <c r="B653" s="13"/>
      <c r="C653" s="329" t="s">
        <v>1037</v>
      </c>
      <c r="D653" s="329" t="s">
        <v>322</v>
      </c>
      <c r="E653" s="330" t="s">
        <v>1038</v>
      </c>
      <c r="F653" s="331" t="s">
        <v>1039</v>
      </c>
      <c r="G653" s="332" t="s">
        <v>385</v>
      </c>
      <c r="H653" s="333">
        <v>86</v>
      </c>
      <c r="I653" s="21"/>
      <c r="J653" s="334">
        <f>ROUND(I653*H653,2)</f>
        <v>0</v>
      </c>
      <c r="K653" s="335"/>
      <c r="L653" s="13"/>
      <c r="M653" s="336" t="s">
        <v>1</v>
      </c>
      <c r="N653" s="337" t="s">
        <v>42</v>
      </c>
      <c r="P653" s="338">
        <f>O653*H653</f>
        <v>0</v>
      </c>
      <c r="Q653" s="338">
        <v>3.6000000000000002E-4</v>
      </c>
      <c r="R653" s="338">
        <f>Q653*H653</f>
        <v>3.0960000000000001E-2</v>
      </c>
      <c r="S653" s="338">
        <v>0</v>
      </c>
      <c r="T653" s="339">
        <f>S653*H653</f>
        <v>0</v>
      </c>
      <c r="AR653" s="340" t="s">
        <v>326</v>
      </c>
      <c r="AT653" s="340" t="s">
        <v>322</v>
      </c>
      <c r="AU653" s="340" t="s">
        <v>89</v>
      </c>
      <c r="AY653" s="3" t="s">
        <v>320</v>
      </c>
      <c r="BE653" s="341">
        <f>IF(N653="základní",J653,0)</f>
        <v>0</v>
      </c>
      <c r="BF653" s="341">
        <f>IF(N653="snížená",J653,0)</f>
        <v>0</v>
      </c>
      <c r="BG653" s="341">
        <f>IF(N653="zákl. přenesená",J653,0)</f>
        <v>0</v>
      </c>
      <c r="BH653" s="341">
        <f>IF(N653="sníž. přenesená",J653,0)</f>
        <v>0</v>
      </c>
      <c r="BI653" s="341">
        <f>IF(N653="nulová",J653,0)</f>
        <v>0</v>
      </c>
      <c r="BJ653" s="3" t="s">
        <v>89</v>
      </c>
      <c r="BK653" s="341">
        <f>ROUND(I653*H653,2)</f>
        <v>0</v>
      </c>
      <c r="BL653" s="3" t="s">
        <v>326</v>
      </c>
      <c r="BM653" s="340" t="s">
        <v>1040</v>
      </c>
    </row>
    <row r="654" spans="2:65" s="1" customFormat="1" ht="24.15" customHeight="1" x14ac:dyDescent="0.2">
      <c r="B654" s="13"/>
      <c r="C654" s="329" t="s">
        <v>1041</v>
      </c>
      <c r="D654" s="329" t="s">
        <v>322</v>
      </c>
      <c r="E654" s="330" t="s">
        <v>1042</v>
      </c>
      <c r="F654" s="331" t="s">
        <v>1043</v>
      </c>
      <c r="G654" s="332" t="s">
        <v>325</v>
      </c>
      <c r="H654" s="333">
        <v>27.01</v>
      </c>
      <c r="I654" s="21"/>
      <c r="J654" s="334">
        <f>ROUND(I654*H654,2)</f>
        <v>0</v>
      </c>
      <c r="K654" s="335"/>
      <c r="L654" s="13"/>
      <c r="M654" s="336" t="s">
        <v>1</v>
      </c>
      <c r="N654" s="337" t="s">
        <v>42</v>
      </c>
      <c r="P654" s="338">
        <f>O654*H654</f>
        <v>0</v>
      </c>
      <c r="Q654" s="338">
        <v>1.0500000000000001E-2</v>
      </c>
      <c r="R654" s="338">
        <f>Q654*H654</f>
        <v>0.28360500000000005</v>
      </c>
      <c r="S654" s="338">
        <v>0</v>
      </c>
      <c r="T654" s="339">
        <f>S654*H654</f>
        <v>0</v>
      </c>
      <c r="AR654" s="340" t="s">
        <v>326</v>
      </c>
      <c r="AT654" s="340" t="s">
        <v>322</v>
      </c>
      <c r="AU654" s="340" t="s">
        <v>89</v>
      </c>
      <c r="AY654" s="3" t="s">
        <v>320</v>
      </c>
      <c r="BE654" s="341">
        <f>IF(N654="základní",J654,0)</f>
        <v>0</v>
      </c>
      <c r="BF654" s="341">
        <f>IF(N654="snížená",J654,0)</f>
        <v>0</v>
      </c>
      <c r="BG654" s="341">
        <f>IF(N654="zákl. přenesená",J654,0)</f>
        <v>0</v>
      </c>
      <c r="BH654" s="341">
        <f>IF(N654="sníž. přenesená",J654,0)</f>
        <v>0</v>
      </c>
      <c r="BI654" s="341">
        <f>IF(N654="nulová",J654,0)</f>
        <v>0</v>
      </c>
      <c r="BJ654" s="3" t="s">
        <v>89</v>
      </c>
      <c r="BK654" s="341">
        <f>ROUND(I654*H654,2)</f>
        <v>0</v>
      </c>
      <c r="BL654" s="3" t="s">
        <v>326</v>
      </c>
      <c r="BM654" s="340" t="s">
        <v>1044</v>
      </c>
    </row>
    <row r="655" spans="2:65" s="350" customFormat="1" x14ac:dyDescent="0.2">
      <c r="B655" s="349"/>
      <c r="D655" s="344" t="s">
        <v>328</v>
      </c>
      <c r="E655" s="351" t="s">
        <v>1</v>
      </c>
      <c r="F655" s="352" t="s">
        <v>1045</v>
      </c>
      <c r="H655" s="353">
        <v>27.01</v>
      </c>
      <c r="L655" s="349"/>
      <c r="M655" s="354"/>
      <c r="T655" s="355"/>
      <c r="AT655" s="351" t="s">
        <v>328</v>
      </c>
      <c r="AU655" s="351" t="s">
        <v>89</v>
      </c>
      <c r="AV655" s="350" t="s">
        <v>89</v>
      </c>
      <c r="AW655" s="350" t="s">
        <v>32</v>
      </c>
      <c r="AX655" s="350" t="s">
        <v>84</v>
      </c>
      <c r="AY655" s="351" t="s">
        <v>320</v>
      </c>
    </row>
    <row r="656" spans="2:65" s="1" customFormat="1" ht="33" customHeight="1" x14ac:dyDescent="0.2">
      <c r="B656" s="13"/>
      <c r="C656" s="329" t="s">
        <v>1046</v>
      </c>
      <c r="D656" s="329" t="s">
        <v>322</v>
      </c>
      <c r="E656" s="330" t="s">
        <v>1047</v>
      </c>
      <c r="F656" s="331" t="s">
        <v>1048</v>
      </c>
      <c r="G656" s="332" t="s">
        <v>342</v>
      </c>
      <c r="H656" s="333">
        <v>85.46</v>
      </c>
      <c r="I656" s="21"/>
      <c r="J656" s="334">
        <f>ROUND(I656*H656,2)</f>
        <v>0</v>
      </c>
      <c r="K656" s="335"/>
      <c r="L656" s="13"/>
      <c r="M656" s="336" t="s">
        <v>1</v>
      </c>
      <c r="N656" s="337" t="s">
        <v>42</v>
      </c>
      <c r="P656" s="338">
        <f>O656*H656</f>
        <v>0</v>
      </c>
      <c r="Q656" s="338">
        <v>0</v>
      </c>
      <c r="R656" s="338">
        <f>Q656*H656</f>
        <v>0</v>
      </c>
      <c r="S656" s="338">
        <v>1.8</v>
      </c>
      <c r="T656" s="339">
        <f>S656*H656</f>
        <v>153.828</v>
      </c>
      <c r="AR656" s="340" t="s">
        <v>326</v>
      </c>
      <c r="AT656" s="340" t="s">
        <v>322</v>
      </c>
      <c r="AU656" s="340" t="s">
        <v>89</v>
      </c>
      <c r="AY656" s="3" t="s">
        <v>320</v>
      </c>
      <c r="BE656" s="341">
        <f>IF(N656="základní",J656,0)</f>
        <v>0</v>
      </c>
      <c r="BF656" s="341">
        <f>IF(N656="snížená",J656,0)</f>
        <v>0</v>
      </c>
      <c r="BG656" s="341">
        <f>IF(N656="zákl. přenesená",J656,0)</f>
        <v>0</v>
      </c>
      <c r="BH656" s="341">
        <f>IF(N656="sníž. přenesená",J656,0)</f>
        <v>0</v>
      </c>
      <c r="BI656" s="341">
        <f>IF(N656="nulová",J656,0)</f>
        <v>0</v>
      </c>
      <c r="BJ656" s="3" t="s">
        <v>89</v>
      </c>
      <c r="BK656" s="341">
        <f>ROUND(I656*H656,2)</f>
        <v>0</v>
      </c>
      <c r="BL656" s="3" t="s">
        <v>326</v>
      </c>
      <c r="BM656" s="340" t="s">
        <v>1049</v>
      </c>
    </row>
    <row r="657" spans="2:65" s="343" customFormat="1" x14ac:dyDescent="0.2">
      <c r="B657" s="342"/>
      <c r="D657" s="344" t="s">
        <v>328</v>
      </c>
      <c r="E657" s="345" t="s">
        <v>1</v>
      </c>
      <c r="F657" s="346" t="s">
        <v>1050</v>
      </c>
      <c r="H657" s="345" t="s">
        <v>1</v>
      </c>
      <c r="L657" s="342"/>
      <c r="M657" s="347"/>
      <c r="T657" s="348"/>
      <c r="AT657" s="345" t="s">
        <v>328</v>
      </c>
      <c r="AU657" s="345" t="s">
        <v>89</v>
      </c>
      <c r="AV657" s="343" t="s">
        <v>84</v>
      </c>
      <c r="AW657" s="343" t="s">
        <v>32</v>
      </c>
      <c r="AX657" s="343" t="s">
        <v>76</v>
      </c>
      <c r="AY657" s="345" t="s">
        <v>320</v>
      </c>
    </row>
    <row r="658" spans="2:65" s="350" customFormat="1" ht="20" x14ac:dyDescent="0.2">
      <c r="B658" s="349"/>
      <c r="D658" s="344" t="s">
        <v>328</v>
      </c>
      <c r="E658" s="351" t="s">
        <v>1</v>
      </c>
      <c r="F658" s="352" t="s">
        <v>1051</v>
      </c>
      <c r="H658" s="353">
        <v>19.507000000000001</v>
      </c>
      <c r="L658" s="349"/>
      <c r="M658" s="354"/>
      <c r="T658" s="355"/>
      <c r="AT658" s="351" t="s">
        <v>328</v>
      </c>
      <c r="AU658" s="351" t="s">
        <v>89</v>
      </c>
      <c r="AV658" s="350" t="s">
        <v>89</v>
      </c>
      <c r="AW658" s="350" t="s">
        <v>32</v>
      </c>
      <c r="AX658" s="350" t="s">
        <v>76</v>
      </c>
      <c r="AY658" s="351" t="s">
        <v>320</v>
      </c>
    </row>
    <row r="659" spans="2:65" s="350" customFormat="1" x14ac:dyDescent="0.2">
      <c r="B659" s="349"/>
      <c r="D659" s="344" t="s">
        <v>328</v>
      </c>
      <c r="E659" s="351" t="s">
        <v>1</v>
      </c>
      <c r="F659" s="352" t="s">
        <v>1052</v>
      </c>
      <c r="H659" s="353">
        <v>6.9649999999999999</v>
      </c>
      <c r="L659" s="349"/>
      <c r="M659" s="354"/>
      <c r="T659" s="355"/>
      <c r="AT659" s="351" t="s">
        <v>328</v>
      </c>
      <c r="AU659" s="351" t="s">
        <v>89</v>
      </c>
      <c r="AV659" s="350" t="s">
        <v>89</v>
      </c>
      <c r="AW659" s="350" t="s">
        <v>32</v>
      </c>
      <c r="AX659" s="350" t="s">
        <v>76</v>
      </c>
      <c r="AY659" s="351" t="s">
        <v>320</v>
      </c>
    </row>
    <row r="660" spans="2:65" s="350" customFormat="1" x14ac:dyDescent="0.2">
      <c r="B660" s="349"/>
      <c r="D660" s="344" t="s">
        <v>328</v>
      </c>
      <c r="E660" s="351" t="s">
        <v>1</v>
      </c>
      <c r="F660" s="352" t="s">
        <v>1053</v>
      </c>
      <c r="H660" s="353">
        <v>58.988</v>
      </c>
      <c r="L660" s="349"/>
      <c r="M660" s="354"/>
      <c r="T660" s="355"/>
      <c r="AT660" s="351" t="s">
        <v>328</v>
      </c>
      <c r="AU660" s="351" t="s">
        <v>89</v>
      </c>
      <c r="AV660" s="350" t="s">
        <v>89</v>
      </c>
      <c r="AW660" s="350" t="s">
        <v>32</v>
      </c>
      <c r="AX660" s="350" t="s">
        <v>76</v>
      </c>
      <c r="AY660" s="351" t="s">
        <v>320</v>
      </c>
    </row>
    <row r="661" spans="2:65" s="357" customFormat="1" x14ac:dyDescent="0.2">
      <c r="B661" s="356"/>
      <c r="D661" s="344" t="s">
        <v>328</v>
      </c>
      <c r="E661" s="358" t="s">
        <v>1</v>
      </c>
      <c r="F661" s="359" t="s">
        <v>402</v>
      </c>
      <c r="H661" s="360">
        <v>85.46</v>
      </c>
      <c r="L661" s="356"/>
      <c r="M661" s="361"/>
      <c r="T661" s="362"/>
      <c r="AT661" s="358" t="s">
        <v>328</v>
      </c>
      <c r="AU661" s="358" t="s">
        <v>89</v>
      </c>
      <c r="AV661" s="357" t="s">
        <v>326</v>
      </c>
      <c r="AW661" s="357" t="s">
        <v>32</v>
      </c>
      <c r="AX661" s="357" t="s">
        <v>84</v>
      </c>
      <c r="AY661" s="358" t="s">
        <v>320</v>
      </c>
    </row>
    <row r="662" spans="2:65" s="1" customFormat="1" ht="16.5" customHeight="1" x14ac:dyDescent="0.2">
      <c r="B662" s="13"/>
      <c r="C662" s="329" t="s">
        <v>1054</v>
      </c>
      <c r="D662" s="329" t="s">
        <v>322</v>
      </c>
      <c r="E662" s="330" t="s">
        <v>1055</v>
      </c>
      <c r="F662" s="331" t="s">
        <v>1056</v>
      </c>
      <c r="G662" s="332" t="s">
        <v>994</v>
      </c>
      <c r="H662" s="333">
        <v>100</v>
      </c>
      <c r="I662" s="21"/>
      <c r="J662" s="334">
        <f>ROUND(I662*H662,2)</f>
        <v>0</v>
      </c>
      <c r="K662" s="335"/>
      <c r="L662" s="13"/>
      <c r="M662" s="336" t="s">
        <v>1</v>
      </c>
      <c r="N662" s="337" t="s">
        <v>42</v>
      </c>
      <c r="P662" s="338">
        <f>O662*H662</f>
        <v>0</v>
      </c>
      <c r="Q662" s="338">
        <v>0</v>
      </c>
      <c r="R662" s="338">
        <f>Q662*H662</f>
        <v>0</v>
      </c>
      <c r="S662" s="338">
        <v>0.8</v>
      </c>
      <c r="T662" s="339">
        <f>S662*H662</f>
        <v>80</v>
      </c>
      <c r="AR662" s="340" t="s">
        <v>326</v>
      </c>
      <c r="AT662" s="340" t="s">
        <v>322</v>
      </c>
      <c r="AU662" s="340" t="s">
        <v>89</v>
      </c>
      <c r="AY662" s="3" t="s">
        <v>320</v>
      </c>
      <c r="BE662" s="341">
        <f>IF(N662="základní",J662,0)</f>
        <v>0</v>
      </c>
      <c r="BF662" s="341">
        <f>IF(N662="snížená",J662,0)</f>
        <v>0</v>
      </c>
      <c r="BG662" s="341">
        <f>IF(N662="zákl. přenesená",J662,0)</f>
        <v>0</v>
      </c>
      <c r="BH662" s="341">
        <f>IF(N662="sníž. přenesená",J662,0)</f>
        <v>0</v>
      </c>
      <c r="BI662" s="341">
        <f>IF(N662="nulová",J662,0)</f>
        <v>0</v>
      </c>
      <c r="BJ662" s="3" t="s">
        <v>89</v>
      </c>
      <c r="BK662" s="341">
        <f>ROUND(I662*H662,2)</f>
        <v>0</v>
      </c>
      <c r="BL662" s="3" t="s">
        <v>326</v>
      </c>
      <c r="BM662" s="340" t="s">
        <v>1057</v>
      </c>
    </row>
    <row r="663" spans="2:65" s="1" customFormat="1" ht="16.5" customHeight="1" x14ac:dyDescent="0.2">
      <c r="B663" s="13"/>
      <c r="C663" s="329" t="s">
        <v>1058</v>
      </c>
      <c r="D663" s="329" t="s">
        <v>322</v>
      </c>
      <c r="E663" s="330" t="s">
        <v>1059</v>
      </c>
      <c r="F663" s="331" t="s">
        <v>1060</v>
      </c>
      <c r="G663" s="332" t="s">
        <v>994</v>
      </c>
      <c r="H663" s="333">
        <v>80</v>
      </c>
      <c r="I663" s="21"/>
      <c r="J663" s="334">
        <f>ROUND(I663*H663,2)</f>
        <v>0</v>
      </c>
      <c r="K663" s="335"/>
      <c r="L663" s="13"/>
      <c r="M663" s="336" t="s">
        <v>1</v>
      </c>
      <c r="N663" s="337" t="s">
        <v>42</v>
      </c>
      <c r="P663" s="338">
        <f>O663*H663</f>
        <v>0</v>
      </c>
      <c r="Q663" s="338">
        <v>0</v>
      </c>
      <c r="R663" s="338">
        <f>Q663*H663</f>
        <v>0</v>
      </c>
      <c r="S663" s="338">
        <v>0.05</v>
      </c>
      <c r="T663" s="339">
        <f>S663*H663</f>
        <v>4</v>
      </c>
      <c r="AR663" s="340" t="s">
        <v>326</v>
      </c>
      <c r="AT663" s="340" t="s">
        <v>322</v>
      </c>
      <c r="AU663" s="340" t="s">
        <v>89</v>
      </c>
      <c r="AY663" s="3" t="s">
        <v>320</v>
      </c>
      <c r="BE663" s="341">
        <f>IF(N663="základní",J663,0)</f>
        <v>0</v>
      </c>
      <c r="BF663" s="341">
        <f>IF(N663="snížená",J663,0)</f>
        <v>0</v>
      </c>
      <c r="BG663" s="341">
        <f>IF(N663="zákl. přenesená",J663,0)</f>
        <v>0</v>
      </c>
      <c r="BH663" s="341">
        <f>IF(N663="sníž. přenesená",J663,0)</f>
        <v>0</v>
      </c>
      <c r="BI663" s="341">
        <f>IF(N663="nulová",J663,0)</f>
        <v>0</v>
      </c>
      <c r="BJ663" s="3" t="s">
        <v>89</v>
      </c>
      <c r="BK663" s="341">
        <f>ROUND(I663*H663,2)</f>
        <v>0</v>
      </c>
      <c r="BL663" s="3" t="s">
        <v>326</v>
      </c>
      <c r="BM663" s="340" t="s">
        <v>1061</v>
      </c>
    </row>
    <row r="664" spans="2:65" s="1" customFormat="1" ht="37.75" customHeight="1" x14ac:dyDescent="0.2">
      <c r="B664" s="13"/>
      <c r="C664" s="329" t="s">
        <v>1062</v>
      </c>
      <c r="D664" s="329" t="s">
        <v>322</v>
      </c>
      <c r="E664" s="330" t="s">
        <v>1063</v>
      </c>
      <c r="F664" s="331" t="s">
        <v>1064</v>
      </c>
      <c r="G664" s="332" t="s">
        <v>342</v>
      </c>
      <c r="H664" s="333">
        <v>4.8380000000000001</v>
      </c>
      <c r="I664" s="21"/>
      <c r="J664" s="334">
        <f>ROUND(I664*H664,2)</f>
        <v>0</v>
      </c>
      <c r="K664" s="335"/>
      <c r="L664" s="13"/>
      <c r="M664" s="336" t="s">
        <v>1</v>
      </c>
      <c r="N664" s="337" t="s">
        <v>42</v>
      </c>
      <c r="P664" s="338">
        <f>O664*H664</f>
        <v>0</v>
      </c>
      <c r="Q664" s="338">
        <v>0</v>
      </c>
      <c r="R664" s="338">
        <f>Q664*H664</f>
        <v>0</v>
      </c>
      <c r="S664" s="338">
        <v>2.2000000000000002</v>
      </c>
      <c r="T664" s="339">
        <f>S664*H664</f>
        <v>10.643600000000001</v>
      </c>
      <c r="AR664" s="340" t="s">
        <v>326</v>
      </c>
      <c r="AT664" s="340" t="s">
        <v>322</v>
      </c>
      <c r="AU664" s="340" t="s">
        <v>89</v>
      </c>
      <c r="AY664" s="3" t="s">
        <v>320</v>
      </c>
      <c r="BE664" s="341">
        <f>IF(N664="základní",J664,0)</f>
        <v>0</v>
      </c>
      <c r="BF664" s="341">
        <f>IF(N664="snížená",J664,0)</f>
        <v>0</v>
      </c>
      <c r="BG664" s="341">
        <f>IF(N664="zákl. přenesená",J664,0)</f>
        <v>0</v>
      </c>
      <c r="BH664" s="341">
        <f>IF(N664="sníž. přenesená",J664,0)</f>
        <v>0</v>
      </c>
      <c r="BI664" s="341">
        <f>IF(N664="nulová",J664,0)</f>
        <v>0</v>
      </c>
      <c r="BJ664" s="3" t="s">
        <v>89</v>
      </c>
      <c r="BK664" s="341">
        <f>ROUND(I664*H664,2)</f>
        <v>0</v>
      </c>
      <c r="BL664" s="3" t="s">
        <v>326</v>
      </c>
      <c r="BM664" s="340" t="s">
        <v>1065</v>
      </c>
    </row>
    <row r="665" spans="2:65" s="350" customFormat="1" x14ac:dyDescent="0.2">
      <c r="B665" s="349"/>
      <c r="D665" s="344" t="s">
        <v>328</v>
      </c>
      <c r="E665" s="351" t="s">
        <v>1</v>
      </c>
      <c r="F665" s="352" t="s">
        <v>1066</v>
      </c>
      <c r="H665" s="353">
        <v>4.8380000000000001</v>
      </c>
      <c r="L665" s="349"/>
      <c r="M665" s="354"/>
      <c r="T665" s="355"/>
      <c r="AT665" s="351" t="s">
        <v>328</v>
      </c>
      <c r="AU665" s="351" t="s">
        <v>89</v>
      </c>
      <c r="AV665" s="350" t="s">
        <v>89</v>
      </c>
      <c r="AW665" s="350" t="s">
        <v>32</v>
      </c>
      <c r="AX665" s="350" t="s">
        <v>84</v>
      </c>
      <c r="AY665" s="351" t="s">
        <v>320</v>
      </c>
    </row>
    <row r="666" spans="2:65" s="1" customFormat="1" ht="21.75" customHeight="1" x14ac:dyDescent="0.2">
      <c r="B666" s="13"/>
      <c r="C666" s="329" t="s">
        <v>1067</v>
      </c>
      <c r="D666" s="329" t="s">
        <v>322</v>
      </c>
      <c r="E666" s="330" t="s">
        <v>1068</v>
      </c>
      <c r="F666" s="331" t="s">
        <v>1069</v>
      </c>
      <c r="G666" s="332" t="s">
        <v>385</v>
      </c>
      <c r="H666" s="333">
        <v>5.4539999999999997</v>
      </c>
      <c r="I666" s="21"/>
      <c r="J666" s="334">
        <f>ROUND(I666*H666,2)</f>
        <v>0</v>
      </c>
      <c r="K666" s="335"/>
      <c r="L666" s="13"/>
      <c r="M666" s="336" t="s">
        <v>1</v>
      </c>
      <c r="N666" s="337" t="s">
        <v>42</v>
      </c>
      <c r="P666" s="338">
        <f>O666*H666</f>
        <v>0</v>
      </c>
      <c r="Q666" s="338">
        <v>0</v>
      </c>
      <c r="R666" s="338">
        <f>Q666*H666</f>
        <v>0</v>
      </c>
      <c r="S666" s="338">
        <v>7.5999999999999998E-2</v>
      </c>
      <c r="T666" s="339">
        <f>S666*H666</f>
        <v>0.41450399999999998</v>
      </c>
      <c r="AR666" s="340" t="s">
        <v>326</v>
      </c>
      <c r="AT666" s="340" t="s">
        <v>322</v>
      </c>
      <c r="AU666" s="340" t="s">
        <v>89</v>
      </c>
      <c r="AY666" s="3" t="s">
        <v>320</v>
      </c>
      <c r="BE666" s="341">
        <f>IF(N666="základní",J666,0)</f>
        <v>0</v>
      </c>
      <c r="BF666" s="341">
        <f>IF(N666="snížená",J666,0)</f>
        <v>0</v>
      </c>
      <c r="BG666" s="341">
        <f>IF(N666="zákl. přenesená",J666,0)</f>
        <v>0</v>
      </c>
      <c r="BH666" s="341">
        <f>IF(N666="sníž. přenesená",J666,0)</f>
        <v>0</v>
      </c>
      <c r="BI666" s="341">
        <f>IF(N666="nulová",J666,0)</f>
        <v>0</v>
      </c>
      <c r="BJ666" s="3" t="s">
        <v>89</v>
      </c>
      <c r="BK666" s="341">
        <f>ROUND(I666*H666,2)</f>
        <v>0</v>
      </c>
      <c r="BL666" s="3" t="s">
        <v>326</v>
      </c>
      <c r="BM666" s="340" t="s">
        <v>1070</v>
      </c>
    </row>
    <row r="667" spans="2:65" s="350" customFormat="1" x14ac:dyDescent="0.2">
      <c r="B667" s="349"/>
      <c r="D667" s="344" t="s">
        <v>328</v>
      </c>
      <c r="E667" s="351" t="s">
        <v>1</v>
      </c>
      <c r="F667" s="352" t="s">
        <v>1071</v>
      </c>
      <c r="H667" s="353">
        <v>5.4539999999999997</v>
      </c>
      <c r="L667" s="349"/>
      <c r="M667" s="354"/>
      <c r="T667" s="355"/>
      <c r="AT667" s="351" t="s">
        <v>328</v>
      </c>
      <c r="AU667" s="351" t="s">
        <v>89</v>
      </c>
      <c r="AV667" s="350" t="s">
        <v>89</v>
      </c>
      <c r="AW667" s="350" t="s">
        <v>32</v>
      </c>
      <c r="AX667" s="350" t="s">
        <v>84</v>
      </c>
      <c r="AY667" s="351" t="s">
        <v>320</v>
      </c>
    </row>
    <row r="668" spans="2:65" s="1" customFormat="1" ht="21.75" customHeight="1" x14ac:dyDescent="0.2">
      <c r="B668" s="13"/>
      <c r="C668" s="329" t="s">
        <v>1072</v>
      </c>
      <c r="D668" s="329" t="s">
        <v>322</v>
      </c>
      <c r="E668" s="330" t="s">
        <v>1073</v>
      </c>
      <c r="F668" s="331" t="s">
        <v>1074</v>
      </c>
      <c r="G668" s="332" t="s">
        <v>385</v>
      </c>
      <c r="H668" s="333">
        <v>6.8680000000000003</v>
      </c>
      <c r="I668" s="21"/>
      <c r="J668" s="334">
        <f>ROUND(I668*H668,2)</f>
        <v>0</v>
      </c>
      <c r="K668" s="335"/>
      <c r="L668" s="13"/>
      <c r="M668" s="336" t="s">
        <v>1</v>
      </c>
      <c r="N668" s="337" t="s">
        <v>42</v>
      </c>
      <c r="P668" s="338">
        <f>O668*H668</f>
        <v>0</v>
      </c>
      <c r="Q668" s="338">
        <v>0</v>
      </c>
      <c r="R668" s="338">
        <f>Q668*H668</f>
        <v>0</v>
      </c>
      <c r="S668" s="338">
        <v>6.3E-2</v>
      </c>
      <c r="T668" s="339">
        <f>S668*H668</f>
        <v>0.43268400000000001</v>
      </c>
      <c r="AR668" s="340" t="s">
        <v>326</v>
      </c>
      <c r="AT668" s="340" t="s">
        <v>322</v>
      </c>
      <c r="AU668" s="340" t="s">
        <v>89</v>
      </c>
      <c r="AY668" s="3" t="s">
        <v>320</v>
      </c>
      <c r="BE668" s="341">
        <f>IF(N668="základní",J668,0)</f>
        <v>0</v>
      </c>
      <c r="BF668" s="341">
        <f>IF(N668="snížená",J668,0)</f>
        <v>0</v>
      </c>
      <c r="BG668" s="341">
        <f>IF(N668="zákl. přenesená",J668,0)</f>
        <v>0</v>
      </c>
      <c r="BH668" s="341">
        <f>IF(N668="sníž. přenesená",J668,0)</f>
        <v>0</v>
      </c>
      <c r="BI668" s="341">
        <f>IF(N668="nulová",J668,0)</f>
        <v>0</v>
      </c>
      <c r="BJ668" s="3" t="s">
        <v>89</v>
      </c>
      <c r="BK668" s="341">
        <f>ROUND(I668*H668,2)</f>
        <v>0</v>
      </c>
      <c r="BL668" s="3" t="s">
        <v>326</v>
      </c>
      <c r="BM668" s="340" t="s">
        <v>1075</v>
      </c>
    </row>
    <row r="669" spans="2:65" s="350" customFormat="1" x14ac:dyDescent="0.2">
      <c r="B669" s="349"/>
      <c r="D669" s="344" t="s">
        <v>328</v>
      </c>
      <c r="E669" s="351" t="s">
        <v>1</v>
      </c>
      <c r="F669" s="352" t="s">
        <v>1076</v>
      </c>
      <c r="H669" s="353">
        <v>6.8680000000000003</v>
      </c>
      <c r="L669" s="349"/>
      <c r="M669" s="354"/>
      <c r="T669" s="355"/>
      <c r="AT669" s="351" t="s">
        <v>328</v>
      </c>
      <c r="AU669" s="351" t="s">
        <v>89</v>
      </c>
      <c r="AV669" s="350" t="s">
        <v>89</v>
      </c>
      <c r="AW669" s="350" t="s">
        <v>32</v>
      </c>
      <c r="AX669" s="350" t="s">
        <v>84</v>
      </c>
      <c r="AY669" s="351" t="s">
        <v>320</v>
      </c>
    </row>
    <row r="670" spans="2:65" s="1" customFormat="1" ht="24.15" customHeight="1" x14ac:dyDescent="0.2">
      <c r="B670" s="13"/>
      <c r="C670" s="329" t="s">
        <v>1077</v>
      </c>
      <c r="D670" s="329" t="s">
        <v>322</v>
      </c>
      <c r="E670" s="330" t="s">
        <v>1078</v>
      </c>
      <c r="F670" s="331" t="s">
        <v>1079</v>
      </c>
      <c r="G670" s="332" t="s">
        <v>385</v>
      </c>
      <c r="H670" s="333">
        <v>17.329000000000001</v>
      </c>
      <c r="I670" s="21"/>
      <c r="J670" s="334">
        <f>ROUND(I670*H670,2)</f>
        <v>0</v>
      </c>
      <c r="K670" s="335"/>
      <c r="L670" s="13"/>
      <c r="M670" s="336" t="s">
        <v>1</v>
      </c>
      <c r="N670" s="337" t="s">
        <v>42</v>
      </c>
      <c r="P670" s="338">
        <f>O670*H670</f>
        <v>0</v>
      </c>
      <c r="Q670" s="338">
        <v>0</v>
      </c>
      <c r="R670" s="338">
        <f>Q670*H670</f>
        <v>0</v>
      </c>
      <c r="S670" s="338">
        <v>5.8999999999999997E-2</v>
      </c>
      <c r="T670" s="339">
        <f>S670*H670</f>
        <v>1.022411</v>
      </c>
      <c r="AR670" s="340" t="s">
        <v>326</v>
      </c>
      <c r="AT670" s="340" t="s">
        <v>322</v>
      </c>
      <c r="AU670" s="340" t="s">
        <v>89</v>
      </c>
      <c r="AY670" s="3" t="s">
        <v>320</v>
      </c>
      <c r="BE670" s="341">
        <f>IF(N670="základní",J670,0)</f>
        <v>0</v>
      </c>
      <c r="BF670" s="341">
        <f>IF(N670="snížená",J670,0)</f>
        <v>0</v>
      </c>
      <c r="BG670" s="341">
        <f>IF(N670="zákl. přenesená",J670,0)</f>
        <v>0</v>
      </c>
      <c r="BH670" s="341">
        <f>IF(N670="sníž. přenesená",J670,0)</f>
        <v>0</v>
      </c>
      <c r="BI670" s="341">
        <f>IF(N670="nulová",J670,0)</f>
        <v>0</v>
      </c>
      <c r="BJ670" s="3" t="s">
        <v>89</v>
      </c>
      <c r="BK670" s="341">
        <f>ROUND(I670*H670,2)</f>
        <v>0</v>
      </c>
      <c r="BL670" s="3" t="s">
        <v>326</v>
      </c>
      <c r="BM670" s="340" t="s">
        <v>1080</v>
      </c>
    </row>
    <row r="671" spans="2:65" s="350" customFormat="1" x14ac:dyDescent="0.2">
      <c r="B671" s="349"/>
      <c r="D671" s="344" t="s">
        <v>328</v>
      </c>
      <c r="E671" s="351" t="s">
        <v>1</v>
      </c>
      <c r="F671" s="352" t="s">
        <v>1081</v>
      </c>
      <c r="H671" s="353">
        <v>17.329000000000001</v>
      </c>
      <c r="L671" s="349"/>
      <c r="M671" s="354"/>
      <c r="T671" s="355"/>
      <c r="AT671" s="351" t="s">
        <v>328</v>
      </c>
      <c r="AU671" s="351" t="s">
        <v>89</v>
      </c>
      <c r="AV671" s="350" t="s">
        <v>89</v>
      </c>
      <c r="AW671" s="350" t="s">
        <v>32</v>
      </c>
      <c r="AX671" s="350" t="s">
        <v>84</v>
      </c>
      <c r="AY671" s="351" t="s">
        <v>320</v>
      </c>
    </row>
    <row r="672" spans="2:65" s="318" customFormat="1" ht="22.75" customHeight="1" x14ac:dyDescent="0.25">
      <c r="B672" s="317"/>
      <c r="D672" s="319" t="s">
        <v>75</v>
      </c>
      <c r="E672" s="327" t="s">
        <v>1082</v>
      </c>
      <c r="F672" s="327" t="s">
        <v>1083</v>
      </c>
      <c r="J672" s="328">
        <f>BK672</f>
        <v>0</v>
      </c>
      <c r="L672" s="317"/>
      <c r="M672" s="322"/>
      <c r="P672" s="323">
        <f>SUM(P673:P678)</f>
        <v>0</v>
      </c>
      <c r="R672" s="323">
        <f>SUM(R673:R678)</f>
        <v>0</v>
      </c>
      <c r="T672" s="324">
        <f>SUM(T673:T678)</f>
        <v>0</v>
      </c>
      <c r="AR672" s="319" t="s">
        <v>84</v>
      </c>
      <c r="AT672" s="325" t="s">
        <v>75</v>
      </c>
      <c r="AU672" s="325" t="s">
        <v>84</v>
      </c>
      <c r="AY672" s="319" t="s">
        <v>320</v>
      </c>
      <c r="BK672" s="326">
        <f>SUM(BK673:BK678)</f>
        <v>0</v>
      </c>
    </row>
    <row r="673" spans="2:65" s="1" customFormat="1" ht="24.15" customHeight="1" x14ac:dyDescent="0.2">
      <c r="B673" s="13"/>
      <c r="C673" s="329" t="s">
        <v>1084</v>
      </c>
      <c r="D673" s="329" t="s">
        <v>322</v>
      </c>
      <c r="E673" s="330" t="s">
        <v>1085</v>
      </c>
      <c r="F673" s="331" t="s">
        <v>1086</v>
      </c>
      <c r="G673" s="332" t="s">
        <v>349</v>
      </c>
      <c r="H673" s="333">
        <v>253.584</v>
      </c>
      <c r="I673" s="21"/>
      <c r="J673" s="334">
        <f>ROUND(I673*H673,2)</f>
        <v>0</v>
      </c>
      <c r="K673" s="335"/>
      <c r="L673" s="13"/>
      <c r="M673" s="336" t="s">
        <v>1</v>
      </c>
      <c r="N673" s="337" t="s">
        <v>42</v>
      </c>
      <c r="P673" s="338">
        <f>O673*H673</f>
        <v>0</v>
      </c>
      <c r="Q673" s="338">
        <v>0</v>
      </c>
      <c r="R673" s="338">
        <f>Q673*H673</f>
        <v>0</v>
      </c>
      <c r="S673" s="338">
        <v>0</v>
      </c>
      <c r="T673" s="339">
        <f>S673*H673</f>
        <v>0</v>
      </c>
      <c r="AR673" s="340" t="s">
        <v>326</v>
      </c>
      <c r="AT673" s="340" t="s">
        <v>322</v>
      </c>
      <c r="AU673" s="340" t="s">
        <v>89</v>
      </c>
      <c r="AY673" s="3" t="s">
        <v>320</v>
      </c>
      <c r="BE673" s="341">
        <f>IF(N673="základní",J673,0)</f>
        <v>0</v>
      </c>
      <c r="BF673" s="341">
        <f>IF(N673="snížená",J673,0)</f>
        <v>0</v>
      </c>
      <c r="BG673" s="341">
        <f>IF(N673="zákl. přenesená",J673,0)</f>
        <v>0</v>
      </c>
      <c r="BH673" s="341">
        <f>IF(N673="sníž. přenesená",J673,0)</f>
        <v>0</v>
      </c>
      <c r="BI673" s="341">
        <f>IF(N673="nulová",J673,0)</f>
        <v>0</v>
      </c>
      <c r="BJ673" s="3" t="s">
        <v>89</v>
      </c>
      <c r="BK673" s="341">
        <f>ROUND(I673*H673,2)</f>
        <v>0</v>
      </c>
      <c r="BL673" s="3" t="s">
        <v>326</v>
      </c>
      <c r="BM673" s="340" t="s">
        <v>1087</v>
      </c>
    </row>
    <row r="674" spans="2:65" s="1" customFormat="1" ht="24.15" customHeight="1" x14ac:dyDescent="0.2">
      <c r="B674" s="13"/>
      <c r="C674" s="329" t="s">
        <v>1088</v>
      </c>
      <c r="D674" s="329" t="s">
        <v>322</v>
      </c>
      <c r="E674" s="330" t="s">
        <v>1089</v>
      </c>
      <c r="F674" s="331" t="s">
        <v>1090</v>
      </c>
      <c r="G674" s="332" t="s">
        <v>349</v>
      </c>
      <c r="H674" s="333">
        <v>4818.0959999999995</v>
      </c>
      <c r="I674" s="21"/>
      <c r="J674" s="334">
        <f>ROUND(I674*H674,2)</f>
        <v>0</v>
      </c>
      <c r="K674" s="335"/>
      <c r="L674" s="13"/>
      <c r="M674" s="336" t="s">
        <v>1</v>
      </c>
      <c r="N674" s="337" t="s">
        <v>42</v>
      </c>
      <c r="P674" s="338">
        <f>O674*H674</f>
        <v>0</v>
      </c>
      <c r="Q674" s="338">
        <v>0</v>
      </c>
      <c r="R674" s="338">
        <f>Q674*H674</f>
        <v>0</v>
      </c>
      <c r="S674" s="338">
        <v>0</v>
      </c>
      <c r="T674" s="339">
        <f>S674*H674</f>
        <v>0</v>
      </c>
      <c r="AR674" s="340" t="s">
        <v>326</v>
      </c>
      <c r="AT674" s="340" t="s">
        <v>322</v>
      </c>
      <c r="AU674" s="340" t="s">
        <v>89</v>
      </c>
      <c r="AY674" s="3" t="s">
        <v>320</v>
      </c>
      <c r="BE674" s="341">
        <f>IF(N674="základní",J674,0)</f>
        <v>0</v>
      </c>
      <c r="BF674" s="341">
        <f>IF(N674="snížená",J674,0)</f>
        <v>0</v>
      </c>
      <c r="BG674" s="341">
        <f>IF(N674="zákl. přenesená",J674,0)</f>
        <v>0</v>
      </c>
      <c r="BH674" s="341">
        <f>IF(N674="sníž. přenesená",J674,0)</f>
        <v>0</v>
      </c>
      <c r="BI674" s="341">
        <f>IF(N674="nulová",J674,0)</f>
        <v>0</v>
      </c>
      <c r="BJ674" s="3" t="s">
        <v>89</v>
      </c>
      <c r="BK674" s="341">
        <f>ROUND(I674*H674,2)</f>
        <v>0</v>
      </c>
      <c r="BL674" s="3" t="s">
        <v>326</v>
      </c>
      <c r="BM674" s="340" t="s">
        <v>1091</v>
      </c>
    </row>
    <row r="675" spans="2:65" s="350" customFormat="1" x14ac:dyDescent="0.2">
      <c r="B675" s="349"/>
      <c r="D675" s="344" t="s">
        <v>328</v>
      </c>
      <c r="E675" s="351" t="s">
        <v>1</v>
      </c>
      <c r="F675" s="352" t="s">
        <v>1092</v>
      </c>
      <c r="H675" s="353">
        <v>253.584</v>
      </c>
      <c r="L675" s="349"/>
      <c r="M675" s="354"/>
      <c r="T675" s="355"/>
      <c r="AT675" s="351" t="s">
        <v>328</v>
      </c>
      <c r="AU675" s="351" t="s">
        <v>89</v>
      </c>
      <c r="AV675" s="350" t="s">
        <v>89</v>
      </c>
      <c r="AW675" s="350" t="s">
        <v>32</v>
      </c>
      <c r="AX675" s="350" t="s">
        <v>84</v>
      </c>
      <c r="AY675" s="351" t="s">
        <v>320</v>
      </c>
    </row>
    <row r="676" spans="2:65" s="350" customFormat="1" x14ac:dyDescent="0.2">
      <c r="B676" s="349"/>
      <c r="D676" s="344" t="s">
        <v>328</v>
      </c>
      <c r="F676" s="352" t="s">
        <v>1093</v>
      </c>
      <c r="H676" s="353">
        <v>4818.0959999999995</v>
      </c>
      <c r="L676" s="349"/>
      <c r="M676" s="354"/>
      <c r="T676" s="355"/>
      <c r="AT676" s="351" t="s">
        <v>328</v>
      </c>
      <c r="AU676" s="351" t="s">
        <v>89</v>
      </c>
      <c r="AV676" s="350" t="s">
        <v>89</v>
      </c>
      <c r="AW676" s="350" t="s">
        <v>4</v>
      </c>
      <c r="AX676" s="350" t="s">
        <v>84</v>
      </c>
      <c r="AY676" s="351" t="s">
        <v>320</v>
      </c>
    </row>
    <row r="677" spans="2:65" s="1" customFormat="1" ht="16.5" customHeight="1" x14ac:dyDescent="0.2">
      <c r="B677" s="13"/>
      <c r="C677" s="329" t="s">
        <v>1094</v>
      </c>
      <c r="D677" s="329" t="s">
        <v>322</v>
      </c>
      <c r="E677" s="330" t="s">
        <v>1095</v>
      </c>
      <c r="F677" s="331" t="s">
        <v>1096</v>
      </c>
      <c r="G677" s="332" t="s">
        <v>349</v>
      </c>
      <c r="H677" s="333">
        <v>253.584</v>
      </c>
      <c r="I677" s="21"/>
      <c r="J677" s="334">
        <f>ROUND(I677*H677,2)</f>
        <v>0</v>
      </c>
      <c r="K677" s="335"/>
      <c r="L677" s="13"/>
      <c r="M677" s="336" t="s">
        <v>1</v>
      </c>
      <c r="N677" s="337" t="s">
        <v>42</v>
      </c>
      <c r="P677" s="338">
        <f>O677*H677</f>
        <v>0</v>
      </c>
      <c r="Q677" s="338">
        <v>0</v>
      </c>
      <c r="R677" s="338">
        <f>Q677*H677</f>
        <v>0</v>
      </c>
      <c r="S677" s="338">
        <v>0</v>
      </c>
      <c r="T677" s="339">
        <f>S677*H677</f>
        <v>0</v>
      </c>
      <c r="AR677" s="340" t="s">
        <v>326</v>
      </c>
      <c r="AT677" s="340" t="s">
        <v>322</v>
      </c>
      <c r="AU677" s="340" t="s">
        <v>89</v>
      </c>
      <c r="AY677" s="3" t="s">
        <v>320</v>
      </c>
      <c r="BE677" s="341">
        <f>IF(N677="základní",J677,0)</f>
        <v>0</v>
      </c>
      <c r="BF677" s="341">
        <f>IF(N677="snížená",J677,0)</f>
        <v>0</v>
      </c>
      <c r="BG677" s="341">
        <f>IF(N677="zákl. přenesená",J677,0)</f>
        <v>0</v>
      </c>
      <c r="BH677" s="341">
        <f>IF(N677="sníž. přenesená",J677,0)</f>
        <v>0</v>
      </c>
      <c r="BI677" s="341">
        <f>IF(N677="nulová",J677,0)</f>
        <v>0</v>
      </c>
      <c r="BJ677" s="3" t="s">
        <v>89</v>
      </c>
      <c r="BK677" s="341">
        <f>ROUND(I677*H677,2)</f>
        <v>0</v>
      </c>
      <c r="BL677" s="3" t="s">
        <v>326</v>
      </c>
      <c r="BM677" s="340" t="s">
        <v>1097</v>
      </c>
    </row>
    <row r="678" spans="2:65" s="1" customFormat="1" ht="44.25" customHeight="1" x14ac:dyDescent="0.2">
      <c r="B678" s="13"/>
      <c r="C678" s="329" t="s">
        <v>1098</v>
      </c>
      <c r="D678" s="329" t="s">
        <v>322</v>
      </c>
      <c r="E678" s="330" t="s">
        <v>1099</v>
      </c>
      <c r="F678" s="331" t="s">
        <v>1100</v>
      </c>
      <c r="G678" s="332" t="s">
        <v>349</v>
      </c>
      <c r="H678" s="333">
        <v>253.584</v>
      </c>
      <c r="I678" s="21"/>
      <c r="J678" s="334">
        <f>ROUND(I678*H678,2)</f>
        <v>0</v>
      </c>
      <c r="K678" s="335"/>
      <c r="L678" s="13"/>
      <c r="M678" s="336" t="s">
        <v>1</v>
      </c>
      <c r="N678" s="337" t="s">
        <v>42</v>
      </c>
      <c r="P678" s="338">
        <f>O678*H678</f>
        <v>0</v>
      </c>
      <c r="Q678" s="338">
        <v>0</v>
      </c>
      <c r="R678" s="338">
        <f>Q678*H678</f>
        <v>0</v>
      </c>
      <c r="S678" s="338">
        <v>0</v>
      </c>
      <c r="T678" s="339">
        <f>S678*H678</f>
        <v>0</v>
      </c>
      <c r="AR678" s="340" t="s">
        <v>326</v>
      </c>
      <c r="AT678" s="340" t="s">
        <v>322</v>
      </c>
      <c r="AU678" s="340" t="s">
        <v>89</v>
      </c>
      <c r="AY678" s="3" t="s">
        <v>320</v>
      </c>
      <c r="BE678" s="341">
        <f>IF(N678="základní",J678,0)</f>
        <v>0</v>
      </c>
      <c r="BF678" s="341">
        <f>IF(N678="snížená",J678,0)</f>
        <v>0</v>
      </c>
      <c r="BG678" s="341">
        <f>IF(N678="zákl. přenesená",J678,0)</f>
        <v>0</v>
      </c>
      <c r="BH678" s="341">
        <f>IF(N678="sníž. přenesená",J678,0)</f>
        <v>0</v>
      </c>
      <c r="BI678" s="341">
        <f>IF(N678="nulová",J678,0)</f>
        <v>0</v>
      </c>
      <c r="BJ678" s="3" t="s">
        <v>89</v>
      </c>
      <c r="BK678" s="341">
        <f>ROUND(I678*H678,2)</f>
        <v>0</v>
      </c>
      <c r="BL678" s="3" t="s">
        <v>326</v>
      </c>
      <c r="BM678" s="340" t="s">
        <v>1101</v>
      </c>
    </row>
    <row r="679" spans="2:65" s="318" customFormat="1" ht="22.75" customHeight="1" x14ac:dyDescent="0.25">
      <c r="B679" s="317"/>
      <c r="D679" s="319" t="s">
        <v>75</v>
      </c>
      <c r="E679" s="327" t="s">
        <v>1102</v>
      </c>
      <c r="F679" s="327" t="s">
        <v>1103</v>
      </c>
      <c r="J679" s="328">
        <f>BK679</f>
        <v>0</v>
      </c>
      <c r="L679" s="317"/>
      <c r="M679" s="322"/>
      <c r="P679" s="323">
        <f>P680</f>
        <v>0</v>
      </c>
      <c r="R679" s="323">
        <f>R680</f>
        <v>0</v>
      </c>
      <c r="T679" s="324">
        <f>T680</f>
        <v>0</v>
      </c>
      <c r="AR679" s="319" t="s">
        <v>84</v>
      </c>
      <c r="AT679" s="325" t="s">
        <v>75</v>
      </c>
      <c r="AU679" s="325" t="s">
        <v>84</v>
      </c>
      <c r="AY679" s="319" t="s">
        <v>320</v>
      </c>
      <c r="BK679" s="326">
        <f>BK680</f>
        <v>0</v>
      </c>
    </row>
    <row r="680" spans="2:65" s="1" customFormat="1" ht="21.75" customHeight="1" x14ac:dyDescent="0.2">
      <c r="B680" s="13"/>
      <c r="C680" s="329" t="s">
        <v>1104</v>
      </c>
      <c r="D680" s="329" t="s">
        <v>322</v>
      </c>
      <c r="E680" s="330" t="s">
        <v>1105</v>
      </c>
      <c r="F680" s="331" t="s">
        <v>1106</v>
      </c>
      <c r="G680" s="332" t="s">
        <v>349</v>
      </c>
      <c r="H680" s="333">
        <v>4006.931</v>
      </c>
      <c r="I680" s="21"/>
      <c r="J680" s="334">
        <f>ROUND(I680*H680,2)</f>
        <v>0</v>
      </c>
      <c r="K680" s="335"/>
      <c r="L680" s="13"/>
      <c r="M680" s="336" t="s">
        <v>1</v>
      </c>
      <c r="N680" s="337" t="s">
        <v>42</v>
      </c>
      <c r="P680" s="338">
        <f>O680*H680</f>
        <v>0</v>
      </c>
      <c r="Q680" s="338">
        <v>0</v>
      </c>
      <c r="R680" s="338">
        <f>Q680*H680</f>
        <v>0</v>
      </c>
      <c r="S680" s="338">
        <v>0</v>
      </c>
      <c r="T680" s="339">
        <f>S680*H680</f>
        <v>0</v>
      </c>
      <c r="AR680" s="340" t="s">
        <v>326</v>
      </c>
      <c r="AT680" s="340" t="s">
        <v>322</v>
      </c>
      <c r="AU680" s="340" t="s">
        <v>89</v>
      </c>
      <c r="AY680" s="3" t="s">
        <v>320</v>
      </c>
      <c r="BE680" s="341">
        <f>IF(N680="základní",J680,0)</f>
        <v>0</v>
      </c>
      <c r="BF680" s="341">
        <f>IF(N680="snížená",J680,0)</f>
        <v>0</v>
      </c>
      <c r="BG680" s="341">
        <f>IF(N680="zákl. přenesená",J680,0)</f>
        <v>0</v>
      </c>
      <c r="BH680" s="341">
        <f>IF(N680="sníž. přenesená",J680,0)</f>
        <v>0</v>
      </c>
      <c r="BI680" s="341">
        <f>IF(N680="nulová",J680,0)</f>
        <v>0</v>
      </c>
      <c r="BJ680" s="3" t="s">
        <v>89</v>
      </c>
      <c r="BK680" s="341">
        <f>ROUND(I680*H680,2)</f>
        <v>0</v>
      </c>
      <c r="BL680" s="3" t="s">
        <v>326</v>
      </c>
      <c r="BM680" s="340" t="s">
        <v>1107</v>
      </c>
    </row>
    <row r="681" spans="2:65" s="318" customFormat="1" ht="25.9" customHeight="1" x14ac:dyDescent="0.35">
      <c r="B681" s="317"/>
      <c r="D681" s="319" t="s">
        <v>75</v>
      </c>
      <c r="E681" s="320" t="s">
        <v>1108</v>
      </c>
      <c r="F681" s="320" t="s">
        <v>1109</v>
      </c>
      <c r="J681" s="321">
        <f>BK681</f>
        <v>0</v>
      </c>
      <c r="L681" s="317"/>
      <c r="M681" s="322"/>
      <c r="P681" s="323">
        <f>P682+P704+P743+P822+P824+P826+P828+P831+P833+P870+P946+P996+P998+P1058+P1163+P1170+P1251+P1394+P1414+P1427</f>
        <v>0</v>
      </c>
      <c r="R681" s="323">
        <f>R682+R704+R743+R822+R824+R826+R828+R831+R833+R870+R946+R996+R998+R1058+R1163+R1170+R1251+R1394+R1414+R1427</f>
        <v>114.69064077000002</v>
      </c>
      <c r="T681" s="324">
        <f>T682+T704+T743+T822+T824+T826+T828+T831+T833+T870+T946+T996+T998+T1058+T1163+T1170+T1251+T1394+T1414+T1427</f>
        <v>3.6646343400000001</v>
      </c>
      <c r="AR681" s="319" t="s">
        <v>89</v>
      </c>
      <c r="AT681" s="325" t="s">
        <v>75</v>
      </c>
      <c r="AU681" s="325" t="s">
        <v>76</v>
      </c>
      <c r="AY681" s="319" t="s">
        <v>320</v>
      </c>
      <c r="BK681" s="326">
        <f>BK682+BK704+BK743+BK822+BK824+BK826+BK828+BK831+BK833+BK870+BK946+BK996+BK998+BK1058+BK1163+BK1170+BK1251+BK1394+BK1414+BK1427</f>
        <v>0</v>
      </c>
    </row>
    <row r="682" spans="2:65" s="318" customFormat="1" ht="22.75" customHeight="1" x14ac:dyDescent="0.25">
      <c r="B682" s="317"/>
      <c r="D682" s="319" t="s">
        <v>75</v>
      </c>
      <c r="E682" s="327" t="s">
        <v>1110</v>
      </c>
      <c r="F682" s="327" t="s">
        <v>1111</v>
      </c>
      <c r="J682" s="328">
        <f>BK682</f>
        <v>0</v>
      </c>
      <c r="L682" s="317"/>
      <c r="M682" s="322"/>
      <c r="P682" s="323">
        <f>SUM(P683:P703)</f>
        <v>0</v>
      </c>
      <c r="R682" s="323">
        <f>SUM(R683:R703)</f>
        <v>14.517728400000001</v>
      </c>
      <c r="T682" s="324">
        <f>SUM(T683:T703)</f>
        <v>0</v>
      </c>
      <c r="AR682" s="319" t="s">
        <v>89</v>
      </c>
      <c r="AT682" s="325" t="s">
        <v>75</v>
      </c>
      <c r="AU682" s="325" t="s">
        <v>84</v>
      </c>
      <c r="AY682" s="319" t="s">
        <v>320</v>
      </c>
      <c r="BK682" s="326">
        <f>SUM(BK683:BK703)</f>
        <v>0</v>
      </c>
    </row>
    <row r="683" spans="2:65" s="1" customFormat="1" ht="24.15" customHeight="1" x14ac:dyDescent="0.2">
      <c r="B683" s="13"/>
      <c r="C683" s="329" t="s">
        <v>189</v>
      </c>
      <c r="D683" s="329" t="s">
        <v>322</v>
      </c>
      <c r="E683" s="330" t="s">
        <v>1112</v>
      </c>
      <c r="F683" s="331" t="s">
        <v>1113</v>
      </c>
      <c r="G683" s="332" t="s">
        <v>385</v>
      </c>
      <c r="H683" s="333">
        <v>984.4</v>
      </c>
      <c r="I683" s="21"/>
      <c r="J683" s="334">
        <f>ROUND(I683*H683,2)</f>
        <v>0</v>
      </c>
      <c r="K683" s="335"/>
      <c r="L683" s="13"/>
      <c r="M683" s="336" t="s">
        <v>1</v>
      </c>
      <c r="N683" s="337" t="s">
        <v>42</v>
      </c>
      <c r="P683" s="338">
        <f>O683*H683</f>
        <v>0</v>
      </c>
      <c r="Q683" s="338">
        <v>0</v>
      </c>
      <c r="R683" s="338">
        <f>Q683*H683</f>
        <v>0</v>
      </c>
      <c r="S683" s="338">
        <v>0</v>
      </c>
      <c r="T683" s="339">
        <f>S683*H683</f>
        <v>0</v>
      </c>
      <c r="AR683" s="340" t="s">
        <v>409</v>
      </c>
      <c r="AT683" s="340" t="s">
        <v>322</v>
      </c>
      <c r="AU683" s="340" t="s">
        <v>89</v>
      </c>
      <c r="AY683" s="3" t="s">
        <v>320</v>
      </c>
      <c r="BE683" s="341">
        <f>IF(N683="základní",J683,0)</f>
        <v>0</v>
      </c>
      <c r="BF683" s="341">
        <f>IF(N683="snížená",J683,0)</f>
        <v>0</v>
      </c>
      <c r="BG683" s="341">
        <f>IF(N683="zákl. přenesená",J683,0)</f>
        <v>0</v>
      </c>
      <c r="BH683" s="341">
        <f>IF(N683="sníž. přenesená",J683,0)</f>
        <v>0</v>
      </c>
      <c r="BI683" s="341">
        <f>IF(N683="nulová",J683,0)</f>
        <v>0</v>
      </c>
      <c r="BJ683" s="3" t="s">
        <v>89</v>
      </c>
      <c r="BK683" s="341">
        <f>ROUND(I683*H683,2)</f>
        <v>0</v>
      </c>
      <c r="BL683" s="3" t="s">
        <v>409</v>
      </c>
      <c r="BM683" s="340" t="s">
        <v>1114</v>
      </c>
    </row>
    <row r="684" spans="2:65" s="350" customFormat="1" x14ac:dyDescent="0.2">
      <c r="B684" s="349"/>
      <c r="D684" s="344" t="s">
        <v>328</v>
      </c>
      <c r="E684" s="351" t="s">
        <v>1</v>
      </c>
      <c r="F684" s="352" t="s">
        <v>1115</v>
      </c>
      <c r="H684" s="353">
        <v>984.4</v>
      </c>
      <c r="L684" s="349"/>
      <c r="M684" s="354"/>
      <c r="T684" s="355"/>
      <c r="AT684" s="351" t="s">
        <v>328</v>
      </c>
      <c r="AU684" s="351" t="s">
        <v>89</v>
      </c>
      <c r="AV684" s="350" t="s">
        <v>89</v>
      </c>
      <c r="AW684" s="350" t="s">
        <v>32</v>
      </c>
      <c r="AX684" s="350" t="s">
        <v>84</v>
      </c>
      <c r="AY684" s="351" t="s">
        <v>320</v>
      </c>
    </row>
    <row r="685" spans="2:65" s="1" customFormat="1" ht="16.5" customHeight="1" x14ac:dyDescent="0.2">
      <c r="B685" s="13"/>
      <c r="C685" s="363" t="s">
        <v>1116</v>
      </c>
      <c r="D685" s="363" t="s">
        <v>339</v>
      </c>
      <c r="E685" s="364" t="s">
        <v>1117</v>
      </c>
      <c r="F685" s="365" t="s">
        <v>1118</v>
      </c>
      <c r="G685" s="366" t="s">
        <v>349</v>
      </c>
      <c r="H685" s="367">
        <v>0.32500000000000001</v>
      </c>
      <c r="I685" s="22"/>
      <c r="J685" s="368">
        <f>ROUND(I685*H685,2)</f>
        <v>0</v>
      </c>
      <c r="K685" s="369"/>
      <c r="L685" s="370"/>
      <c r="M685" s="371" t="s">
        <v>1</v>
      </c>
      <c r="N685" s="372" t="s">
        <v>42</v>
      </c>
      <c r="P685" s="338">
        <f>O685*H685</f>
        <v>0</v>
      </c>
      <c r="Q685" s="338">
        <v>1</v>
      </c>
      <c r="R685" s="338">
        <f>Q685*H685</f>
        <v>0.32500000000000001</v>
      </c>
      <c r="S685" s="338">
        <v>0</v>
      </c>
      <c r="T685" s="339">
        <f>S685*H685</f>
        <v>0</v>
      </c>
      <c r="AR685" s="340" t="s">
        <v>501</v>
      </c>
      <c r="AT685" s="340" t="s">
        <v>339</v>
      </c>
      <c r="AU685" s="340" t="s">
        <v>89</v>
      </c>
      <c r="AY685" s="3" t="s">
        <v>320</v>
      </c>
      <c r="BE685" s="341">
        <f>IF(N685="základní",J685,0)</f>
        <v>0</v>
      </c>
      <c r="BF685" s="341">
        <f>IF(N685="snížená",J685,0)</f>
        <v>0</v>
      </c>
      <c r="BG685" s="341">
        <f>IF(N685="zákl. přenesená",J685,0)</f>
        <v>0</v>
      </c>
      <c r="BH685" s="341">
        <f>IF(N685="sníž. přenesená",J685,0)</f>
        <v>0</v>
      </c>
      <c r="BI685" s="341">
        <f>IF(N685="nulová",J685,0)</f>
        <v>0</v>
      </c>
      <c r="BJ685" s="3" t="s">
        <v>89</v>
      </c>
      <c r="BK685" s="341">
        <f>ROUND(I685*H685,2)</f>
        <v>0</v>
      </c>
      <c r="BL685" s="3" t="s">
        <v>409</v>
      </c>
      <c r="BM685" s="340" t="s">
        <v>1119</v>
      </c>
    </row>
    <row r="686" spans="2:65" s="350" customFormat="1" x14ac:dyDescent="0.2">
      <c r="B686" s="349"/>
      <c r="D686" s="344" t="s">
        <v>328</v>
      </c>
      <c r="E686" s="351" t="s">
        <v>1</v>
      </c>
      <c r="F686" s="352" t="s">
        <v>1120</v>
      </c>
      <c r="H686" s="353">
        <v>0.32500000000000001</v>
      </c>
      <c r="L686" s="349"/>
      <c r="M686" s="354"/>
      <c r="T686" s="355"/>
      <c r="AT686" s="351" t="s">
        <v>328</v>
      </c>
      <c r="AU686" s="351" t="s">
        <v>89</v>
      </c>
      <c r="AV686" s="350" t="s">
        <v>89</v>
      </c>
      <c r="AW686" s="350" t="s">
        <v>32</v>
      </c>
      <c r="AX686" s="350" t="s">
        <v>84</v>
      </c>
      <c r="AY686" s="351" t="s">
        <v>320</v>
      </c>
    </row>
    <row r="687" spans="2:65" s="1" customFormat="1" ht="24.15" customHeight="1" x14ac:dyDescent="0.2">
      <c r="B687" s="13"/>
      <c r="C687" s="329" t="s">
        <v>1121</v>
      </c>
      <c r="D687" s="329" t="s">
        <v>322</v>
      </c>
      <c r="E687" s="330" t="s">
        <v>1122</v>
      </c>
      <c r="F687" s="331" t="s">
        <v>1123</v>
      </c>
      <c r="G687" s="332" t="s">
        <v>385</v>
      </c>
      <c r="H687" s="333">
        <v>138.298</v>
      </c>
      <c r="I687" s="21"/>
      <c r="J687" s="334">
        <f>ROUND(I687*H687,2)</f>
        <v>0</v>
      </c>
      <c r="K687" s="335"/>
      <c r="L687" s="13"/>
      <c r="M687" s="336" t="s">
        <v>1</v>
      </c>
      <c r="N687" s="337" t="s">
        <v>42</v>
      </c>
      <c r="P687" s="338">
        <f>O687*H687</f>
        <v>0</v>
      </c>
      <c r="Q687" s="338">
        <v>0</v>
      </c>
      <c r="R687" s="338">
        <f>Q687*H687</f>
        <v>0</v>
      </c>
      <c r="S687" s="338">
        <v>0</v>
      </c>
      <c r="T687" s="339">
        <f>S687*H687</f>
        <v>0</v>
      </c>
      <c r="AR687" s="340" t="s">
        <v>409</v>
      </c>
      <c r="AT687" s="340" t="s">
        <v>322</v>
      </c>
      <c r="AU687" s="340" t="s">
        <v>89</v>
      </c>
      <c r="AY687" s="3" t="s">
        <v>320</v>
      </c>
      <c r="BE687" s="341">
        <f>IF(N687="základní",J687,0)</f>
        <v>0</v>
      </c>
      <c r="BF687" s="341">
        <f>IF(N687="snížená",J687,0)</f>
        <v>0</v>
      </c>
      <c r="BG687" s="341">
        <f>IF(N687="zákl. přenesená",J687,0)</f>
        <v>0</v>
      </c>
      <c r="BH687" s="341">
        <f>IF(N687="sníž. přenesená",J687,0)</f>
        <v>0</v>
      </c>
      <c r="BI687" s="341">
        <f>IF(N687="nulová",J687,0)</f>
        <v>0</v>
      </c>
      <c r="BJ687" s="3" t="s">
        <v>89</v>
      </c>
      <c r="BK687" s="341">
        <f>ROUND(I687*H687,2)</f>
        <v>0</v>
      </c>
      <c r="BL687" s="3" t="s">
        <v>409</v>
      </c>
      <c r="BM687" s="340" t="s">
        <v>1124</v>
      </c>
    </row>
    <row r="688" spans="2:65" s="350" customFormat="1" ht="20" x14ac:dyDescent="0.2">
      <c r="B688" s="349"/>
      <c r="D688" s="344" t="s">
        <v>328</v>
      </c>
      <c r="E688" s="351" t="s">
        <v>1</v>
      </c>
      <c r="F688" s="352" t="s">
        <v>1125</v>
      </c>
      <c r="H688" s="353">
        <v>138.298</v>
      </c>
      <c r="L688" s="349"/>
      <c r="M688" s="354"/>
      <c r="T688" s="355"/>
      <c r="AT688" s="351" t="s">
        <v>328</v>
      </c>
      <c r="AU688" s="351" t="s">
        <v>89</v>
      </c>
      <c r="AV688" s="350" t="s">
        <v>89</v>
      </c>
      <c r="AW688" s="350" t="s">
        <v>32</v>
      </c>
      <c r="AX688" s="350" t="s">
        <v>84</v>
      </c>
      <c r="AY688" s="351" t="s">
        <v>320</v>
      </c>
    </row>
    <row r="689" spans="2:65" s="1" customFormat="1" ht="16.5" customHeight="1" x14ac:dyDescent="0.2">
      <c r="B689" s="13"/>
      <c r="C689" s="363" t="s">
        <v>1126</v>
      </c>
      <c r="D689" s="363" t="s">
        <v>339</v>
      </c>
      <c r="E689" s="364" t="s">
        <v>1117</v>
      </c>
      <c r="F689" s="365" t="s">
        <v>1118</v>
      </c>
      <c r="G689" s="366" t="s">
        <v>349</v>
      </c>
      <c r="H689" s="367">
        <v>4.7E-2</v>
      </c>
      <c r="I689" s="22"/>
      <c r="J689" s="368">
        <f>ROUND(I689*H689,2)</f>
        <v>0</v>
      </c>
      <c r="K689" s="369"/>
      <c r="L689" s="370"/>
      <c r="M689" s="371" t="s">
        <v>1</v>
      </c>
      <c r="N689" s="372" t="s">
        <v>42</v>
      </c>
      <c r="P689" s="338">
        <f>O689*H689</f>
        <v>0</v>
      </c>
      <c r="Q689" s="338">
        <v>1</v>
      </c>
      <c r="R689" s="338">
        <f>Q689*H689</f>
        <v>4.7E-2</v>
      </c>
      <c r="S689" s="338">
        <v>0</v>
      </c>
      <c r="T689" s="339">
        <f>S689*H689</f>
        <v>0</v>
      </c>
      <c r="AR689" s="340" t="s">
        <v>501</v>
      </c>
      <c r="AT689" s="340" t="s">
        <v>339</v>
      </c>
      <c r="AU689" s="340" t="s">
        <v>89</v>
      </c>
      <c r="AY689" s="3" t="s">
        <v>320</v>
      </c>
      <c r="BE689" s="341">
        <f>IF(N689="základní",J689,0)</f>
        <v>0</v>
      </c>
      <c r="BF689" s="341">
        <f>IF(N689="snížená",J689,0)</f>
        <v>0</v>
      </c>
      <c r="BG689" s="341">
        <f>IF(N689="zákl. přenesená",J689,0)</f>
        <v>0</v>
      </c>
      <c r="BH689" s="341">
        <f>IF(N689="sníž. přenesená",J689,0)</f>
        <v>0</v>
      </c>
      <c r="BI689" s="341">
        <f>IF(N689="nulová",J689,0)</f>
        <v>0</v>
      </c>
      <c r="BJ689" s="3" t="s">
        <v>89</v>
      </c>
      <c r="BK689" s="341">
        <f>ROUND(I689*H689,2)</f>
        <v>0</v>
      </c>
      <c r="BL689" s="3" t="s">
        <v>409</v>
      </c>
      <c r="BM689" s="340" t="s">
        <v>1127</v>
      </c>
    </row>
    <row r="690" spans="2:65" s="350" customFormat="1" x14ac:dyDescent="0.2">
      <c r="B690" s="349"/>
      <c r="D690" s="344" t="s">
        <v>328</v>
      </c>
      <c r="E690" s="351" t="s">
        <v>1</v>
      </c>
      <c r="F690" s="352" t="s">
        <v>1128</v>
      </c>
      <c r="H690" s="353">
        <v>4.7E-2</v>
      </c>
      <c r="L690" s="349"/>
      <c r="M690" s="354"/>
      <c r="T690" s="355"/>
      <c r="AT690" s="351" t="s">
        <v>328</v>
      </c>
      <c r="AU690" s="351" t="s">
        <v>89</v>
      </c>
      <c r="AV690" s="350" t="s">
        <v>89</v>
      </c>
      <c r="AW690" s="350" t="s">
        <v>32</v>
      </c>
      <c r="AX690" s="350" t="s">
        <v>84</v>
      </c>
      <c r="AY690" s="351" t="s">
        <v>320</v>
      </c>
    </row>
    <row r="691" spans="2:65" s="1" customFormat="1" ht="24.15" customHeight="1" x14ac:dyDescent="0.2">
      <c r="B691" s="13"/>
      <c r="C691" s="329" t="s">
        <v>1129</v>
      </c>
      <c r="D691" s="329" t="s">
        <v>322</v>
      </c>
      <c r="E691" s="330" t="s">
        <v>1130</v>
      </c>
      <c r="F691" s="331" t="s">
        <v>1131</v>
      </c>
      <c r="G691" s="332" t="s">
        <v>385</v>
      </c>
      <c r="H691" s="333">
        <v>1968.8</v>
      </c>
      <c r="I691" s="21"/>
      <c r="J691" s="334">
        <f>ROUND(I691*H691,2)</f>
        <v>0</v>
      </c>
      <c r="K691" s="335"/>
      <c r="L691" s="13"/>
      <c r="M691" s="336" t="s">
        <v>1</v>
      </c>
      <c r="N691" s="337" t="s">
        <v>42</v>
      </c>
      <c r="P691" s="338">
        <f>O691*H691</f>
        <v>0</v>
      </c>
      <c r="Q691" s="338">
        <v>4.0000000000000002E-4</v>
      </c>
      <c r="R691" s="338">
        <f>Q691*H691</f>
        <v>0.78752</v>
      </c>
      <c r="S691" s="338">
        <v>0</v>
      </c>
      <c r="T691" s="339">
        <f>S691*H691</f>
        <v>0</v>
      </c>
      <c r="AR691" s="340" t="s">
        <v>409</v>
      </c>
      <c r="AT691" s="340" t="s">
        <v>322</v>
      </c>
      <c r="AU691" s="340" t="s">
        <v>89</v>
      </c>
      <c r="AY691" s="3" t="s">
        <v>320</v>
      </c>
      <c r="BE691" s="341">
        <f>IF(N691="základní",J691,0)</f>
        <v>0</v>
      </c>
      <c r="BF691" s="341">
        <f>IF(N691="snížená",J691,0)</f>
        <v>0</v>
      </c>
      <c r="BG691" s="341">
        <f>IF(N691="zákl. přenesená",J691,0)</f>
        <v>0</v>
      </c>
      <c r="BH691" s="341">
        <f>IF(N691="sníž. přenesená",J691,0)</f>
        <v>0</v>
      </c>
      <c r="BI691" s="341">
        <f>IF(N691="nulová",J691,0)</f>
        <v>0</v>
      </c>
      <c r="BJ691" s="3" t="s">
        <v>89</v>
      </c>
      <c r="BK691" s="341">
        <f>ROUND(I691*H691,2)</f>
        <v>0</v>
      </c>
      <c r="BL691" s="3" t="s">
        <v>409</v>
      </c>
      <c r="BM691" s="340" t="s">
        <v>1132</v>
      </c>
    </row>
    <row r="692" spans="2:65" s="343" customFormat="1" x14ac:dyDescent="0.2">
      <c r="B692" s="342"/>
      <c r="D692" s="344" t="s">
        <v>328</v>
      </c>
      <c r="E692" s="345" t="s">
        <v>1</v>
      </c>
      <c r="F692" s="346" t="s">
        <v>1133</v>
      </c>
      <c r="H692" s="345" t="s">
        <v>1</v>
      </c>
      <c r="L692" s="342"/>
      <c r="M692" s="347"/>
      <c r="T692" s="348"/>
      <c r="AT692" s="345" t="s">
        <v>328</v>
      </c>
      <c r="AU692" s="345" t="s">
        <v>89</v>
      </c>
      <c r="AV692" s="343" t="s">
        <v>84</v>
      </c>
      <c r="AW692" s="343" t="s">
        <v>32</v>
      </c>
      <c r="AX692" s="343" t="s">
        <v>76</v>
      </c>
      <c r="AY692" s="345" t="s">
        <v>320</v>
      </c>
    </row>
    <row r="693" spans="2:65" s="350" customFormat="1" x14ac:dyDescent="0.2">
      <c r="B693" s="349"/>
      <c r="D693" s="344" t="s">
        <v>328</v>
      </c>
      <c r="E693" s="351" t="s">
        <v>1</v>
      </c>
      <c r="F693" s="352" t="s">
        <v>1134</v>
      </c>
      <c r="H693" s="353">
        <v>1968.8</v>
      </c>
      <c r="L693" s="349"/>
      <c r="M693" s="354"/>
      <c r="T693" s="355"/>
      <c r="AT693" s="351" t="s">
        <v>328</v>
      </c>
      <c r="AU693" s="351" t="s">
        <v>89</v>
      </c>
      <c r="AV693" s="350" t="s">
        <v>89</v>
      </c>
      <c r="AW693" s="350" t="s">
        <v>32</v>
      </c>
      <c r="AX693" s="350" t="s">
        <v>84</v>
      </c>
      <c r="AY693" s="351" t="s">
        <v>320</v>
      </c>
    </row>
    <row r="694" spans="2:65" s="1" customFormat="1" ht="44.25" customHeight="1" x14ac:dyDescent="0.2">
      <c r="B694" s="13"/>
      <c r="C694" s="363" t="s">
        <v>1135</v>
      </c>
      <c r="D694" s="363" t="s">
        <v>339</v>
      </c>
      <c r="E694" s="364" t="s">
        <v>1136</v>
      </c>
      <c r="F694" s="365" t="s">
        <v>1137</v>
      </c>
      <c r="G694" s="366" t="s">
        <v>385</v>
      </c>
      <c r="H694" s="367">
        <v>2294.636</v>
      </c>
      <c r="I694" s="22"/>
      <c r="J694" s="368">
        <f>ROUND(I694*H694,2)</f>
        <v>0</v>
      </c>
      <c r="K694" s="369"/>
      <c r="L694" s="370"/>
      <c r="M694" s="371" t="s">
        <v>1</v>
      </c>
      <c r="N694" s="372" t="s">
        <v>42</v>
      </c>
      <c r="P694" s="338">
        <f>O694*H694</f>
        <v>0</v>
      </c>
      <c r="Q694" s="338">
        <v>5.4000000000000003E-3</v>
      </c>
      <c r="R694" s="338">
        <f>Q694*H694</f>
        <v>12.391034400000001</v>
      </c>
      <c r="S694" s="338">
        <v>0</v>
      </c>
      <c r="T694" s="339">
        <f>S694*H694</f>
        <v>0</v>
      </c>
      <c r="AR694" s="340" t="s">
        <v>501</v>
      </c>
      <c r="AT694" s="340" t="s">
        <v>339</v>
      </c>
      <c r="AU694" s="340" t="s">
        <v>89</v>
      </c>
      <c r="AY694" s="3" t="s">
        <v>320</v>
      </c>
      <c r="BE694" s="341">
        <f>IF(N694="základní",J694,0)</f>
        <v>0</v>
      </c>
      <c r="BF694" s="341">
        <f>IF(N694="snížená",J694,0)</f>
        <v>0</v>
      </c>
      <c r="BG694" s="341">
        <f>IF(N694="zákl. přenesená",J694,0)</f>
        <v>0</v>
      </c>
      <c r="BH694" s="341">
        <f>IF(N694="sníž. přenesená",J694,0)</f>
        <v>0</v>
      </c>
      <c r="BI694" s="341">
        <f>IF(N694="nulová",J694,0)</f>
        <v>0</v>
      </c>
      <c r="BJ694" s="3" t="s">
        <v>89</v>
      </c>
      <c r="BK694" s="341">
        <f>ROUND(I694*H694,2)</f>
        <v>0</v>
      </c>
      <c r="BL694" s="3" t="s">
        <v>409</v>
      </c>
      <c r="BM694" s="340" t="s">
        <v>1138</v>
      </c>
    </row>
    <row r="695" spans="2:65" s="350" customFormat="1" x14ac:dyDescent="0.2">
      <c r="B695" s="349"/>
      <c r="D695" s="344" t="s">
        <v>328</v>
      </c>
      <c r="E695" s="351" t="s">
        <v>1</v>
      </c>
      <c r="F695" s="352" t="s">
        <v>1139</v>
      </c>
      <c r="H695" s="353">
        <v>2294.636</v>
      </c>
      <c r="L695" s="349"/>
      <c r="M695" s="354"/>
      <c r="T695" s="355"/>
      <c r="AT695" s="351" t="s">
        <v>328</v>
      </c>
      <c r="AU695" s="351" t="s">
        <v>89</v>
      </c>
      <c r="AV695" s="350" t="s">
        <v>89</v>
      </c>
      <c r="AW695" s="350" t="s">
        <v>32</v>
      </c>
      <c r="AX695" s="350" t="s">
        <v>84</v>
      </c>
      <c r="AY695" s="351" t="s">
        <v>320</v>
      </c>
    </row>
    <row r="696" spans="2:65" s="1" customFormat="1" ht="24.15" customHeight="1" x14ac:dyDescent="0.2">
      <c r="B696" s="13"/>
      <c r="C696" s="329" t="s">
        <v>1140</v>
      </c>
      <c r="D696" s="329" t="s">
        <v>322</v>
      </c>
      <c r="E696" s="330" t="s">
        <v>1141</v>
      </c>
      <c r="F696" s="331" t="s">
        <v>1142</v>
      </c>
      <c r="G696" s="332" t="s">
        <v>385</v>
      </c>
      <c r="H696" s="333">
        <v>138.298</v>
      </c>
      <c r="I696" s="21"/>
      <c r="J696" s="334">
        <f>ROUND(I696*H696,2)</f>
        <v>0</v>
      </c>
      <c r="K696" s="335"/>
      <c r="L696" s="13"/>
      <c r="M696" s="336" t="s">
        <v>1</v>
      </c>
      <c r="N696" s="337" t="s">
        <v>42</v>
      </c>
      <c r="P696" s="338">
        <f>O696*H696</f>
        <v>0</v>
      </c>
      <c r="Q696" s="338">
        <v>4.0000000000000002E-4</v>
      </c>
      <c r="R696" s="338">
        <f>Q696*H696</f>
        <v>5.5319200000000006E-2</v>
      </c>
      <c r="S696" s="338">
        <v>0</v>
      </c>
      <c r="T696" s="339">
        <f>S696*H696</f>
        <v>0</v>
      </c>
      <c r="AR696" s="340" t="s">
        <v>409</v>
      </c>
      <c r="AT696" s="340" t="s">
        <v>322</v>
      </c>
      <c r="AU696" s="340" t="s">
        <v>89</v>
      </c>
      <c r="AY696" s="3" t="s">
        <v>320</v>
      </c>
      <c r="BE696" s="341">
        <f>IF(N696="základní",J696,0)</f>
        <v>0</v>
      </c>
      <c r="BF696" s="341">
        <f>IF(N696="snížená",J696,0)</f>
        <v>0</v>
      </c>
      <c r="BG696" s="341">
        <f>IF(N696="zákl. přenesená",J696,0)</f>
        <v>0</v>
      </c>
      <c r="BH696" s="341">
        <f>IF(N696="sníž. přenesená",J696,0)</f>
        <v>0</v>
      </c>
      <c r="BI696" s="341">
        <f>IF(N696="nulová",J696,0)</f>
        <v>0</v>
      </c>
      <c r="BJ696" s="3" t="s">
        <v>89</v>
      </c>
      <c r="BK696" s="341">
        <f>ROUND(I696*H696,2)</f>
        <v>0</v>
      </c>
      <c r="BL696" s="3" t="s">
        <v>409</v>
      </c>
      <c r="BM696" s="340" t="s">
        <v>1143</v>
      </c>
    </row>
    <row r="697" spans="2:65" s="350" customFormat="1" ht="20" x14ac:dyDescent="0.2">
      <c r="B697" s="349"/>
      <c r="D697" s="344" t="s">
        <v>328</v>
      </c>
      <c r="E697" s="351" t="s">
        <v>1</v>
      </c>
      <c r="F697" s="352" t="s">
        <v>1125</v>
      </c>
      <c r="H697" s="353">
        <v>138.298</v>
      </c>
      <c r="L697" s="349"/>
      <c r="M697" s="354"/>
      <c r="T697" s="355"/>
      <c r="AT697" s="351" t="s">
        <v>328</v>
      </c>
      <c r="AU697" s="351" t="s">
        <v>89</v>
      </c>
      <c r="AV697" s="350" t="s">
        <v>89</v>
      </c>
      <c r="AW697" s="350" t="s">
        <v>32</v>
      </c>
      <c r="AX697" s="350" t="s">
        <v>84</v>
      </c>
      <c r="AY697" s="351" t="s">
        <v>320</v>
      </c>
    </row>
    <row r="698" spans="2:65" s="1" customFormat="1" ht="44.25" customHeight="1" x14ac:dyDescent="0.2">
      <c r="B698" s="13"/>
      <c r="C698" s="363" t="s">
        <v>1144</v>
      </c>
      <c r="D698" s="363" t="s">
        <v>339</v>
      </c>
      <c r="E698" s="364" t="s">
        <v>1136</v>
      </c>
      <c r="F698" s="365" t="s">
        <v>1137</v>
      </c>
      <c r="G698" s="366" t="s">
        <v>385</v>
      </c>
      <c r="H698" s="367">
        <v>168.86199999999999</v>
      </c>
      <c r="I698" s="22"/>
      <c r="J698" s="368">
        <f>ROUND(I698*H698,2)</f>
        <v>0</v>
      </c>
      <c r="K698" s="369"/>
      <c r="L698" s="370"/>
      <c r="M698" s="371" t="s">
        <v>1</v>
      </c>
      <c r="N698" s="372" t="s">
        <v>42</v>
      </c>
      <c r="P698" s="338">
        <f>O698*H698</f>
        <v>0</v>
      </c>
      <c r="Q698" s="338">
        <v>5.4000000000000003E-3</v>
      </c>
      <c r="R698" s="338">
        <f>Q698*H698</f>
        <v>0.91185479999999997</v>
      </c>
      <c r="S698" s="338">
        <v>0</v>
      </c>
      <c r="T698" s="339">
        <f>S698*H698</f>
        <v>0</v>
      </c>
      <c r="AR698" s="340" t="s">
        <v>501</v>
      </c>
      <c r="AT698" s="340" t="s">
        <v>339</v>
      </c>
      <c r="AU698" s="340" t="s">
        <v>89</v>
      </c>
      <c r="AY698" s="3" t="s">
        <v>320</v>
      </c>
      <c r="BE698" s="341">
        <f>IF(N698="základní",J698,0)</f>
        <v>0</v>
      </c>
      <c r="BF698" s="341">
        <f>IF(N698="snížená",J698,0)</f>
        <v>0</v>
      </c>
      <c r="BG698" s="341">
        <f>IF(N698="zákl. přenesená",J698,0)</f>
        <v>0</v>
      </c>
      <c r="BH698" s="341">
        <f>IF(N698="sníž. přenesená",J698,0)</f>
        <v>0</v>
      </c>
      <c r="BI698" s="341">
        <f>IF(N698="nulová",J698,0)</f>
        <v>0</v>
      </c>
      <c r="BJ698" s="3" t="s">
        <v>89</v>
      </c>
      <c r="BK698" s="341">
        <f>ROUND(I698*H698,2)</f>
        <v>0</v>
      </c>
      <c r="BL698" s="3" t="s">
        <v>409</v>
      </c>
      <c r="BM698" s="340" t="s">
        <v>1145</v>
      </c>
    </row>
    <row r="699" spans="2:65" s="350" customFormat="1" x14ac:dyDescent="0.2">
      <c r="B699" s="349"/>
      <c r="D699" s="344" t="s">
        <v>328</v>
      </c>
      <c r="E699" s="351" t="s">
        <v>1</v>
      </c>
      <c r="F699" s="352" t="s">
        <v>1146</v>
      </c>
      <c r="H699" s="353">
        <v>168.86199999999999</v>
      </c>
      <c r="L699" s="349"/>
      <c r="M699" s="354"/>
      <c r="T699" s="355"/>
      <c r="AT699" s="351" t="s">
        <v>328</v>
      </c>
      <c r="AU699" s="351" t="s">
        <v>89</v>
      </c>
      <c r="AV699" s="350" t="s">
        <v>89</v>
      </c>
      <c r="AW699" s="350" t="s">
        <v>32</v>
      </c>
      <c r="AX699" s="350" t="s">
        <v>84</v>
      </c>
      <c r="AY699" s="351" t="s">
        <v>320</v>
      </c>
    </row>
    <row r="700" spans="2:65" s="1" customFormat="1" ht="24.15" customHeight="1" x14ac:dyDescent="0.2">
      <c r="B700" s="13"/>
      <c r="C700" s="329" t="s">
        <v>1147</v>
      </c>
      <c r="D700" s="329" t="s">
        <v>322</v>
      </c>
      <c r="E700" s="330" t="s">
        <v>1148</v>
      </c>
      <c r="F700" s="331" t="s">
        <v>1149</v>
      </c>
      <c r="G700" s="332" t="s">
        <v>385</v>
      </c>
      <c r="H700" s="333">
        <v>497.6</v>
      </c>
      <c r="I700" s="21"/>
      <c r="J700" s="334">
        <f>ROUND(I700*H700,2)</f>
        <v>0</v>
      </c>
      <c r="K700" s="335"/>
      <c r="L700" s="13"/>
      <c r="M700" s="336" t="s">
        <v>1</v>
      </c>
      <c r="N700" s="337" t="s">
        <v>42</v>
      </c>
      <c r="P700" s="338">
        <f>O700*H700</f>
        <v>0</v>
      </c>
      <c r="Q700" s="338">
        <v>0</v>
      </c>
      <c r="R700" s="338">
        <f>Q700*H700</f>
        <v>0</v>
      </c>
      <c r="S700" s="338">
        <v>0</v>
      </c>
      <c r="T700" s="339">
        <f>S700*H700</f>
        <v>0</v>
      </c>
      <c r="AR700" s="340" t="s">
        <v>409</v>
      </c>
      <c r="AT700" s="340" t="s">
        <v>322</v>
      </c>
      <c r="AU700" s="340" t="s">
        <v>89</v>
      </c>
      <c r="AY700" s="3" t="s">
        <v>320</v>
      </c>
      <c r="BE700" s="341">
        <f>IF(N700="základní",J700,0)</f>
        <v>0</v>
      </c>
      <c r="BF700" s="341">
        <f>IF(N700="snížená",J700,0)</f>
        <v>0</v>
      </c>
      <c r="BG700" s="341">
        <f>IF(N700="zákl. přenesená",J700,0)</f>
        <v>0</v>
      </c>
      <c r="BH700" s="341">
        <f>IF(N700="sníž. přenesená",J700,0)</f>
        <v>0</v>
      </c>
      <c r="BI700" s="341">
        <f>IF(N700="nulová",J700,0)</f>
        <v>0</v>
      </c>
      <c r="BJ700" s="3" t="s">
        <v>89</v>
      </c>
      <c r="BK700" s="341">
        <f>ROUND(I700*H700,2)</f>
        <v>0</v>
      </c>
      <c r="BL700" s="3" t="s">
        <v>409</v>
      </c>
      <c r="BM700" s="340" t="s">
        <v>1150</v>
      </c>
    </row>
    <row r="701" spans="2:65" s="343" customFormat="1" x14ac:dyDescent="0.2">
      <c r="B701" s="342"/>
      <c r="D701" s="344" t="s">
        <v>328</v>
      </c>
      <c r="E701" s="345" t="s">
        <v>1</v>
      </c>
      <c r="F701" s="346" t="s">
        <v>1151</v>
      </c>
      <c r="H701" s="345" t="s">
        <v>1</v>
      </c>
      <c r="L701" s="342"/>
      <c r="M701" s="347"/>
      <c r="T701" s="348"/>
      <c r="AT701" s="345" t="s">
        <v>328</v>
      </c>
      <c r="AU701" s="345" t="s">
        <v>89</v>
      </c>
      <c r="AV701" s="343" t="s">
        <v>84</v>
      </c>
      <c r="AW701" s="343" t="s">
        <v>32</v>
      </c>
      <c r="AX701" s="343" t="s">
        <v>76</v>
      </c>
      <c r="AY701" s="345" t="s">
        <v>320</v>
      </c>
    </row>
    <row r="702" spans="2:65" s="350" customFormat="1" x14ac:dyDescent="0.2">
      <c r="B702" s="349"/>
      <c r="D702" s="344" t="s">
        <v>328</v>
      </c>
      <c r="E702" s="351" t="s">
        <v>1</v>
      </c>
      <c r="F702" s="352" t="s">
        <v>1152</v>
      </c>
      <c r="H702" s="353">
        <v>497.6</v>
      </c>
      <c r="L702" s="349"/>
      <c r="M702" s="354"/>
      <c r="T702" s="355"/>
      <c r="AT702" s="351" t="s">
        <v>328</v>
      </c>
      <c r="AU702" s="351" t="s">
        <v>89</v>
      </c>
      <c r="AV702" s="350" t="s">
        <v>89</v>
      </c>
      <c r="AW702" s="350" t="s">
        <v>32</v>
      </c>
      <c r="AX702" s="350" t="s">
        <v>84</v>
      </c>
      <c r="AY702" s="351" t="s">
        <v>320</v>
      </c>
    </row>
    <row r="703" spans="2:65" s="1" customFormat="1" ht="33" customHeight="1" x14ac:dyDescent="0.2">
      <c r="B703" s="13"/>
      <c r="C703" s="329" t="s">
        <v>1153</v>
      </c>
      <c r="D703" s="329" t="s">
        <v>322</v>
      </c>
      <c r="E703" s="330" t="s">
        <v>1154</v>
      </c>
      <c r="F703" s="331" t="s">
        <v>1155</v>
      </c>
      <c r="G703" s="332" t="s">
        <v>1156</v>
      </c>
      <c r="H703" s="23"/>
      <c r="I703" s="21"/>
      <c r="J703" s="334">
        <f>ROUND(I703*H703,2)</f>
        <v>0</v>
      </c>
      <c r="K703" s="335"/>
      <c r="L703" s="13"/>
      <c r="M703" s="336" t="s">
        <v>1</v>
      </c>
      <c r="N703" s="337" t="s">
        <v>42</v>
      </c>
      <c r="P703" s="338">
        <f>O703*H703</f>
        <v>0</v>
      </c>
      <c r="Q703" s="338">
        <v>0</v>
      </c>
      <c r="R703" s="338">
        <f>Q703*H703</f>
        <v>0</v>
      </c>
      <c r="S703" s="338">
        <v>0</v>
      </c>
      <c r="T703" s="339">
        <f>S703*H703</f>
        <v>0</v>
      </c>
      <c r="AR703" s="340" t="s">
        <v>409</v>
      </c>
      <c r="AT703" s="340" t="s">
        <v>322</v>
      </c>
      <c r="AU703" s="340" t="s">
        <v>89</v>
      </c>
      <c r="AY703" s="3" t="s">
        <v>320</v>
      </c>
      <c r="BE703" s="341">
        <f>IF(N703="základní",J703,0)</f>
        <v>0</v>
      </c>
      <c r="BF703" s="341">
        <f>IF(N703="snížená",J703,0)</f>
        <v>0</v>
      </c>
      <c r="BG703" s="341">
        <f>IF(N703="zákl. přenesená",J703,0)</f>
        <v>0</v>
      </c>
      <c r="BH703" s="341">
        <f>IF(N703="sníž. přenesená",J703,0)</f>
        <v>0</v>
      </c>
      <c r="BI703" s="341">
        <f>IF(N703="nulová",J703,0)</f>
        <v>0</v>
      </c>
      <c r="BJ703" s="3" t="s">
        <v>89</v>
      </c>
      <c r="BK703" s="341">
        <f>ROUND(I703*H703,2)</f>
        <v>0</v>
      </c>
      <c r="BL703" s="3" t="s">
        <v>409</v>
      </c>
      <c r="BM703" s="340" t="s">
        <v>1157</v>
      </c>
    </row>
    <row r="704" spans="2:65" s="318" customFormat="1" ht="22.75" customHeight="1" x14ac:dyDescent="0.25">
      <c r="B704" s="317"/>
      <c r="D704" s="319" t="s">
        <v>75</v>
      </c>
      <c r="E704" s="327" t="s">
        <v>1158</v>
      </c>
      <c r="F704" s="327" t="s">
        <v>1159</v>
      </c>
      <c r="J704" s="328">
        <f>BK704</f>
        <v>0</v>
      </c>
      <c r="L704" s="317"/>
      <c r="M704" s="322"/>
      <c r="P704" s="323">
        <f>SUM(P705:P742)</f>
        <v>0</v>
      </c>
      <c r="R704" s="323">
        <f>SUM(R705:R742)</f>
        <v>4.9339433799999997</v>
      </c>
      <c r="T704" s="324">
        <f>SUM(T705:T742)</f>
        <v>0.30754899999999996</v>
      </c>
      <c r="AR704" s="319" t="s">
        <v>89</v>
      </c>
      <c r="AT704" s="325" t="s">
        <v>75</v>
      </c>
      <c r="AU704" s="325" t="s">
        <v>84</v>
      </c>
      <c r="AY704" s="319" t="s">
        <v>320</v>
      </c>
      <c r="BK704" s="326">
        <f>SUM(BK705:BK742)</f>
        <v>0</v>
      </c>
    </row>
    <row r="705" spans="2:65" s="1" customFormat="1" ht="24.15" customHeight="1" x14ac:dyDescent="0.2">
      <c r="B705" s="13"/>
      <c r="C705" s="329" t="s">
        <v>1160</v>
      </c>
      <c r="D705" s="329" t="s">
        <v>322</v>
      </c>
      <c r="E705" s="330" t="s">
        <v>1161</v>
      </c>
      <c r="F705" s="331" t="s">
        <v>1162</v>
      </c>
      <c r="G705" s="332" t="s">
        <v>385</v>
      </c>
      <c r="H705" s="333">
        <v>1109.1679999999999</v>
      </c>
      <c r="I705" s="21"/>
      <c r="J705" s="334">
        <f>ROUND(I705*H705,2)</f>
        <v>0</v>
      </c>
      <c r="K705" s="335"/>
      <c r="L705" s="13"/>
      <c r="M705" s="336" t="s">
        <v>1</v>
      </c>
      <c r="N705" s="337" t="s">
        <v>42</v>
      </c>
      <c r="P705" s="338">
        <f>O705*H705</f>
        <v>0</v>
      </c>
      <c r="Q705" s="338">
        <v>0</v>
      </c>
      <c r="R705" s="338">
        <f>Q705*H705</f>
        <v>0</v>
      </c>
      <c r="S705" s="338">
        <v>0</v>
      </c>
      <c r="T705" s="339">
        <f>S705*H705</f>
        <v>0</v>
      </c>
      <c r="AR705" s="340" t="s">
        <v>409</v>
      </c>
      <c r="AT705" s="340" t="s">
        <v>322</v>
      </c>
      <c r="AU705" s="340" t="s">
        <v>89</v>
      </c>
      <c r="AY705" s="3" t="s">
        <v>320</v>
      </c>
      <c r="BE705" s="341">
        <f>IF(N705="základní",J705,0)</f>
        <v>0</v>
      </c>
      <c r="BF705" s="341">
        <f>IF(N705="snížená",J705,0)</f>
        <v>0</v>
      </c>
      <c r="BG705" s="341">
        <f>IF(N705="zákl. přenesená",J705,0)</f>
        <v>0</v>
      </c>
      <c r="BH705" s="341">
        <f>IF(N705="sníž. přenesená",J705,0)</f>
        <v>0</v>
      </c>
      <c r="BI705" s="341">
        <f>IF(N705="nulová",J705,0)</f>
        <v>0</v>
      </c>
      <c r="BJ705" s="3" t="s">
        <v>89</v>
      </c>
      <c r="BK705" s="341">
        <f>ROUND(I705*H705,2)</f>
        <v>0</v>
      </c>
      <c r="BL705" s="3" t="s">
        <v>409</v>
      </c>
      <c r="BM705" s="340" t="s">
        <v>1163</v>
      </c>
    </row>
    <row r="706" spans="2:65" s="343" customFormat="1" x14ac:dyDescent="0.2">
      <c r="B706" s="342"/>
      <c r="D706" s="344" t="s">
        <v>328</v>
      </c>
      <c r="E706" s="345" t="s">
        <v>1</v>
      </c>
      <c r="F706" s="346" t="s">
        <v>242</v>
      </c>
      <c r="H706" s="345" t="s">
        <v>1</v>
      </c>
      <c r="L706" s="342"/>
      <c r="M706" s="347"/>
      <c r="T706" s="348"/>
      <c r="AT706" s="345" t="s">
        <v>328</v>
      </c>
      <c r="AU706" s="345" t="s">
        <v>89</v>
      </c>
      <c r="AV706" s="343" t="s">
        <v>84</v>
      </c>
      <c r="AW706" s="343" t="s">
        <v>32</v>
      </c>
      <c r="AX706" s="343" t="s">
        <v>76</v>
      </c>
      <c r="AY706" s="345" t="s">
        <v>320</v>
      </c>
    </row>
    <row r="707" spans="2:65" s="350" customFormat="1" x14ac:dyDescent="0.2">
      <c r="B707" s="349"/>
      <c r="D707" s="344" t="s">
        <v>328</v>
      </c>
      <c r="E707" s="351" t="s">
        <v>241</v>
      </c>
      <c r="F707" s="352" t="s">
        <v>243</v>
      </c>
      <c r="H707" s="353">
        <v>813.6</v>
      </c>
      <c r="L707" s="349"/>
      <c r="M707" s="354"/>
      <c r="T707" s="355"/>
      <c r="AT707" s="351" t="s">
        <v>328</v>
      </c>
      <c r="AU707" s="351" t="s">
        <v>89</v>
      </c>
      <c r="AV707" s="350" t="s">
        <v>89</v>
      </c>
      <c r="AW707" s="350" t="s">
        <v>32</v>
      </c>
      <c r="AX707" s="350" t="s">
        <v>76</v>
      </c>
      <c r="AY707" s="351" t="s">
        <v>320</v>
      </c>
    </row>
    <row r="708" spans="2:65" s="343" customFormat="1" x14ac:dyDescent="0.2">
      <c r="B708" s="342"/>
      <c r="D708" s="344" t="s">
        <v>328</v>
      </c>
      <c r="E708" s="345" t="s">
        <v>1</v>
      </c>
      <c r="F708" s="346" t="s">
        <v>248</v>
      </c>
      <c r="H708" s="345" t="s">
        <v>1</v>
      </c>
      <c r="L708" s="342"/>
      <c r="M708" s="347"/>
      <c r="T708" s="348"/>
      <c r="AT708" s="345" t="s">
        <v>328</v>
      </c>
      <c r="AU708" s="345" t="s">
        <v>89</v>
      </c>
      <c r="AV708" s="343" t="s">
        <v>84</v>
      </c>
      <c r="AW708" s="343" t="s">
        <v>32</v>
      </c>
      <c r="AX708" s="343" t="s">
        <v>76</v>
      </c>
      <c r="AY708" s="345" t="s">
        <v>320</v>
      </c>
    </row>
    <row r="709" spans="2:65" s="350" customFormat="1" ht="20" x14ac:dyDescent="0.2">
      <c r="B709" s="349"/>
      <c r="D709" s="344" t="s">
        <v>328</v>
      </c>
      <c r="E709" s="351" t="s">
        <v>247</v>
      </c>
      <c r="F709" s="352" t="s">
        <v>1164</v>
      </c>
      <c r="H709" s="353">
        <v>87.105000000000004</v>
      </c>
      <c r="L709" s="349"/>
      <c r="M709" s="354"/>
      <c r="T709" s="355"/>
      <c r="AT709" s="351" t="s">
        <v>328</v>
      </c>
      <c r="AU709" s="351" t="s">
        <v>89</v>
      </c>
      <c r="AV709" s="350" t="s">
        <v>89</v>
      </c>
      <c r="AW709" s="350" t="s">
        <v>32</v>
      </c>
      <c r="AX709" s="350" t="s">
        <v>76</v>
      </c>
      <c r="AY709" s="351" t="s">
        <v>320</v>
      </c>
    </row>
    <row r="710" spans="2:65" s="343" customFormat="1" x14ac:dyDescent="0.2">
      <c r="B710" s="342"/>
      <c r="D710" s="344" t="s">
        <v>328</v>
      </c>
      <c r="E710" s="345" t="s">
        <v>1</v>
      </c>
      <c r="F710" s="346" t="s">
        <v>129</v>
      </c>
      <c r="H710" s="345" t="s">
        <v>1</v>
      </c>
      <c r="L710" s="342"/>
      <c r="M710" s="347"/>
      <c r="T710" s="348"/>
      <c r="AT710" s="345" t="s">
        <v>328</v>
      </c>
      <c r="AU710" s="345" t="s">
        <v>89</v>
      </c>
      <c r="AV710" s="343" t="s">
        <v>84</v>
      </c>
      <c r="AW710" s="343" t="s">
        <v>32</v>
      </c>
      <c r="AX710" s="343" t="s">
        <v>76</v>
      </c>
      <c r="AY710" s="345" t="s">
        <v>320</v>
      </c>
    </row>
    <row r="711" spans="2:65" s="350" customFormat="1" ht="20" x14ac:dyDescent="0.2">
      <c r="B711" s="349"/>
      <c r="D711" s="344" t="s">
        <v>328</v>
      </c>
      <c r="E711" s="351" t="s">
        <v>128</v>
      </c>
      <c r="F711" s="352" t="s">
        <v>1165</v>
      </c>
      <c r="H711" s="353">
        <v>52.262999999999998</v>
      </c>
      <c r="L711" s="349"/>
      <c r="M711" s="354"/>
      <c r="T711" s="355"/>
      <c r="AT711" s="351" t="s">
        <v>328</v>
      </c>
      <c r="AU711" s="351" t="s">
        <v>89</v>
      </c>
      <c r="AV711" s="350" t="s">
        <v>89</v>
      </c>
      <c r="AW711" s="350" t="s">
        <v>32</v>
      </c>
      <c r="AX711" s="350" t="s">
        <v>76</v>
      </c>
      <c r="AY711" s="351" t="s">
        <v>320</v>
      </c>
    </row>
    <row r="712" spans="2:65" s="343" customFormat="1" x14ac:dyDescent="0.2">
      <c r="B712" s="342"/>
      <c r="D712" s="344" t="s">
        <v>328</v>
      </c>
      <c r="E712" s="345" t="s">
        <v>1</v>
      </c>
      <c r="F712" s="346" t="s">
        <v>1166</v>
      </c>
      <c r="H712" s="345" t="s">
        <v>1</v>
      </c>
      <c r="L712" s="342"/>
      <c r="M712" s="347"/>
      <c r="T712" s="348"/>
      <c r="AT712" s="345" t="s">
        <v>328</v>
      </c>
      <c r="AU712" s="345" t="s">
        <v>89</v>
      </c>
      <c r="AV712" s="343" t="s">
        <v>84</v>
      </c>
      <c r="AW712" s="343" t="s">
        <v>32</v>
      </c>
      <c r="AX712" s="343" t="s">
        <v>76</v>
      </c>
      <c r="AY712" s="345" t="s">
        <v>320</v>
      </c>
    </row>
    <row r="713" spans="2:65" s="350" customFormat="1" x14ac:dyDescent="0.2">
      <c r="B713" s="349"/>
      <c r="D713" s="344" t="s">
        <v>328</v>
      </c>
      <c r="E713" s="351" t="s">
        <v>1</v>
      </c>
      <c r="F713" s="352" t="s">
        <v>244</v>
      </c>
      <c r="H713" s="353">
        <v>156.19999999999999</v>
      </c>
      <c r="L713" s="349"/>
      <c r="M713" s="354"/>
      <c r="T713" s="355"/>
      <c r="AT713" s="351" t="s">
        <v>328</v>
      </c>
      <c r="AU713" s="351" t="s">
        <v>89</v>
      </c>
      <c r="AV713" s="350" t="s">
        <v>89</v>
      </c>
      <c r="AW713" s="350" t="s">
        <v>32</v>
      </c>
      <c r="AX713" s="350" t="s">
        <v>76</v>
      </c>
      <c r="AY713" s="351" t="s">
        <v>320</v>
      </c>
    </row>
    <row r="714" spans="2:65" s="357" customFormat="1" x14ac:dyDescent="0.2">
      <c r="B714" s="356"/>
      <c r="D714" s="344" t="s">
        <v>328</v>
      </c>
      <c r="E714" s="358" t="s">
        <v>1</v>
      </c>
      <c r="F714" s="359" t="s">
        <v>402</v>
      </c>
      <c r="H714" s="360">
        <v>1109.1679999999999</v>
      </c>
      <c r="L714" s="356"/>
      <c r="M714" s="361"/>
      <c r="T714" s="362"/>
      <c r="AT714" s="358" t="s">
        <v>328</v>
      </c>
      <c r="AU714" s="358" t="s">
        <v>89</v>
      </c>
      <c r="AV714" s="357" t="s">
        <v>326</v>
      </c>
      <c r="AW714" s="357" t="s">
        <v>32</v>
      </c>
      <c r="AX714" s="357" t="s">
        <v>84</v>
      </c>
      <c r="AY714" s="358" t="s">
        <v>320</v>
      </c>
    </row>
    <row r="715" spans="2:65" s="1" customFormat="1" ht="16.5" customHeight="1" x14ac:dyDescent="0.2">
      <c r="B715" s="13"/>
      <c r="C715" s="363" t="s">
        <v>1167</v>
      </c>
      <c r="D715" s="363" t="s">
        <v>339</v>
      </c>
      <c r="E715" s="364" t="s">
        <v>1117</v>
      </c>
      <c r="F715" s="365" t="s">
        <v>1118</v>
      </c>
      <c r="G715" s="366" t="s">
        <v>349</v>
      </c>
      <c r="H715" s="367">
        <v>0.35499999999999998</v>
      </c>
      <c r="I715" s="22"/>
      <c r="J715" s="368">
        <f>ROUND(I715*H715,2)</f>
        <v>0</v>
      </c>
      <c r="K715" s="369"/>
      <c r="L715" s="370"/>
      <c r="M715" s="371" t="s">
        <v>1</v>
      </c>
      <c r="N715" s="372" t="s">
        <v>42</v>
      </c>
      <c r="P715" s="338">
        <f>O715*H715</f>
        <v>0</v>
      </c>
      <c r="Q715" s="338">
        <v>1</v>
      </c>
      <c r="R715" s="338">
        <f>Q715*H715</f>
        <v>0.35499999999999998</v>
      </c>
      <c r="S715" s="338">
        <v>0</v>
      </c>
      <c r="T715" s="339">
        <f>S715*H715</f>
        <v>0</v>
      </c>
      <c r="AR715" s="340" t="s">
        <v>501</v>
      </c>
      <c r="AT715" s="340" t="s">
        <v>339</v>
      </c>
      <c r="AU715" s="340" t="s">
        <v>89</v>
      </c>
      <c r="AY715" s="3" t="s">
        <v>320</v>
      </c>
      <c r="BE715" s="341">
        <f>IF(N715="základní",J715,0)</f>
        <v>0</v>
      </c>
      <c r="BF715" s="341">
        <f>IF(N715="snížená",J715,0)</f>
        <v>0</v>
      </c>
      <c r="BG715" s="341">
        <f>IF(N715="zákl. přenesená",J715,0)</f>
        <v>0</v>
      </c>
      <c r="BH715" s="341">
        <f>IF(N715="sníž. přenesená",J715,0)</f>
        <v>0</v>
      </c>
      <c r="BI715" s="341">
        <f>IF(N715="nulová",J715,0)</f>
        <v>0</v>
      </c>
      <c r="BJ715" s="3" t="s">
        <v>89</v>
      </c>
      <c r="BK715" s="341">
        <f>ROUND(I715*H715,2)</f>
        <v>0</v>
      </c>
      <c r="BL715" s="3" t="s">
        <v>409</v>
      </c>
      <c r="BM715" s="340" t="s">
        <v>1168</v>
      </c>
    </row>
    <row r="716" spans="2:65" s="350" customFormat="1" x14ac:dyDescent="0.2">
      <c r="B716" s="349"/>
      <c r="D716" s="344" t="s">
        <v>328</v>
      </c>
      <c r="E716" s="351" t="s">
        <v>1</v>
      </c>
      <c r="F716" s="352" t="s">
        <v>1169</v>
      </c>
      <c r="H716" s="353">
        <v>0.35499999999999998</v>
      </c>
      <c r="L716" s="349"/>
      <c r="M716" s="354"/>
      <c r="T716" s="355"/>
      <c r="AT716" s="351" t="s">
        <v>328</v>
      </c>
      <c r="AU716" s="351" t="s">
        <v>89</v>
      </c>
      <c r="AV716" s="350" t="s">
        <v>89</v>
      </c>
      <c r="AW716" s="350" t="s">
        <v>32</v>
      </c>
      <c r="AX716" s="350" t="s">
        <v>84</v>
      </c>
      <c r="AY716" s="351" t="s">
        <v>320</v>
      </c>
    </row>
    <row r="717" spans="2:65" s="1" customFormat="1" ht="24.15" customHeight="1" x14ac:dyDescent="0.2">
      <c r="B717" s="13"/>
      <c r="C717" s="329" t="s">
        <v>1170</v>
      </c>
      <c r="D717" s="329" t="s">
        <v>322</v>
      </c>
      <c r="E717" s="330" t="s">
        <v>1171</v>
      </c>
      <c r="F717" s="331" t="s">
        <v>1172</v>
      </c>
      <c r="G717" s="332" t="s">
        <v>385</v>
      </c>
      <c r="H717" s="333">
        <v>1109.1679999999999</v>
      </c>
      <c r="I717" s="21"/>
      <c r="J717" s="334">
        <f>ROUND(I717*H717,2)</f>
        <v>0</v>
      </c>
      <c r="K717" s="335"/>
      <c r="L717" s="13"/>
      <c r="M717" s="336" t="s">
        <v>1</v>
      </c>
      <c r="N717" s="337" t="s">
        <v>42</v>
      </c>
      <c r="P717" s="338">
        <f>O717*H717</f>
        <v>0</v>
      </c>
      <c r="Q717" s="338">
        <v>8.8000000000000003E-4</v>
      </c>
      <c r="R717" s="338">
        <f>Q717*H717</f>
        <v>0.97606783999999991</v>
      </c>
      <c r="S717" s="338">
        <v>0</v>
      </c>
      <c r="T717" s="339">
        <f>S717*H717</f>
        <v>0</v>
      </c>
      <c r="AR717" s="340" t="s">
        <v>409</v>
      </c>
      <c r="AT717" s="340" t="s">
        <v>322</v>
      </c>
      <c r="AU717" s="340" t="s">
        <v>89</v>
      </c>
      <c r="AY717" s="3" t="s">
        <v>320</v>
      </c>
      <c r="BE717" s="341">
        <f>IF(N717="základní",J717,0)</f>
        <v>0</v>
      </c>
      <c r="BF717" s="341">
        <f>IF(N717="snížená",J717,0)</f>
        <v>0</v>
      </c>
      <c r="BG717" s="341">
        <f>IF(N717="zákl. přenesená",J717,0)</f>
        <v>0</v>
      </c>
      <c r="BH717" s="341">
        <f>IF(N717="sníž. přenesená",J717,0)</f>
        <v>0</v>
      </c>
      <c r="BI717" s="341">
        <f>IF(N717="nulová",J717,0)</f>
        <v>0</v>
      </c>
      <c r="BJ717" s="3" t="s">
        <v>89</v>
      </c>
      <c r="BK717" s="341">
        <f>ROUND(I717*H717,2)</f>
        <v>0</v>
      </c>
      <c r="BL717" s="3" t="s">
        <v>409</v>
      </c>
      <c r="BM717" s="340" t="s">
        <v>1173</v>
      </c>
    </row>
    <row r="718" spans="2:65" s="350" customFormat="1" x14ac:dyDescent="0.2">
      <c r="B718" s="349"/>
      <c r="D718" s="344" t="s">
        <v>328</v>
      </c>
      <c r="E718" s="351" t="s">
        <v>1</v>
      </c>
      <c r="F718" s="352" t="s">
        <v>1174</v>
      </c>
      <c r="H718" s="353">
        <v>1109.1679999999999</v>
      </c>
      <c r="L718" s="349"/>
      <c r="M718" s="354"/>
      <c r="T718" s="355"/>
      <c r="AT718" s="351" t="s">
        <v>328</v>
      </c>
      <c r="AU718" s="351" t="s">
        <v>89</v>
      </c>
      <c r="AV718" s="350" t="s">
        <v>89</v>
      </c>
      <c r="AW718" s="350" t="s">
        <v>32</v>
      </c>
      <c r="AX718" s="350" t="s">
        <v>84</v>
      </c>
      <c r="AY718" s="351" t="s">
        <v>320</v>
      </c>
    </row>
    <row r="719" spans="2:65" s="1" customFormat="1" ht="24.15" customHeight="1" x14ac:dyDescent="0.2">
      <c r="B719" s="13"/>
      <c r="C719" s="363" t="s">
        <v>1175</v>
      </c>
      <c r="D719" s="363" t="s">
        <v>339</v>
      </c>
      <c r="E719" s="364" t="s">
        <v>1176</v>
      </c>
      <c r="F719" s="365" t="s">
        <v>1177</v>
      </c>
      <c r="G719" s="366" t="s">
        <v>385</v>
      </c>
      <c r="H719" s="367">
        <v>1292.7349999999999</v>
      </c>
      <c r="I719" s="22"/>
      <c r="J719" s="368">
        <f>ROUND(I719*H719,2)</f>
        <v>0</v>
      </c>
      <c r="K719" s="369"/>
      <c r="L719" s="370"/>
      <c r="M719" s="371" t="s">
        <v>1</v>
      </c>
      <c r="N719" s="372" t="s">
        <v>42</v>
      </c>
      <c r="P719" s="338">
        <f>O719*H719</f>
        <v>0</v>
      </c>
      <c r="Q719" s="338">
        <v>0</v>
      </c>
      <c r="R719" s="338">
        <f>Q719*H719</f>
        <v>0</v>
      </c>
      <c r="S719" s="338">
        <v>0</v>
      </c>
      <c r="T719" s="339">
        <f>S719*H719</f>
        <v>0</v>
      </c>
      <c r="AR719" s="340" t="s">
        <v>501</v>
      </c>
      <c r="AT719" s="340" t="s">
        <v>339</v>
      </c>
      <c r="AU719" s="340" t="s">
        <v>89</v>
      </c>
      <c r="AY719" s="3" t="s">
        <v>320</v>
      </c>
      <c r="BE719" s="341">
        <f>IF(N719="základní",J719,0)</f>
        <v>0</v>
      </c>
      <c r="BF719" s="341">
        <f>IF(N719="snížená",J719,0)</f>
        <v>0</v>
      </c>
      <c r="BG719" s="341">
        <f>IF(N719="zákl. přenesená",J719,0)</f>
        <v>0</v>
      </c>
      <c r="BH719" s="341">
        <f>IF(N719="sníž. přenesená",J719,0)</f>
        <v>0</v>
      </c>
      <c r="BI719" s="341">
        <f>IF(N719="nulová",J719,0)</f>
        <v>0</v>
      </c>
      <c r="BJ719" s="3" t="s">
        <v>89</v>
      </c>
      <c r="BK719" s="341">
        <f>ROUND(I719*H719,2)</f>
        <v>0</v>
      </c>
      <c r="BL719" s="3" t="s">
        <v>409</v>
      </c>
      <c r="BM719" s="340" t="s">
        <v>1178</v>
      </c>
    </row>
    <row r="720" spans="2:65" s="350" customFormat="1" x14ac:dyDescent="0.2">
      <c r="B720" s="349"/>
      <c r="D720" s="344" t="s">
        <v>328</v>
      </c>
      <c r="E720" s="351" t="s">
        <v>1</v>
      </c>
      <c r="F720" s="352" t="s">
        <v>1179</v>
      </c>
      <c r="H720" s="353">
        <v>1292.7349999999999</v>
      </c>
      <c r="L720" s="349"/>
      <c r="M720" s="354"/>
      <c r="T720" s="355"/>
      <c r="AT720" s="351" t="s">
        <v>328</v>
      </c>
      <c r="AU720" s="351" t="s">
        <v>89</v>
      </c>
      <c r="AV720" s="350" t="s">
        <v>89</v>
      </c>
      <c r="AW720" s="350" t="s">
        <v>32</v>
      </c>
      <c r="AX720" s="350" t="s">
        <v>84</v>
      </c>
      <c r="AY720" s="351" t="s">
        <v>320</v>
      </c>
    </row>
    <row r="721" spans="2:65" s="1" customFormat="1" ht="24.15" customHeight="1" x14ac:dyDescent="0.2">
      <c r="B721" s="13"/>
      <c r="C721" s="329" t="s">
        <v>1180</v>
      </c>
      <c r="D721" s="329" t="s">
        <v>322</v>
      </c>
      <c r="E721" s="330" t="s">
        <v>1181</v>
      </c>
      <c r="F721" s="331" t="s">
        <v>1182</v>
      </c>
      <c r="G721" s="332" t="s">
        <v>385</v>
      </c>
      <c r="H721" s="333">
        <v>100.8</v>
      </c>
      <c r="I721" s="21"/>
      <c r="J721" s="334">
        <f>ROUND(I721*H721,2)</f>
        <v>0</v>
      </c>
      <c r="K721" s="335"/>
      <c r="L721" s="13"/>
      <c r="M721" s="336" t="s">
        <v>1</v>
      </c>
      <c r="N721" s="337" t="s">
        <v>42</v>
      </c>
      <c r="P721" s="338">
        <f>O721*H721</f>
        <v>0</v>
      </c>
      <c r="Q721" s="338">
        <v>1.4999999999999999E-4</v>
      </c>
      <c r="R721" s="338">
        <f>Q721*H721</f>
        <v>1.5119999999999998E-2</v>
      </c>
      <c r="S721" s="338">
        <v>0</v>
      </c>
      <c r="T721" s="339">
        <f>S721*H721</f>
        <v>0</v>
      </c>
      <c r="AR721" s="340" t="s">
        <v>409</v>
      </c>
      <c r="AT721" s="340" t="s">
        <v>322</v>
      </c>
      <c r="AU721" s="340" t="s">
        <v>89</v>
      </c>
      <c r="AY721" s="3" t="s">
        <v>320</v>
      </c>
      <c r="BE721" s="341">
        <f>IF(N721="základní",J721,0)</f>
        <v>0</v>
      </c>
      <c r="BF721" s="341">
        <f>IF(N721="snížená",J721,0)</f>
        <v>0</v>
      </c>
      <c r="BG721" s="341">
        <f>IF(N721="zákl. přenesená",J721,0)</f>
        <v>0</v>
      </c>
      <c r="BH721" s="341">
        <f>IF(N721="sníž. přenesená",J721,0)</f>
        <v>0</v>
      </c>
      <c r="BI721" s="341">
        <f>IF(N721="nulová",J721,0)</f>
        <v>0</v>
      </c>
      <c r="BJ721" s="3" t="s">
        <v>89</v>
      </c>
      <c r="BK721" s="341">
        <f>ROUND(I721*H721,2)</f>
        <v>0</v>
      </c>
      <c r="BL721" s="3" t="s">
        <v>409</v>
      </c>
      <c r="BM721" s="340" t="s">
        <v>1183</v>
      </c>
    </row>
    <row r="722" spans="2:65" s="343" customFormat="1" ht="20" x14ac:dyDescent="0.2">
      <c r="B722" s="342"/>
      <c r="D722" s="344" t="s">
        <v>328</v>
      </c>
      <c r="E722" s="345" t="s">
        <v>1</v>
      </c>
      <c r="F722" s="346" t="s">
        <v>1184</v>
      </c>
      <c r="H722" s="345" t="s">
        <v>1</v>
      </c>
      <c r="L722" s="342"/>
      <c r="M722" s="347"/>
      <c r="T722" s="348"/>
      <c r="AT722" s="345" t="s">
        <v>328</v>
      </c>
      <c r="AU722" s="345" t="s">
        <v>89</v>
      </c>
      <c r="AV722" s="343" t="s">
        <v>84</v>
      </c>
      <c r="AW722" s="343" t="s">
        <v>32</v>
      </c>
      <c r="AX722" s="343" t="s">
        <v>76</v>
      </c>
      <c r="AY722" s="345" t="s">
        <v>320</v>
      </c>
    </row>
    <row r="723" spans="2:65" s="343" customFormat="1" x14ac:dyDescent="0.2">
      <c r="B723" s="342"/>
      <c r="D723" s="344" t="s">
        <v>328</v>
      </c>
      <c r="E723" s="345" t="s">
        <v>1</v>
      </c>
      <c r="F723" s="346" t="s">
        <v>251</v>
      </c>
      <c r="H723" s="345" t="s">
        <v>1</v>
      </c>
      <c r="L723" s="342"/>
      <c r="M723" s="347"/>
      <c r="T723" s="348"/>
      <c r="AT723" s="345" t="s">
        <v>328</v>
      </c>
      <c r="AU723" s="345" t="s">
        <v>89</v>
      </c>
      <c r="AV723" s="343" t="s">
        <v>84</v>
      </c>
      <c r="AW723" s="343" t="s">
        <v>32</v>
      </c>
      <c r="AX723" s="343" t="s">
        <v>76</v>
      </c>
      <c r="AY723" s="345" t="s">
        <v>320</v>
      </c>
    </row>
    <row r="724" spans="2:65" s="350" customFormat="1" x14ac:dyDescent="0.2">
      <c r="B724" s="349"/>
      <c r="D724" s="344" t="s">
        <v>328</v>
      </c>
      <c r="E724" s="351" t="s">
        <v>250</v>
      </c>
      <c r="F724" s="352" t="s">
        <v>1185</v>
      </c>
      <c r="H724" s="353">
        <v>88.8</v>
      </c>
      <c r="L724" s="349"/>
      <c r="M724" s="354"/>
      <c r="T724" s="355"/>
      <c r="AT724" s="351" t="s">
        <v>328</v>
      </c>
      <c r="AU724" s="351" t="s">
        <v>89</v>
      </c>
      <c r="AV724" s="350" t="s">
        <v>89</v>
      </c>
      <c r="AW724" s="350" t="s">
        <v>32</v>
      </c>
      <c r="AX724" s="350" t="s">
        <v>76</v>
      </c>
      <c r="AY724" s="351" t="s">
        <v>320</v>
      </c>
    </row>
    <row r="725" spans="2:65" s="343" customFormat="1" x14ac:dyDescent="0.2">
      <c r="B725" s="342"/>
      <c r="D725" s="344" t="s">
        <v>328</v>
      </c>
      <c r="E725" s="345" t="s">
        <v>1</v>
      </c>
      <c r="F725" s="346" t="s">
        <v>254</v>
      </c>
      <c r="H725" s="345" t="s">
        <v>1</v>
      </c>
      <c r="L725" s="342"/>
      <c r="M725" s="347"/>
      <c r="T725" s="348"/>
      <c r="AT725" s="345" t="s">
        <v>328</v>
      </c>
      <c r="AU725" s="345" t="s">
        <v>89</v>
      </c>
      <c r="AV725" s="343" t="s">
        <v>84</v>
      </c>
      <c r="AW725" s="343" t="s">
        <v>32</v>
      </c>
      <c r="AX725" s="343" t="s">
        <v>76</v>
      </c>
      <c r="AY725" s="345" t="s">
        <v>320</v>
      </c>
    </row>
    <row r="726" spans="2:65" s="350" customFormat="1" x14ac:dyDescent="0.2">
      <c r="B726" s="349"/>
      <c r="D726" s="344" t="s">
        <v>328</v>
      </c>
      <c r="E726" s="351" t="s">
        <v>253</v>
      </c>
      <c r="F726" s="352" t="s">
        <v>255</v>
      </c>
      <c r="H726" s="353">
        <v>12</v>
      </c>
      <c r="L726" s="349"/>
      <c r="M726" s="354"/>
      <c r="T726" s="355"/>
      <c r="AT726" s="351" t="s">
        <v>328</v>
      </c>
      <c r="AU726" s="351" t="s">
        <v>89</v>
      </c>
      <c r="AV726" s="350" t="s">
        <v>89</v>
      </c>
      <c r="AW726" s="350" t="s">
        <v>32</v>
      </c>
      <c r="AX726" s="350" t="s">
        <v>76</v>
      </c>
      <c r="AY726" s="351" t="s">
        <v>320</v>
      </c>
    </row>
    <row r="727" spans="2:65" s="357" customFormat="1" x14ac:dyDescent="0.2">
      <c r="B727" s="356"/>
      <c r="D727" s="344" t="s">
        <v>328</v>
      </c>
      <c r="E727" s="358" t="s">
        <v>1</v>
      </c>
      <c r="F727" s="359" t="s">
        <v>402</v>
      </c>
      <c r="H727" s="360">
        <v>100.8</v>
      </c>
      <c r="L727" s="356"/>
      <c r="M727" s="361"/>
      <c r="T727" s="362"/>
      <c r="AT727" s="358" t="s">
        <v>328</v>
      </c>
      <c r="AU727" s="358" t="s">
        <v>89</v>
      </c>
      <c r="AV727" s="357" t="s">
        <v>326</v>
      </c>
      <c r="AW727" s="357" t="s">
        <v>32</v>
      </c>
      <c r="AX727" s="357" t="s">
        <v>84</v>
      </c>
      <c r="AY727" s="358" t="s">
        <v>320</v>
      </c>
    </row>
    <row r="728" spans="2:65" s="1" customFormat="1" ht="16.5" customHeight="1" x14ac:dyDescent="0.2">
      <c r="B728" s="13"/>
      <c r="C728" s="363" t="s">
        <v>1186</v>
      </c>
      <c r="D728" s="363" t="s">
        <v>339</v>
      </c>
      <c r="E728" s="364" t="s">
        <v>1187</v>
      </c>
      <c r="F728" s="365" t="s">
        <v>1188</v>
      </c>
      <c r="G728" s="366" t="s">
        <v>385</v>
      </c>
      <c r="H728" s="367">
        <v>117.482</v>
      </c>
      <c r="I728" s="22"/>
      <c r="J728" s="368">
        <f>ROUND(I728*H728,2)</f>
        <v>0</v>
      </c>
      <c r="K728" s="369"/>
      <c r="L728" s="370"/>
      <c r="M728" s="371" t="s">
        <v>1</v>
      </c>
      <c r="N728" s="372" t="s">
        <v>42</v>
      </c>
      <c r="P728" s="338">
        <f>O728*H728</f>
        <v>0</v>
      </c>
      <c r="Q728" s="338">
        <v>0</v>
      </c>
      <c r="R728" s="338">
        <f>Q728*H728</f>
        <v>0</v>
      </c>
      <c r="S728" s="338">
        <v>0</v>
      </c>
      <c r="T728" s="339">
        <f>S728*H728</f>
        <v>0</v>
      </c>
      <c r="AR728" s="340" t="s">
        <v>501</v>
      </c>
      <c r="AT728" s="340" t="s">
        <v>339</v>
      </c>
      <c r="AU728" s="340" t="s">
        <v>89</v>
      </c>
      <c r="AY728" s="3" t="s">
        <v>320</v>
      </c>
      <c r="BE728" s="341">
        <f>IF(N728="základní",J728,0)</f>
        <v>0</v>
      </c>
      <c r="BF728" s="341">
        <f>IF(N728="snížená",J728,0)</f>
        <v>0</v>
      </c>
      <c r="BG728" s="341">
        <f>IF(N728="zákl. přenesená",J728,0)</f>
        <v>0</v>
      </c>
      <c r="BH728" s="341">
        <f>IF(N728="sníž. přenesená",J728,0)</f>
        <v>0</v>
      </c>
      <c r="BI728" s="341">
        <f>IF(N728="nulová",J728,0)</f>
        <v>0</v>
      </c>
      <c r="BJ728" s="3" t="s">
        <v>89</v>
      </c>
      <c r="BK728" s="341">
        <f>ROUND(I728*H728,2)</f>
        <v>0</v>
      </c>
      <c r="BL728" s="3" t="s">
        <v>409</v>
      </c>
      <c r="BM728" s="340" t="s">
        <v>1189</v>
      </c>
    </row>
    <row r="729" spans="2:65" s="350" customFormat="1" x14ac:dyDescent="0.2">
      <c r="B729" s="349"/>
      <c r="D729" s="344" t="s">
        <v>328</v>
      </c>
      <c r="E729" s="351" t="s">
        <v>1</v>
      </c>
      <c r="F729" s="352" t="s">
        <v>1190</v>
      </c>
      <c r="H729" s="353">
        <v>117.482</v>
      </c>
      <c r="L729" s="349"/>
      <c r="M729" s="354"/>
      <c r="T729" s="355"/>
      <c r="AT729" s="351" t="s">
        <v>328</v>
      </c>
      <c r="AU729" s="351" t="s">
        <v>89</v>
      </c>
      <c r="AV729" s="350" t="s">
        <v>89</v>
      </c>
      <c r="AW729" s="350" t="s">
        <v>32</v>
      </c>
      <c r="AX729" s="350" t="s">
        <v>84</v>
      </c>
      <c r="AY729" s="351" t="s">
        <v>320</v>
      </c>
    </row>
    <row r="730" spans="2:65" s="1" customFormat="1" ht="33" customHeight="1" x14ac:dyDescent="0.2">
      <c r="B730" s="13"/>
      <c r="C730" s="329" t="s">
        <v>1191</v>
      </c>
      <c r="D730" s="329" t="s">
        <v>322</v>
      </c>
      <c r="E730" s="330" t="s">
        <v>1192</v>
      </c>
      <c r="F730" s="331" t="s">
        <v>1193</v>
      </c>
      <c r="G730" s="332" t="s">
        <v>385</v>
      </c>
      <c r="H730" s="333">
        <v>1123.3679999999999</v>
      </c>
      <c r="I730" s="21"/>
      <c r="J730" s="334">
        <f>ROUND(I730*H730,2)</f>
        <v>0</v>
      </c>
      <c r="K730" s="335"/>
      <c r="L730" s="13"/>
      <c r="M730" s="336" t="s">
        <v>1</v>
      </c>
      <c r="N730" s="337" t="s">
        <v>42</v>
      </c>
      <c r="P730" s="338">
        <f>O730*H730</f>
        <v>0</v>
      </c>
      <c r="Q730" s="338">
        <v>2.7999999999999998E-4</v>
      </c>
      <c r="R730" s="338">
        <f>Q730*H730</f>
        <v>0.31454303999999994</v>
      </c>
      <c r="S730" s="338">
        <v>0</v>
      </c>
      <c r="T730" s="339">
        <f>S730*H730</f>
        <v>0</v>
      </c>
      <c r="AR730" s="340" t="s">
        <v>409</v>
      </c>
      <c r="AT730" s="340" t="s">
        <v>322</v>
      </c>
      <c r="AU730" s="340" t="s">
        <v>89</v>
      </c>
      <c r="AY730" s="3" t="s">
        <v>320</v>
      </c>
      <c r="BE730" s="341">
        <f>IF(N730="základní",J730,0)</f>
        <v>0</v>
      </c>
      <c r="BF730" s="341">
        <f>IF(N730="snížená",J730,0)</f>
        <v>0</v>
      </c>
      <c r="BG730" s="341">
        <f>IF(N730="zákl. přenesená",J730,0)</f>
        <v>0</v>
      </c>
      <c r="BH730" s="341">
        <f>IF(N730="sníž. přenesená",J730,0)</f>
        <v>0</v>
      </c>
      <c r="BI730" s="341">
        <f>IF(N730="nulová",J730,0)</f>
        <v>0</v>
      </c>
      <c r="BJ730" s="3" t="s">
        <v>89</v>
      </c>
      <c r="BK730" s="341">
        <f>ROUND(I730*H730,2)</f>
        <v>0</v>
      </c>
      <c r="BL730" s="3" t="s">
        <v>409</v>
      </c>
      <c r="BM730" s="340" t="s">
        <v>1194</v>
      </c>
    </row>
    <row r="731" spans="2:65" s="350" customFormat="1" x14ac:dyDescent="0.2">
      <c r="B731" s="349"/>
      <c r="D731" s="344" t="s">
        <v>328</v>
      </c>
      <c r="E731" s="351" t="s">
        <v>1</v>
      </c>
      <c r="F731" s="352" t="s">
        <v>1195</v>
      </c>
      <c r="H731" s="353">
        <v>1123.3679999999999</v>
      </c>
      <c r="L731" s="349"/>
      <c r="M731" s="354"/>
      <c r="T731" s="355"/>
      <c r="AT731" s="351" t="s">
        <v>328</v>
      </c>
      <c r="AU731" s="351" t="s">
        <v>89</v>
      </c>
      <c r="AV731" s="350" t="s">
        <v>89</v>
      </c>
      <c r="AW731" s="350" t="s">
        <v>32</v>
      </c>
      <c r="AX731" s="350" t="s">
        <v>84</v>
      </c>
      <c r="AY731" s="351" t="s">
        <v>320</v>
      </c>
    </row>
    <row r="732" spans="2:65" s="1" customFormat="1" ht="24.15" customHeight="1" x14ac:dyDescent="0.2">
      <c r="B732" s="13"/>
      <c r="C732" s="363" t="s">
        <v>1196</v>
      </c>
      <c r="D732" s="363" t="s">
        <v>339</v>
      </c>
      <c r="E732" s="364" t="s">
        <v>1197</v>
      </c>
      <c r="F732" s="365" t="s">
        <v>1198</v>
      </c>
      <c r="G732" s="366" t="s">
        <v>385</v>
      </c>
      <c r="H732" s="367">
        <v>1309.2850000000001</v>
      </c>
      <c r="I732" s="22"/>
      <c r="J732" s="368">
        <f>ROUND(I732*H732,2)</f>
        <v>0</v>
      </c>
      <c r="K732" s="369"/>
      <c r="L732" s="370"/>
      <c r="M732" s="371" t="s">
        <v>1</v>
      </c>
      <c r="N732" s="372" t="s">
        <v>42</v>
      </c>
      <c r="P732" s="338">
        <f>O732*H732</f>
        <v>0</v>
      </c>
      <c r="Q732" s="338">
        <v>2.5000000000000001E-3</v>
      </c>
      <c r="R732" s="338">
        <f>Q732*H732</f>
        <v>3.2732125000000001</v>
      </c>
      <c r="S732" s="338">
        <v>0</v>
      </c>
      <c r="T732" s="339">
        <f>S732*H732</f>
        <v>0</v>
      </c>
      <c r="AR732" s="340" t="s">
        <v>501</v>
      </c>
      <c r="AT732" s="340" t="s">
        <v>339</v>
      </c>
      <c r="AU732" s="340" t="s">
        <v>89</v>
      </c>
      <c r="AY732" s="3" t="s">
        <v>320</v>
      </c>
      <c r="BE732" s="341">
        <f>IF(N732="základní",J732,0)</f>
        <v>0</v>
      </c>
      <c r="BF732" s="341">
        <f>IF(N732="snížená",J732,0)</f>
        <v>0</v>
      </c>
      <c r="BG732" s="341">
        <f>IF(N732="zákl. přenesená",J732,0)</f>
        <v>0</v>
      </c>
      <c r="BH732" s="341">
        <f>IF(N732="sníž. přenesená",J732,0)</f>
        <v>0</v>
      </c>
      <c r="BI732" s="341">
        <f>IF(N732="nulová",J732,0)</f>
        <v>0</v>
      </c>
      <c r="BJ732" s="3" t="s">
        <v>89</v>
      </c>
      <c r="BK732" s="341">
        <f>ROUND(I732*H732,2)</f>
        <v>0</v>
      </c>
      <c r="BL732" s="3" t="s">
        <v>409</v>
      </c>
      <c r="BM732" s="340" t="s">
        <v>1199</v>
      </c>
    </row>
    <row r="733" spans="2:65" s="350" customFormat="1" x14ac:dyDescent="0.2">
      <c r="B733" s="349"/>
      <c r="D733" s="344" t="s">
        <v>328</v>
      </c>
      <c r="E733" s="351" t="s">
        <v>1</v>
      </c>
      <c r="F733" s="352" t="s">
        <v>1200</v>
      </c>
      <c r="H733" s="353">
        <v>1309.2850000000001</v>
      </c>
      <c r="L733" s="349"/>
      <c r="M733" s="354"/>
      <c r="T733" s="355"/>
      <c r="AT733" s="351" t="s">
        <v>328</v>
      </c>
      <c r="AU733" s="351" t="s">
        <v>89</v>
      </c>
      <c r="AV733" s="350" t="s">
        <v>89</v>
      </c>
      <c r="AW733" s="350" t="s">
        <v>32</v>
      </c>
      <c r="AX733" s="350" t="s">
        <v>84</v>
      </c>
      <c r="AY733" s="351" t="s">
        <v>320</v>
      </c>
    </row>
    <row r="734" spans="2:65" s="1" customFormat="1" ht="24.15" customHeight="1" x14ac:dyDescent="0.2">
      <c r="B734" s="13"/>
      <c r="C734" s="329" t="s">
        <v>1201</v>
      </c>
      <c r="D734" s="329" t="s">
        <v>322</v>
      </c>
      <c r="E734" s="330" t="s">
        <v>1202</v>
      </c>
      <c r="F734" s="331" t="s">
        <v>1203</v>
      </c>
      <c r="G734" s="332" t="s">
        <v>385</v>
      </c>
      <c r="H734" s="333">
        <v>1224.1679999999999</v>
      </c>
      <c r="I734" s="21"/>
      <c r="J734" s="334">
        <f>ROUND(I734*H734,2)</f>
        <v>0</v>
      </c>
      <c r="K734" s="335"/>
      <c r="L734" s="13"/>
      <c r="M734" s="336" t="s">
        <v>1</v>
      </c>
      <c r="N734" s="337" t="s">
        <v>42</v>
      </c>
      <c r="P734" s="338">
        <f>O734*H734</f>
        <v>0</v>
      </c>
      <c r="Q734" s="338">
        <v>0</v>
      </c>
      <c r="R734" s="338">
        <f>Q734*H734</f>
        <v>0</v>
      </c>
      <c r="S734" s="338">
        <v>0</v>
      </c>
      <c r="T734" s="339">
        <f>S734*H734</f>
        <v>0</v>
      </c>
      <c r="AR734" s="340" t="s">
        <v>409</v>
      </c>
      <c r="AT734" s="340" t="s">
        <v>322</v>
      </c>
      <c r="AU734" s="340" t="s">
        <v>89</v>
      </c>
      <c r="AY734" s="3" t="s">
        <v>320</v>
      </c>
      <c r="BE734" s="341">
        <f>IF(N734="základní",J734,0)</f>
        <v>0</v>
      </c>
      <c r="BF734" s="341">
        <f>IF(N734="snížená",J734,0)</f>
        <v>0</v>
      </c>
      <c r="BG734" s="341">
        <f>IF(N734="zákl. přenesená",J734,0)</f>
        <v>0</v>
      </c>
      <c r="BH734" s="341">
        <f>IF(N734="sníž. přenesená",J734,0)</f>
        <v>0</v>
      </c>
      <c r="BI734" s="341">
        <f>IF(N734="nulová",J734,0)</f>
        <v>0</v>
      </c>
      <c r="BJ734" s="3" t="s">
        <v>89</v>
      </c>
      <c r="BK734" s="341">
        <f>ROUND(I734*H734,2)</f>
        <v>0</v>
      </c>
      <c r="BL734" s="3" t="s">
        <v>409</v>
      </c>
      <c r="BM734" s="340" t="s">
        <v>1204</v>
      </c>
    </row>
    <row r="735" spans="2:65" s="350" customFormat="1" x14ac:dyDescent="0.2">
      <c r="B735" s="349"/>
      <c r="D735" s="344" t="s">
        <v>328</v>
      </c>
      <c r="E735" s="351" t="s">
        <v>1</v>
      </c>
      <c r="F735" s="352" t="s">
        <v>1205</v>
      </c>
      <c r="H735" s="353">
        <v>1224.1679999999999</v>
      </c>
      <c r="L735" s="349"/>
      <c r="M735" s="354"/>
      <c r="T735" s="355"/>
      <c r="AT735" s="351" t="s">
        <v>328</v>
      </c>
      <c r="AU735" s="351" t="s">
        <v>89</v>
      </c>
      <c r="AV735" s="350" t="s">
        <v>89</v>
      </c>
      <c r="AW735" s="350" t="s">
        <v>32</v>
      </c>
      <c r="AX735" s="350" t="s">
        <v>84</v>
      </c>
      <c r="AY735" s="351" t="s">
        <v>320</v>
      </c>
    </row>
    <row r="736" spans="2:65" s="1" customFormat="1" ht="16.5" customHeight="1" x14ac:dyDescent="0.2">
      <c r="B736" s="13"/>
      <c r="C736" s="363" t="s">
        <v>1206</v>
      </c>
      <c r="D736" s="363" t="s">
        <v>339</v>
      </c>
      <c r="E736" s="364" t="s">
        <v>1207</v>
      </c>
      <c r="F736" s="365" t="s">
        <v>1208</v>
      </c>
      <c r="G736" s="366" t="s">
        <v>385</v>
      </c>
      <c r="H736" s="367">
        <v>1365.769</v>
      </c>
      <c r="I736" s="22"/>
      <c r="J736" s="368">
        <f>ROUND(I736*H736,2)</f>
        <v>0</v>
      </c>
      <c r="K736" s="369"/>
      <c r="L736" s="370"/>
      <c r="M736" s="371" t="s">
        <v>1</v>
      </c>
      <c r="N736" s="372" t="s">
        <v>42</v>
      </c>
      <c r="P736" s="338">
        <f>O736*H736</f>
        <v>0</v>
      </c>
      <c r="Q736" s="338">
        <v>0</v>
      </c>
      <c r="R736" s="338">
        <f>Q736*H736</f>
        <v>0</v>
      </c>
      <c r="S736" s="338">
        <v>0</v>
      </c>
      <c r="T736" s="339">
        <f>S736*H736</f>
        <v>0</v>
      </c>
      <c r="AR736" s="340" t="s">
        <v>501</v>
      </c>
      <c r="AT736" s="340" t="s">
        <v>339</v>
      </c>
      <c r="AU736" s="340" t="s">
        <v>89</v>
      </c>
      <c r="AY736" s="3" t="s">
        <v>320</v>
      </c>
      <c r="BE736" s="341">
        <f>IF(N736="základní",J736,0)</f>
        <v>0</v>
      </c>
      <c r="BF736" s="341">
        <f>IF(N736="snížená",J736,0)</f>
        <v>0</v>
      </c>
      <c r="BG736" s="341">
        <f>IF(N736="zákl. přenesená",J736,0)</f>
        <v>0</v>
      </c>
      <c r="BH736" s="341">
        <f>IF(N736="sníž. přenesená",J736,0)</f>
        <v>0</v>
      </c>
      <c r="BI736" s="341">
        <f>IF(N736="nulová",J736,0)</f>
        <v>0</v>
      </c>
      <c r="BJ736" s="3" t="s">
        <v>89</v>
      </c>
      <c r="BK736" s="341">
        <f>ROUND(I736*H736,2)</f>
        <v>0</v>
      </c>
      <c r="BL736" s="3" t="s">
        <v>409</v>
      </c>
      <c r="BM736" s="340" t="s">
        <v>1209</v>
      </c>
    </row>
    <row r="737" spans="2:65" s="350" customFormat="1" x14ac:dyDescent="0.2">
      <c r="B737" s="349"/>
      <c r="D737" s="344" t="s">
        <v>328</v>
      </c>
      <c r="E737" s="351" t="s">
        <v>1</v>
      </c>
      <c r="F737" s="352" t="s">
        <v>1210</v>
      </c>
      <c r="H737" s="353">
        <v>1365.769</v>
      </c>
      <c r="L737" s="349"/>
      <c r="M737" s="354"/>
      <c r="T737" s="355"/>
      <c r="AT737" s="351" t="s">
        <v>328</v>
      </c>
      <c r="AU737" s="351" t="s">
        <v>89</v>
      </c>
      <c r="AV737" s="350" t="s">
        <v>89</v>
      </c>
      <c r="AW737" s="350" t="s">
        <v>32</v>
      </c>
      <c r="AX737" s="350" t="s">
        <v>84</v>
      </c>
      <c r="AY737" s="351" t="s">
        <v>320</v>
      </c>
    </row>
    <row r="738" spans="2:65" s="1" customFormat="1" ht="16.5" customHeight="1" x14ac:dyDescent="0.2">
      <c r="B738" s="13"/>
      <c r="C738" s="363" t="s">
        <v>1211</v>
      </c>
      <c r="D738" s="363" t="s">
        <v>339</v>
      </c>
      <c r="E738" s="364" t="s">
        <v>1212</v>
      </c>
      <c r="F738" s="365" t="s">
        <v>1213</v>
      </c>
      <c r="G738" s="366" t="s">
        <v>385</v>
      </c>
      <c r="H738" s="367">
        <v>100.8</v>
      </c>
      <c r="I738" s="22"/>
      <c r="J738" s="368">
        <f>ROUND(I738*H738,2)</f>
        <v>0</v>
      </c>
      <c r="K738" s="369"/>
      <c r="L738" s="370"/>
      <c r="M738" s="371" t="s">
        <v>1</v>
      </c>
      <c r="N738" s="372" t="s">
        <v>42</v>
      </c>
      <c r="P738" s="338">
        <f>O738*H738</f>
        <v>0</v>
      </c>
      <c r="Q738" s="338">
        <v>0</v>
      </c>
      <c r="R738" s="338">
        <f>Q738*H738</f>
        <v>0</v>
      </c>
      <c r="S738" s="338">
        <v>0</v>
      </c>
      <c r="T738" s="339">
        <f>S738*H738</f>
        <v>0</v>
      </c>
      <c r="AR738" s="340" t="s">
        <v>501</v>
      </c>
      <c r="AT738" s="340" t="s">
        <v>339</v>
      </c>
      <c r="AU738" s="340" t="s">
        <v>89</v>
      </c>
      <c r="AY738" s="3" t="s">
        <v>320</v>
      </c>
      <c r="BE738" s="341">
        <f>IF(N738="základní",J738,0)</f>
        <v>0</v>
      </c>
      <c r="BF738" s="341">
        <f>IF(N738="snížená",J738,0)</f>
        <v>0</v>
      </c>
      <c r="BG738" s="341">
        <f>IF(N738="zákl. přenesená",J738,0)</f>
        <v>0</v>
      </c>
      <c r="BH738" s="341">
        <f>IF(N738="sníž. přenesená",J738,0)</f>
        <v>0</v>
      </c>
      <c r="BI738" s="341">
        <f>IF(N738="nulová",J738,0)</f>
        <v>0</v>
      </c>
      <c r="BJ738" s="3" t="s">
        <v>89</v>
      </c>
      <c r="BK738" s="341">
        <f>ROUND(I738*H738,2)</f>
        <v>0</v>
      </c>
      <c r="BL738" s="3" t="s">
        <v>409</v>
      </c>
      <c r="BM738" s="340" t="s">
        <v>1214</v>
      </c>
    </row>
    <row r="739" spans="2:65" s="350" customFormat="1" x14ac:dyDescent="0.2">
      <c r="B739" s="349"/>
      <c r="D739" s="344" t="s">
        <v>328</v>
      </c>
      <c r="E739" s="351" t="s">
        <v>1</v>
      </c>
      <c r="F739" s="352" t="s">
        <v>1215</v>
      </c>
      <c r="H739" s="353">
        <v>100.8</v>
      </c>
      <c r="L739" s="349"/>
      <c r="M739" s="354"/>
      <c r="T739" s="355"/>
      <c r="AT739" s="351" t="s">
        <v>328</v>
      </c>
      <c r="AU739" s="351" t="s">
        <v>89</v>
      </c>
      <c r="AV739" s="350" t="s">
        <v>89</v>
      </c>
      <c r="AW739" s="350" t="s">
        <v>32</v>
      </c>
      <c r="AX739" s="350" t="s">
        <v>84</v>
      </c>
      <c r="AY739" s="351" t="s">
        <v>320</v>
      </c>
    </row>
    <row r="740" spans="2:65" s="1" customFormat="1" ht="24.15" customHeight="1" x14ac:dyDescent="0.2">
      <c r="B740" s="13"/>
      <c r="C740" s="329" t="s">
        <v>1216</v>
      </c>
      <c r="D740" s="329" t="s">
        <v>322</v>
      </c>
      <c r="E740" s="330" t="s">
        <v>1217</v>
      </c>
      <c r="F740" s="331" t="s">
        <v>1218</v>
      </c>
      <c r="G740" s="332" t="s">
        <v>385</v>
      </c>
      <c r="H740" s="333">
        <v>55.917999999999999</v>
      </c>
      <c r="I740" s="21"/>
      <c r="J740" s="334">
        <f>ROUND(I740*H740,2)</f>
        <v>0</v>
      </c>
      <c r="K740" s="335"/>
      <c r="L740" s="13"/>
      <c r="M740" s="336" t="s">
        <v>1</v>
      </c>
      <c r="N740" s="337" t="s">
        <v>42</v>
      </c>
      <c r="P740" s="338">
        <f>O740*H740</f>
        <v>0</v>
      </c>
      <c r="Q740" s="338">
        <v>0</v>
      </c>
      <c r="R740" s="338">
        <f>Q740*H740</f>
        <v>0</v>
      </c>
      <c r="S740" s="338">
        <v>5.4999999999999997E-3</v>
      </c>
      <c r="T740" s="339">
        <f>S740*H740</f>
        <v>0.30754899999999996</v>
      </c>
      <c r="AR740" s="340" t="s">
        <v>409</v>
      </c>
      <c r="AT740" s="340" t="s">
        <v>322</v>
      </c>
      <c r="AU740" s="340" t="s">
        <v>89</v>
      </c>
      <c r="AY740" s="3" t="s">
        <v>320</v>
      </c>
      <c r="BE740" s="341">
        <f>IF(N740="základní",J740,0)</f>
        <v>0</v>
      </c>
      <c r="BF740" s="341">
        <f>IF(N740="snížená",J740,0)</f>
        <v>0</v>
      </c>
      <c r="BG740" s="341">
        <f>IF(N740="zákl. přenesená",J740,0)</f>
        <v>0</v>
      </c>
      <c r="BH740" s="341">
        <f>IF(N740="sníž. přenesená",J740,0)</f>
        <v>0</v>
      </c>
      <c r="BI740" s="341">
        <f>IF(N740="nulová",J740,0)</f>
        <v>0</v>
      </c>
      <c r="BJ740" s="3" t="s">
        <v>89</v>
      </c>
      <c r="BK740" s="341">
        <f>ROUND(I740*H740,2)</f>
        <v>0</v>
      </c>
      <c r="BL740" s="3" t="s">
        <v>409</v>
      </c>
      <c r="BM740" s="340" t="s">
        <v>1219</v>
      </c>
    </row>
    <row r="741" spans="2:65" s="350" customFormat="1" x14ac:dyDescent="0.2">
      <c r="B741" s="349"/>
      <c r="D741" s="344" t="s">
        <v>328</v>
      </c>
      <c r="E741" s="351" t="s">
        <v>1</v>
      </c>
      <c r="F741" s="352" t="s">
        <v>1220</v>
      </c>
      <c r="H741" s="353">
        <v>55.917999999999999</v>
      </c>
      <c r="L741" s="349"/>
      <c r="M741" s="354"/>
      <c r="T741" s="355"/>
      <c r="AT741" s="351" t="s">
        <v>328</v>
      </c>
      <c r="AU741" s="351" t="s">
        <v>89</v>
      </c>
      <c r="AV741" s="350" t="s">
        <v>89</v>
      </c>
      <c r="AW741" s="350" t="s">
        <v>32</v>
      </c>
      <c r="AX741" s="350" t="s">
        <v>84</v>
      </c>
      <c r="AY741" s="351" t="s">
        <v>320</v>
      </c>
    </row>
    <row r="742" spans="2:65" s="1" customFormat="1" ht="24.15" customHeight="1" x14ac:dyDescent="0.2">
      <c r="B742" s="13"/>
      <c r="C742" s="329" t="s">
        <v>1221</v>
      </c>
      <c r="D742" s="329" t="s">
        <v>322</v>
      </c>
      <c r="E742" s="330" t="s">
        <v>1222</v>
      </c>
      <c r="F742" s="331" t="s">
        <v>1223</v>
      </c>
      <c r="G742" s="332" t="s">
        <v>1156</v>
      </c>
      <c r="H742" s="23"/>
      <c r="I742" s="21"/>
      <c r="J742" s="334">
        <f>ROUND(I742*H742,2)</f>
        <v>0</v>
      </c>
      <c r="K742" s="335"/>
      <c r="L742" s="13"/>
      <c r="M742" s="336" t="s">
        <v>1</v>
      </c>
      <c r="N742" s="337" t="s">
        <v>42</v>
      </c>
      <c r="P742" s="338">
        <f>O742*H742</f>
        <v>0</v>
      </c>
      <c r="Q742" s="338">
        <v>0</v>
      </c>
      <c r="R742" s="338">
        <f>Q742*H742</f>
        <v>0</v>
      </c>
      <c r="S742" s="338">
        <v>0</v>
      </c>
      <c r="T742" s="339">
        <f>S742*H742</f>
        <v>0</v>
      </c>
      <c r="AR742" s="340" t="s">
        <v>409</v>
      </c>
      <c r="AT742" s="340" t="s">
        <v>322</v>
      </c>
      <c r="AU742" s="340" t="s">
        <v>89</v>
      </c>
      <c r="AY742" s="3" t="s">
        <v>320</v>
      </c>
      <c r="BE742" s="341">
        <f>IF(N742="základní",J742,0)</f>
        <v>0</v>
      </c>
      <c r="BF742" s="341">
        <f>IF(N742="snížená",J742,0)</f>
        <v>0</v>
      </c>
      <c r="BG742" s="341">
        <f>IF(N742="zákl. přenesená",J742,0)</f>
        <v>0</v>
      </c>
      <c r="BH742" s="341">
        <f>IF(N742="sníž. přenesená",J742,0)</f>
        <v>0</v>
      </c>
      <c r="BI742" s="341">
        <f>IF(N742="nulová",J742,0)</f>
        <v>0</v>
      </c>
      <c r="BJ742" s="3" t="s">
        <v>89</v>
      </c>
      <c r="BK742" s="341">
        <f>ROUND(I742*H742,2)</f>
        <v>0</v>
      </c>
      <c r="BL742" s="3" t="s">
        <v>409</v>
      </c>
      <c r="BM742" s="340" t="s">
        <v>1224</v>
      </c>
    </row>
    <row r="743" spans="2:65" s="318" customFormat="1" ht="22.75" customHeight="1" x14ac:dyDescent="0.25">
      <c r="B743" s="317"/>
      <c r="D743" s="319" t="s">
        <v>75</v>
      </c>
      <c r="E743" s="327" t="s">
        <v>1225</v>
      </c>
      <c r="F743" s="327" t="s">
        <v>1226</v>
      </c>
      <c r="J743" s="328">
        <f>BK743</f>
        <v>0</v>
      </c>
      <c r="L743" s="317"/>
      <c r="M743" s="322"/>
      <c r="P743" s="323">
        <f>SUM(P744:P821)</f>
        <v>0</v>
      </c>
      <c r="R743" s="323">
        <f>SUM(R744:R821)</f>
        <v>11.971189750000001</v>
      </c>
      <c r="T743" s="324">
        <f>SUM(T744:T821)</f>
        <v>3.2508000000000002E-2</v>
      </c>
      <c r="AR743" s="319" t="s">
        <v>89</v>
      </c>
      <c r="AT743" s="325" t="s">
        <v>75</v>
      </c>
      <c r="AU743" s="325" t="s">
        <v>84</v>
      </c>
      <c r="AY743" s="319" t="s">
        <v>320</v>
      </c>
      <c r="BK743" s="326">
        <f>SUM(BK744:BK821)</f>
        <v>0</v>
      </c>
    </row>
    <row r="744" spans="2:65" s="1" customFormat="1" ht="24.15" customHeight="1" x14ac:dyDescent="0.2">
      <c r="B744" s="13"/>
      <c r="C744" s="329" t="s">
        <v>1227</v>
      </c>
      <c r="D744" s="329" t="s">
        <v>322</v>
      </c>
      <c r="E744" s="330" t="s">
        <v>1228</v>
      </c>
      <c r="F744" s="331" t="s">
        <v>1229</v>
      </c>
      <c r="G744" s="332" t="s">
        <v>385</v>
      </c>
      <c r="H744" s="333">
        <v>77.400000000000006</v>
      </c>
      <c r="I744" s="21"/>
      <c r="J744" s="334">
        <f>ROUND(I744*H744,2)</f>
        <v>0</v>
      </c>
      <c r="K744" s="335"/>
      <c r="L744" s="13"/>
      <c r="M744" s="336" t="s">
        <v>1</v>
      </c>
      <c r="N744" s="337" t="s">
        <v>42</v>
      </c>
      <c r="P744" s="338">
        <f>O744*H744</f>
        <v>0</v>
      </c>
      <c r="Q744" s="338">
        <v>0</v>
      </c>
      <c r="R744" s="338">
        <f>Q744*H744</f>
        <v>0</v>
      </c>
      <c r="S744" s="338">
        <v>4.2000000000000002E-4</v>
      </c>
      <c r="T744" s="339">
        <f>S744*H744</f>
        <v>3.2508000000000002E-2</v>
      </c>
      <c r="AR744" s="340" t="s">
        <v>409</v>
      </c>
      <c r="AT744" s="340" t="s">
        <v>322</v>
      </c>
      <c r="AU744" s="340" t="s">
        <v>89</v>
      </c>
      <c r="AY744" s="3" t="s">
        <v>320</v>
      </c>
      <c r="BE744" s="341">
        <f>IF(N744="základní",J744,0)</f>
        <v>0</v>
      </c>
      <c r="BF744" s="341">
        <f>IF(N744="snížená",J744,0)</f>
        <v>0</v>
      </c>
      <c r="BG744" s="341">
        <f>IF(N744="zákl. přenesená",J744,0)</f>
        <v>0</v>
      </c>
      <c r="BH744" s="341">
        <f>IF(N744="sníž. přenesená",J744,0)</f>
        <v>0</v>
      </c>
      <c r="BI744" s="341">
        <f>IF(N744="nulová",J744,0)</f>
        <v>0</v>
      </c>
      <c r="BJ744" s="3" t="s">
        <v>89</v>
      </c>
      <c r="BK744" s="341">
        <f>ROUND(I744*H744,2)</f>
        <v>0</v>
      </c>
      <c r="BL744" s="3" t="s">
        <v>409</v>
      </c>
      <c r="BM744" s="340" t="s">
        <v>1230</v>
      </c>
    </row>
    <row r="745" spans="2:65" s="350" customFormat="1" x14ac:dyDescent="0.2">
      <c r="B745" s="349"/>
      <c r="D745" s="344" t="s">
        <v>328</v>
      </c>
      <c r="E745" s="351" t="s">
        <v>1</v>
      </c>
      <c r="F745" s="352" t="s">
        <v>1231</v>
      </c>
      <c r="H745" s="353">
        <v>77.400000000000006</v>
      </c>
      <c r="L745" s="349"/>
      <c r="M745" s="354"/>
      <c r="T745" s="355"/>
      <c r="AT745" s="351" t="s">
        <v>328</v>
      </c>
      <c r="AU745" s="351" t="s">
        <v>89</v>
      </c>
      <c r="AV745" s="350" t="s">
        <v>89</v>
      </c>
      <c r="AW745" s="350" t="s">
        <v>32</v>
      </c>
      <c r="AX745" s="350" t="s">
        <v>84</v>
      </c>
      <c r="AY745" s="351" t="s">
        <v>320</v>
      </c>
    </row>
    <row r="746" spans="2:65" s="1" customFormat="1" ht="24.15" customHeight="1" x14ac:dyDescent="0.2">
      <c r="B746" s="13"/>
      <c r="C746" s="329" t="s">
        <v>1232</v>
      </c>
      <c r="D746" s="329" t="s">
        <v>322</v>
      </c>
      <c r="E746" s="330" t="s">
        <v>1233</v>
      </c>
      <c r="F746" s="331" t="s">
        <v>1234</v>
      </c>
      <c r="G746" s="332" t="s">
        <v>385</v>
      </c>
      <c r="H746" s="333">
        <v>2431.8000000000002</v>
      </c>
      <c r="I746" s="21"/>
      <c r="J746" s="334">
        <f>ROUND(I746*H746,2)</f>
        <v>0</v>
      </c>
      <c r="K746" s="335"/>
      <c r="L746" s="13"/>
      <c r="M746" s="336" t="s">
        <v>1</v>
      </c>
      <c r="N746" s="337" t="s">
        <v>42</v>
      </c>
      <c r="P746" s="338">
        <f>O746*H746</f>
        <v>0</v>
      </c>
      <c r="Q746" s="338">
        <v>0</v>
      </c>
      <c r="R746" s="338">
        <f>Q746*H746</f>
        <v>0</v>
      </c>
      <c r="S746" s="338">
        <v>0</v>
      </c>
      <c r="T746" s="339">
        <f>S746*H746</f>
        <v>0</v>
      </c>
      <c r="AR746" s="340" t="s">
        <v>409</v>
      </c>
      <c r="AT746" s="340" t="s">
        <v>322</v>
      </c>
      <c r="AU746" s="340" t="s">
        <v>89</v>
      </c>
      <c r="AY746" s="3" t="s">
        <v>320</v>
      </c>
      <c r="BE746" s="341">
        <f>IF(N746="základní",J746,0)</f>
        <v>0</v>
      </c>
      <c r="BF746" s="341">
        <f>IF(N746="snížená",J746,0)</f>
        <v>0</v>
      </c>
      <c r="BG746" s="341">
        <f>IF(N746="zákl. přenesená",J746,0)</f>
        <v>0</v>
      </c>
      <c r="BH746" s="341">
        <f>IF(N746="sníž. přenesená",J746,0)</f>
        <v>0</v>
      </c>
      <c r="BI746" s="341">
        <f>IF(N746="nulová",J746,0)</f>
        <v>0</v>
      </c>
      <c r="BJ746" s="3" t="s">
        <v>89</v>
      </c>
      <c r="BK746" s="341">
        <f>ROUND(I746*H746,2)</f>
        <v>0</v>
      </c>
      <c r="BL746" s="3" t="s">
        <v>409</v>
      </c>
      <c r="BM746" s="340" t="s">
        <v>1235</v>
      </c>
    </row>
    <row r="747" spans="2:65" s="343" customFormat="1" x14ac:dyDescent="0.2">
      <c r="B747" s="342"/>
      <c r="D747" s="344" t="s">
        <v>328</v>
      </c>
      <c r="E747" s="345" t="s">
        <v>1</v>
      </c>
      <c r="F747" s="346" t="s">
        <v>1236</v>
      </c>
      <c r="H747" s="345" t="s">
        <v>1</v>
      </c>
      <c r="L747" s="342"/>
      <c r="M747" s="347"/>
      <c r="T747" s="348"/>
      <c r="AT747" s="345" t="s">
        <v>328</v>
      </c>
      <c r="AU747" s="345" t="s">
        <v>89</v>
      </c>
      <c r="AV747" s="343" t="s">
        <v>84</v>
      </c>
      <c r="AW747" s="343" t="s">
        <v>32</v>
      </c>
      <c r="AX747" s="343" t="s">
        <v>76</v>
      </c>
      <c r="AY747" s="345" t="s">
        <v>320</v>
      </c>
    </row>
    <row r="748" spans="2:65" s="350" customFormat="1" x14ac:dyDescent="0.2">
      <c r="B748" s="349"/>
      <c r="D748" s="344" t="s">
        <v>328</v>
      </c>
      <c r="E748" s="351" t="s">
        <v>134</v>
      </c>
      <c r="F748" s="352" t="s">
        <v>1237</v>
      </c>
      <c r="H748" s="353">
        <v>851.1</v>
      </c>
      <c r="L748" s="349"/>
      <c r="M748" s="354"/>
      <c r="T748" s="355"/>
      <c r="AT748" s="351" t="s">
        <v>328</v>
      </c>
      <c r="AU748" s="351" t="s">
        <v>89</v>
      </c>
      <c r="AV748" s="350" t="s">
        <v>89</v>
      </c>
      <c r="AW748" s="350" t="s">
        <v>32</v>
      </c>
      <c r="AX748" s="350" t="s">
        <v>76</v>
      </c>
      <c r="AY748" s="351" t="s">
        <v>320</v>
      </c>
    </row>
    <row r="749" spans="2:65" s="343" customFormat="1" x14ac:dyDescent="0.2">
      <c r="B749" s="342"/>
      <c r="D749" s="344" t="s">
        <v>328</v>
      </c>
      <c r="E749" s="345" t="s">
        <v>1</v>
      </c>
      <c r="F749" s="346" t="s">
        <v>1238</v>
      </c>
      <c r="H749" s="345" t="s">
        <v>1</v>
      </c>
      <c r="L749" s="342"/>
      <c r="M749" s="347"/>
      <c r="T749" s="348"/>
      <c r="AT749" s="345" t="s">
        <v>328</v>
      </c>
      <c r="AU749" s="345" t="s">
        <v>89</v>
      </c>
      <c r="AV749" s="343" t="s">
        <v>84</v>
      </c>
      <c r="AW749" s="343" t="s">
        <v>32</v>
      </c>
      <c r="AX749" s="343" t="s">
        <v>76</v>
      </c>
      <c r="AY749" s="345" t="s">
        <v>320</v>
      </c>
    </row>
    <row r="750" spans="2:65" s="350" customFormat="1" x14ac:dyDescent="0.2">
      <c r="B750" s="349"/>
      <c r="D750" s="344" t="s">
        <v>328</v>
      </c>
      <c r="E750" s="351" t="s">
        <v>140</v>
      </c>
      <c r="F750" s="352" t="s">
        <v>202</v>
      </c>
      <c r="H750" s="353">
        <v>21.8</v>
      </c>
      <c r="L750" s="349"/>
      <c r="M750" s="354"/>
      <c r="T750" s="355"/>
      <c r="AT750" s="351" t="s">
        <v>328</v>
      </c>
      <c r="AU750" s="351" t="s">
        <v>89</v>
      </c>
      <c r="AV750" s="350" t="s">
        <v>89</v>
      </c>
      <c r="AW750" s="350" t="s">
        <v>32</v>
      </c>
      <c r="AX750" s="350" t="s">
        <v>76</v>
      </c>
      <c r="AY750" s="351" t="s">
        <v>320</v>
      </c>
    </row>
    <row r="751" spans="2:65" s="343" customFormat="1" x14ac:dyDescent="0.2">
      <c r="B751" s="342"/>
      <c r="D751" s="344" t="s">
        <v>328</v>
      </c>
      <c r="E751" s="345" t="s">
        <v>1</v>
      </c>
      <c r="F751" s="346" t="s">
        <v>1239</v>
      </c>
      <c r="H751" s="345" t="s">
        <v>1</v>
      </c>
      <c r="L751" s="342"/>
      <c r="M751" s="347"/>
      <c r="T751" s="348"/>
      <c r="AT751" s="345" t="s">
        <v>328</v>
      </c>
      <c r="AU751" s="345" t="s">
        <v>89</v>
      </c>
      <c r="AV751" s="343" t="s">
        <v>84</v>
      </c>
      <c r="AW751" s="343" t="s">
        <v>32</v>
      </c>
      <c r="AX751" s="343" t="s">
        <v>76</v>
      </c>
      <c r="AY751" s="345" t="s">
        <v>320</v>
      </c>
    </row>
    <row r="752" spans="2:65" s="350" customFormat="1" x14ac:dyDescent="0.2">
      <c r="B752" s="349"/>
      <c r="D752" s="344" t="s">
        <v>328</v>
      </c>
      <c r="E752" s="351" t="s">
        <v>138</v>
      </c>
      <c r="F752" s="352" t="s">
        <v>1240</v>
      </c>
      <c r="H752" s="353">
        <v>750.4</v>
      </c>
      <c r="L752" s="349"/>
      <c r="M752" s="354"/>
      <c r="T752" s="355"/>
      <c r="AT752" s="351" t="s">
        <v>328</v>
      </c>
      <c r="AU752" s="351" t="s">
        <v>89</v>
      </c>
      <c r="AV752" s="350" t="s">
        <v>89</v>
      </c>
      <c r="AW752" s="350" t="s">
        <v>32</v>
      </c>
      <c r="AX752" s="350" t="s">
        <v>76</v>
      </c>
      <c r="AY752" s="351" t="s">
        <v>320</v>
      </c>
    </row>
    <row r="753" spans="2:65" s="343" customFormat="1" x14ac:dyDescent="0.2">
      <c r="B753" s="342"/>
      <c r="D753" s="344" t="s">
        <v>328</v>
      </c>
      <c r="E753" s="345" t="s">
        <v>1</v>
      </c>
      <c r="F753" s="346" t="s">
        <v>1241</v>
      </c>
      <c r="H753" s="345" t="s">
        <v>1</v>
      </c>
      <c r="L753" s="342"/>
      <c r="M753" s="347"/>
      <c r="T753" s="348"/>
      <c r="AT753" s="345" t="s">
        <v>328</v>
      </c>
      <c r="AU753" s="345" t="s">
        <v>89</v>
      </c>
      <c r="AV753" s="343" t="s">
        <v>84</v>
      </c>
      <c r="AW753" s="343" t="s">
        <v>32</v>
      </c>
      <c r="AX753" s="343" t="s">
        <v>76</v>
      </c>
      <c r="AY753" s="345" t="s">
        <v>320</v>
      </c>
    </row>
    <row r="754" spans="2:65" s="350" customFormat="1" x14ac:dyDescent="0.2">
      <c r="B754" s="349"/>
      <c r="D754" s="344" t="s">
        <v>328</v>
      </c>
      <c r="E754" s="351" t="s">
        <v>93</v>
      </c>
      <c r="F754" s="352" t="s">
        <v>1242</v>
      </c>
      <c r="H754" s="353">
        <v>758.2</v>
      </c>
      <c r="L754" s="349"/>
      <c r="M754" s="354"/>
      <c r="T754" s="355"/>
      <c r="AT754" s="351" t="s">
        <v>328</v>
      </c>
      <c r="AU754" s="351" t="s">
        <v>89</v>
      </c>
      <c r="AV754" s="350" t="s">
        <v>89</v>
      </c>
      <c r="AW754" s="350" t="s">
        <v>32</v>
      </c>
      <c r="AX754" s="350" t="s">
        <v>76</v>
      </c>
      <c r="AY754" s="351" t="s">
        <v>320</v>
      </c>
    </row>
    <row r="755" spans="2:65" s="343" customFormat="1" x14ac:dyDescent="0.2">
      <c r="B755" s="342"/>
      <c r="D755" s="344" t="s">
        <v>328</v>
      </c>
      <c r="E755" s="345" t="s">
        <v>1</v>
      </c>
      <c r="F755" s="346" t="s">
        <v>1243</v>
      </c>
      <c r="H755" s="345" t="s">
        <v>1</v>
      </c>
      <c r="L755" s="342"/>
      <c r="M755" s="347"/>
      <c r="T755" s="348"/>
      <c r="AT755" s="345" t="s">
        <v>328</v>
      </c>
      <c r="AU755" s="345" t="s">
        <v>89</v>
      </c>
      <c r="AV755" s="343" t="s">
        <v>84</v>
      </c>
      <c r="AW755" s="343" t="s">
        <v>32</v>
      </c>
      <c r="AX755" s="343" t="s">
        <v>76</v>
      </c>
      <c r="AY755" s="345" t="s">
        <v>320</v>
      </c>
    </row>
    <row r="756" spans="2:65" s="350" customFormat="1" x14ac:dyDescent="0.2">
      <c r="B756" s="349"/>
      <c r="D756" s="344" t="s">
        <v>328</v>
      </c>
      <c r="E756" s="351" t="s">
        <v>136</v>
      </c>
      <c r="F756" s="352" t="s">
        <v>171</v>
      </c>
      <c r="H756" s="353">
        <v>7.5</v>
      </c>
      <c r="L756" s="349"/>
      <c r="M756" s="354"/>
      <c r="T756" s="355"/>
      <c r="AT756" s="351" t="s">
        <v>328</v>
      </c>
      <c r="AU756" s="351" t="s">
        <v>89</v>
      </c>
      <c r="AV756" s="350" t="s">
        <v>89</v>
      </c>
      <c r="AW756" s="350" t="s">
        <v>32</v>
      </c>
      <c r="AX756" s="350" t="s">
        <v>76</v>
      </c>
      <c r="AY756" s="351" t="s">
        <v>320</v>
      </c>
    </row>
    <row r="757" spans="2:65" s="343" customFormat="1" x14ac:dyDescent="0.2">
      <c r="B757" s="342"/>
      <c r="D757" s="344" t="s">
        <v>328</v>
      </c>
      <c r="E757" s="345" t="s">
        <v>1</v>
      </c>
      <c r="F757" s="346" t="s">
        <v>1244</v>
      </c>
      <c r="H757" s="345" t="s">
        <v>1</v>
      </c>
      <c r="L757" s="342"/>
      <c r="M757" s="347"/>
      <c r="T757" s="348"/>
      <c r="AT757" s="345" t="s">
        <v>328</v>
      </c>
      <c r="AU757" s="345" t="s">
        <v>89</v>
      </c>
      <c r="AV757" s="343" t="s">
        <v>84</v>
      </c>
      <c r="AW757" s="343" t="s">
        <v>32</v>
      </c>
      <c r="AX757" s="343" t="s">
        <v>76</v>
      </c>
      <c r="AY757" s="345" t="s">
        <v>320</v>
      </c>
    </row>
    <row r="758" spans="2:65" s="350" customFormat="1" x14ac:dyDescent="0.2">
      <c r="B758" s="349"/>
      <c r="D758" s="344" t="s">
        <v>328</v>
      </c>
      <c r="E758" s="351" t="s">
        <v>142</v>
      </c>
      <c r="F758" s="352" t="s">
        <v>179</v>
      </c>
      <c r="H758" s="353">
        <v>42.8</v>
      </c>
      <c r="L758" s="349"/>
      <c r="M758" s="354"/>
      <c r="T758" s="355"/>
      <c r="AT758" s="351" t="s">
        <v>328</v>
      </c>
      <c r="AU758" s="351" t="s">
        <v>89</v>
      </c>
      <c r="AV758" s="350" t="s">
        <v>89</v>
      </c>
      <c r="AW758" s="350" t="s">
        <v>32</v>
      </c>
      <c r="AX758" s="350" t="s">
        <v>76</v>
      </c>
      <c r="AY758" s="351" t="s">
        <v>320</v>
      </c>
    </row>
    <row r="759" spans="2:65" s="357" customFormat="1" x14ac:dyDescent="0.2">
      <c r="B759" s="356"/>
      <c r="D759" s="344" t="s">
        <v>328</v>
      </c>
      <c r="E759" s="358" t="s">
        <v>1</v>
      </c>
      <c r="F759" s="359" t="s">
        <v>402</v>
      </c>
      <c r="H759" s="360">
        <v>2431.8000000000002</v>
      </c>
      <c r="L759" s="356"/>
      <c r="M759" s="361"/>
      <c r="T759" s="362"/>
      <c r="AT759" s="358" t="s">
        <v>328</v>
      </c>
      <c r="AU759" s="358" t="s">
        <v>89</v>
      </c>
      <c r="AV759" s="357" t="s">
        <v>326</v>
      </c>
      <c r="AW759" s="357" t="s">
        <v>32</v>
      </c>
      <c r="AX759" s="357" t="s">
        <v>84</v>
      </c>
      <c r="AY759" s="358" t="s">
        <v>320</v>
      </c>
    </row>
    <row r="760" spans="2:65" s="1" customFormat="1" ht="16.5" customHeight="1" x14ac:dyDescent="0.2">
      <c r="B760" s="13"/>
      <c r="C760" s="363" t="s">
        <v>1245</v>
      </c>
      <c r="D760" s="363" t="s">
        <v>339</v>
      </c>
      <c r="E760" s="364" t="s">
        <v>1246</v>
      </c>
      <c r="F760" s="365" t="s">
        <v>1247</v>
      </c>
      <c r="G760" s="366" t="s">
        <v>385</v>
      </c>
      <c r="H760" s="367">
        <v>868.12199999999996</v>
      </c>
      <c r="I760" s="22"/>
      <c r="J760" s="368">
        <f>ROUND(I760*H760,2)</f>
        <v>0</v>
      </c>
      <c r="K760" s="369"/>
      <c r="L760" s="370"/>
      <c r="M760" s="371" t="s">
        <v>1</v>
      </c>
      <c r="N760" s="372" t="s">
        <v>42</v>
      </c>
      <c r="P760" s="338">
        <f>O760*H760</f>
        <v>0</v>
      </c>
      <c r="Q760" s="338">
        <v>0</v>
      </c>
      <c r="R760" s="338">
        <f>Q760*H760</f>
        <v>0</v>
      </c>
      <c r="S760" s="338">
        <v>0</v>
      </c>
      <c r="T760" s="339">
        <f>S760*H760</f>
        <v>0</v>
      </c>
      <c r="AR760" s="340" t="s">
        <v>501</v>
      </c>
      <c r="AT760" s="340" t="s">
        <v>339</v>
      </c>
      <c r="AU760" s="340" t="s">
        <v>89</v>
      </c>
      <c r="AY760" s="3" t="s">
        <v>320</v>
      </c>
      <c r="BE760" s="341">
        <f>IF(N760="základní",J760,0)</f>
        <v>0</v>
      </c>
      <c r="BF760" s="341">
        <f>IF(N760="snížená",J760,0)</f>
        <v>0</v>
      </c>
      <c r="BG760" s="341">
        <f>IF(N760="zákl. přenesená",J760,0)</f>
        <v>0</v>
      </c>
      <c r="BH760" s="341">
        <f>IF(N760="sníž. přenesená",J760,0)</f>
        <v>0</v>
      </c>
      <c r="BI760" s="341">
        <f>IF(N760="nulová",J760,0)</f>
        <v>0</v>
      </c>
      <c r="BJ760" s="3" t="s">
        <v>89</v>
      </c>
      <c r="BK760" s="341">
        <f>ROUND(I760*H760,2)</f>
        <v>0</v>
      </c>
      <c r="BL760" s="3" t="s">
        <v>409</v>
      </c>
      <c r="BM760" s="340" t="s">
        <v>1248</v>
      </c>
    </row>
    <row r="761" spans="2:65" s="350" customFormat="1" x14ac:dyDescent="0.2">
      <c r="B761" s="349"/>
      <c r="D761" s="344" t="s">
        <v>328</v>
      </c>
      <c r="E761" s="351" t="s">
        <v>1</v>
      </c>
      <c r="F761" s="352" t="s">
        <v>134</v>
      </c>
      <c r="H761" s="353">
        <v>851.1</v>
      </c>
      <c r="L761" s="349"/>
      <c r="M761" s="354"/>
      <c r="T761" s="355"/>
      <c r="AT761" s="351" t="s">
        <v>328</v>
      </c>
      <c r="AU761" s="351" t="s">
        <v>89</v>
      </c>
      <c r="AV761" s="350" t="s">
        <v>89</v>
      </c>
      <c r="AW761" s="350" t="s">
        <v>32</v>
      </c>
      <c r="AX761" s="350" t="s">
        <v>84</v>
      </c>
      <c r="AY761" s="351" t="s">
        <v>320</v>
      </c>
    </row>
    <row r="762" spans="2:65" s="350" customFormat="1" x14ac:dyDescent="0.2">
      <c r="B762" s="349"/>
      <c r="D762" s="344" t="s">
        <v>328</v>
      </c>
      <c r="F762" s="352" t="s">
        <v>1249</v>
      </c>
      <c r="H762" s="353">
        <v>868.12199999999996</v>
      </c>
      <c r="L762" s="349"/>
      <c r="M762" s="354"/>
      <c r="T762" s="355"/>
      <c r="AT762" s="351" t="s">
        <v>328</v>
      </c>
      <c r="AU762" s="351" t="s">
        <v>89</v>
      </c>
      <c r="AV762" s="350" t="s">
        <v>89</v>
      </c>
      <c r="AW762" s="350" t="s">
        <v>4</v>
      </c>
      <c r="AX762" s="350" t="s">
        <v>84</v>
      </c>
      <c r="AY762" s="351" t="s">
        <v>320</v>
      </c>
    </row>
    <row r="763" spans="2:65" s="1" customFormat="1" ht="16.5" customHeight="1" x14ac:dyDescent="0.2">
      <c r="B763" s="13"/>
      <c r="C763" s="363" t="s">
        <v>1250</v>
      </c>
      <c r="D763" s="363" t="s">
        <v>339</v>
      </c>
      <c r="E763" s="364" t="s">
        <v>1251</v>
      </c>
      <c r="F763" s="365" t="s">
        <v>1252</v>
      </c>
      <c r="G763" s="366" t="s">
        <v>385</v>
      </c>
      <c r="H763" s="367">
        <v>22.89</v>
      </c>
      <c r="I763" s="22"/>
      <c r="J763" s="368">
        <f>ROUND(I763*H763,2)</f>
        <v>0</v>
      </c>
      <c r="K763" s="369"/>
      <c r="L763" s="370"/>
      <c r="M763" s="371" t="s">
        <v>1</v>
      </c>
      <c r="N763" s="372" t="s">
        <v>42</v>
      </c>
      <c r="P763" s="338">
        <f>O763*H763</f>
        <v>0</v>
      </c>
      <c r="Q763" s="338">
        <v>0</v>
      </c>
      <c r="R763" s="338">
        <f>Q763*H763</f>
        <v>0</v>
      </c>
      <c r="S763" s="338">
        <v>0</v>
      </c>
      <c r="T763" s="339">
        <f>S763*H763</f>
        <v>0</v>
      </c>
      <c r="AR763" s="340" t="s">
        <v>501</v>
      </c>
      <c r="AT763" s="340" t="s">
        <v>339</v>
      </c>
      <c r="AU763" s="340" t="s">
        <v>89</v>
      </c>
      <c r="AY763" s="3" t="s">
        <v>320</v>
      </c>
      <c r="BE763" s="341">
        <f>IF(N763="základní",J763,0)</f>
        <v>0</v>
      </c>
      <c r="BF763" s="341">
        <f>IF(N763="snížená",J763,0)</f>
        <v>0</v>
      </c>
      <c r="BG763" s="341">
        <f>IF(N763="zákl. přenesená",J763,0)</f>
        <v>0</v>
      </c>
      <c r="BH763" s="341">
        <f>IF(N763="sníž. přenesená",J763,0)</f>
        <v>0</v>
      </c>
      <c r="BI763" s="341">
        <f>IF(N763="nulová",J763,0)</f>
        <v>0</v>
      </c>
      <c r="BJ763" s="3" t="s">
        <v>89</v>
      </c>
      <c r="BK763" s="341">
        <f>ROUND(I763*H763,2)</f>
        <v>0</v>
      </c>
      <c r="BL763" s="3" t="s">
        <v>409</v>
      </c>
      <c r="BM763" s="340" t="s">
        <v>1253</v>
      </c>
    </row>
    <row r="764" spans="2:65" s="350" customFormat="1" x14ac:dyDescent="0.2">
      <c r="B764" s="349"/>
      <c r="D764" s="344" t="s">
        <v>328</v>
      </c>
      <c r="E764" s="351" t="s">
        <v>1</v>
      </c>
      <c r="F764" s="352" t="s">
        <v>140</v>
      </c>
      <c r="H764" s="353">
        <v>21.8</v>
      </c>
      <c r="L764" s="349"/>
      <c r="M764" s="354"/>
      <c r="T764" s="355"/>
      <c r="AT764" s="351" t="s">
        <v>328</v>
      </c>
      <c r="AU764" s="351" t="s">
        <v>89</v>
      </c>
      <c r="AV764" s="350" t="s">
        <v>89</v>
      </c>
      <c r="AW764" s="350" t="s">
        <v>32</v>
      </c>
      <c r="AX764" s="350" t="s">
        <v>84</v>
      </c>
      <c r="AY764" s="351" t="s">
        <v>320</v>
      </c>
    </row>
    <row r="765" spans="2:65" s="350" customFormat="1" x14ac:dyDescent="0.2">
      <c r="B765" s="349"/>
      <c r="D765" s="344" t="s">
        <v>328</v>
      </c>
      <c r="F765" s="352" t="s">
        <v>1254</v>
      </c>
      <c r="H765" s="353">
        <v>22.89</v>
      </c>
      <c r="L765" s="349"/>
      <c r="M765" s="354"/>
      <c r="T765" s="355"/>
      <c r="AT765" s="351" t="s">
        <v>328</v>
      </c>
      <c r="AU765" s="351" t="s">
        <v>89</v>
      </c>
      <c r="AV765" s="350" t="s">
        <v>89</v>
      </c>
      <c r="AW765" s="350" t="s">
        <v>4</v>
      </c>
      <c r="AX765" s="350" t="s">
        <v>84</v>
      </c>
      <c r="AY765" s="351" t="s">
        <v>320</v>
      </c>
    </row>
    <row r="766" spans="2:65" s="1" customFormat="1" ht="16.5" customHeight="1" x14ac:dyDescent="0.2">
      <c r="B766" s="13"/>
      <c r="C766" s="363" t="s">
        <v>1255</v>
      </c>
      <c r="D766" s="363" t="s">
        <v>339</v>
      </c>
      <c r="E766" s="364" t="s">
        <v>1256</v>
      </c>
      <c r="F766" s="365" t="s">
        <v>1257</v>
      </c>
      <c r="G766" s="366" t="s">
        <v>385</v>
      </c>
      <c r="H766" s="367">
        <v>765.40800000000002</v>
      </c>
      <c r="I766" s="22"/>
      <c r="J766" s="368">
        <f>ROUND(I766*H766,2)</f>
        <v>0</v>
      </c>
      <c r="K766" s="369"/>
      <c r="L766" s="370"/>
      <c r="M766" s="371" t="s">
        <v>1</v>
      </c>
      <c r="N766" s="372" t="s">
        <v>42</v>
      </c>
      <c r="P766" s="338">
        <f>O766*H766</f>
        <v>0</v>
      </c>
      <c r="Q766" s="338">
        <v>0</v>
      </c>
      <c r="R766" s="338">
        <f>Q766*H766</f>
        <v>0</v>
      </c>
      <c r="S766" s="338">
        <v>0</v>
      </c>
      <c r="T766" s="339">
        <f>S766*H766</f>
        <v>0</v>
      </c>
      <c r="AR766" s="340" t="s">
        <v>501</v>
      </c>
      <c r="AT766" s="340" t="s">
        <v>339</v>
      </c>
      <c r="AU766" s="340" t="s">
        <v>89</v>
      </c>
      <c r="AY766" s="3" t="s">
        <v>320</v>
      </c>
      <c r="BE766" s="341">
        <f>IF(N766="základní",J766,0)</f>
        <v>0</v>
      </c>
      <c r="BF766" s="341">
        <f>IF(N766="snížená",J766,0)</f>
        <v>0</v>
      </c>
      <c r="BG766" s="341">
        <f>IF(N766="zákl. přenesená",J766,0)</f>
        <v>0</v>
      </c>
      <c r="BH766" s="341">
        <f>IF(N766="sníž. přenesená",J766,0)</f>
        <v>0</v>
      </c>
      <c r="BI766" s="341">
        <f>IF(N766="nulová",J766,0)</f>
        <v>0</v>
      </c>
      <c r="BJ766" s="3" t="s">
        <v>89</v>
      </c>
      <c r="BK766" s="341">
        <f>ROUND(I766*H766,2)</f>
        <v>0</v>
      </c>
      <c r="BL766" s="3" t="s">
        <v>409</v>
      </c>
      <c r="BM766" s="340" t="s">
        <v>1258</v>
      </c>
    </row>
    <row r="767" spans="2:65" s="350" customFormat="1" x14ac:dyDescent="0.2">
      <c r="B767" s="349"/>
      <c r="D767" s="344" t="s">
        <v>328</v>
      </c>
      <c r="E767" s="351" t="s">
        <v>1</v>
      </c>
      <c r="F767" s="352" t="s">
        <v>138</v>
      </c>
      <c r="H767" s="353">
        <v>750.4</v>
      </c>
      <c r="L767" s="349"/>
      <c r="M767" s="354"/>
      <c r="T767" s="355"/>
      <c r="AT767" s="351" t="s">
        <v>328</v>
      </c>
      <c r="AU767" s="351" t="s">
        <v>89</v>
      </c>
      <c r="AV767" s="350" t="s">
        <v>89</v>
      </c>
      <c r="AW767" s="350" t="s">
        <v>32</v>
      </c>
      <c r="AX767" s="350" t="s">
        <v>84</v>
      </c>
      <c r="AY767" s="351" t="s">
        <v>320</v>
      </c>
    </row>
    <row r="768" spans="2:65" s="350" customFormat="1" x14ac:dyDescent="0.2">
      <c r="B768" s="349"/>
      <c r="D768" s="344" t="s">
        <v>328</v>
      </c>
      <c r="F768" s="352" t="s">
        <v>1259</v>
      </c>
      <c r="H768" s="353">
        <v>765.40800000000002</v>
      </c>
      <c r="L768" s="349"/>
      <c r="M768" s="354"/>
      <c r="T768" s="355"/>
      <c r="AT768" s="351" t="s">
        <v>328</v>
      </c>
      <c r="AU768" s="351" t="s">
        <v>89</v>
      </c>
      <c r="AV768" s="350" t="s">
        <v>89</v>
      </c>
      <c r="AW768" s="350" t="s">
        <v>4</v>
      </c>
      <c r="AX768" s="350" t="s">
        <v>84</v>
      </c>
      <c r="AY768" s="351" t="s">
        <v>320</v>
      </c>
    </row>
    <row r="769" spans="2:65" s="1" customFormat="1" ht="16.5" customHeight="1" x14ac:dyDescent="0.2">
      <c r="B769" s="13"/>
      <c r="C769" s="363" t="s">
        <v>1260</v>
      </c>
      <c r="D769" s="363" t="s">
        <v>339</v>
      </c>
      <c r="E769" s="364" t="s">
        <v>1261</v>
      </c>
      <c r="F769" s="365" t="s">
        <v>1262</v>
      </c>
      <c r="G769" s="366" t="s">
        <v>385</v>
      </c>
      <c r="H769" s="367">
        <v>44.94</v>
      </c>
      <c r="I769" s="22"/>
      <c r="J769" s="368">
        <f>ROUND(I769*H769,2)</f>
        <v>0</v>
      </c>
      <c r="K769" s="369"/>
      <c r="L769" s="370"/>
      <c r="M769" s="371" t="s">
        <v>1</v>
      </c>
      <c r="N769" s="372" t="s">
        <v>42</v>
      </c>
      <c r="P769" s="338">
        <f>O769*H769</f>
        <v>0</v>
      </c>
      <c r="Q769" s="338">
        <v>0</v>
      </c>
      <c r="R769" s="338">
        <f>Q769*H769</f>
        <v>0</v>
      </c>
      <c r="S769" s="338">
        <v>0</v>
      </c>
      <c r="T769" s="339">
        <f>S769*H769</f>
        <v>0</v>
      </c>
      <c r="AR769" s="340" t="s">
        <v>501</v>
      </c>
      <c r="AT769" s="340" t="s">
        <v>339</v>
      </c>
      <c r="AU769" s="340" t="s">
        <v>89</v>
      </c>
      <c r="AY769" s="3" t="s">
        <v>320</v>
      </c>
      <c r="BE769" s="341">
        <f>IF(N769="základní",J769,0)</f>
        <v>0</v>
      </c>
      <c r="BF769" s="341">
        <f>IF(N769="snížená",J769,0)</f>
        <v>0</v>
      </c>
      <c r="BG769" s="341">
        <f>IF(N769="zákl. přenesená",J769,0)</f>
        <v>0</v>
      </c>
      <c r="BH769" s="341">
        <f>IF(N769="sníž. přenesená",J769,0)</f>
        <v>0</v>
      </c>
      <c r="BI769" s="341">
        <f>IF(N769="nulová",J769,0)</f>
        <v>0</v>
      </c>
      <c r="BJ769" s="3" t="s">
        <v>89</v>
      </c>
      <c r="BK769" s="341">
        <f>ROUND(I769*H769,2)</f>
        <v>0</v>
      </c>
      <c r="BL769" s="3" t="s">
        <v>409</v>
      </c>
      <c r="BM769" s="340" t="s">
        <v>1263</v>
      </c>
    </row>
    <row r="770" spans="2:65" s="350" customFormat="1" x14ac:dyDescent="0.2">
      <c r="B770" s="349"/>
      <c r="D770" s="344" t="s">
        <v>328</v>
      </c>
      <c r="E770" s="351" t="s">
        <v>1</v>
      </c>
      <c r="F770" s="352" t="s">
        <v>142</v>
      </c>
      <c r="H770" s="353">
        <v>42.8</v>
      </c>
      <c r="L770" s="349"/>
      <c r="M770" s="354"/>
      <c r="T770" s="355"/>
      <c r="AT770" s="351" t="s">
        <v>328</v>
      </c>
      <c r="AU770" s="351" t="s">
        <v>89</v>
      </c>
      <c r="AV770" s="350" t="s">
        <v>89</v>
      </c>
      <c r="AW770" s="350" t="s">
        <v>32</v>
      </c>
      <c r="AX770" s="350" t="s">
        <v>84</v>
      </c>
      <c r="AY770" s="351" t="s">
        <v>320</v>
      </c>
    </row>
    <row r="771" spans="2:65" s="350" customFormat="1" x14ac:dyDescent="0.2">
      <c r="B771" s="349"/>
      <c r="D771" s="344" t="s">
        <v>328</v>
      </c>
      <c r="F771" s="352" t="s">
        <v>1264</v>
      </c>
      <c r="H771" s="353">
        <v>44.94</v>
      </c>
      <c r="L771" s="349"/>
      <c r="M771" s="354"/>
      <c r="T771" s="355"/>
      <c r="AT771" s="351" t="s">
        <v>328</v>
      </c>
      <c r="AU771" s="351" t="s">
        <v>89</v>
      </c>
      <c r="AV771" s="350" t="s">
        <v>89</v>
      </c>
      <c r="AW771" s="350" t="s">
        <v>4</v>
      </c>
      <c r="AX771" s="350" t="s">
        <v>84</v>
      </c>
      <c r="AY771" s="351" t="s">
        <v>320</v>
      </c>
    </row>
    <row r="772" spans="2:65" s="1" customFormat="1" ht="16.5" customHeight="1" x14ac:dyDescent="0.2">
      <c r="B772" s="13"/>
      <c r="C772" s="363" t="s">
        <v>1265</v>
      </c>
      <c r="D772" s="363" t="s">
        <v>339</v>
      </c>
      <c r="E772" s="364" t="s">
        <v>1266</v>
      </c>
      <c r="F772" s="365" t="s">
        <v>1267</v>
      </c>
      <c r="G772" s="366" t="s">
        <v>342</v>
      </c>
      <c r="H772" s="367">
        <v>0.98499999999999999</v>
      </c>
      <c r="I772" s="22"/>
      <c r="J772" s="368">
        <f>ROUND(I772*H772,2)</f>
        <v>0</v>
      </c>
      <c r="K772" s="369"/>
      <c r="L772" s="370"/>
      <c r="M772" s="371" t="s">
        <v>1</v>
      </c>
      <c r="N772" s="372" t="s">
        <v>42</v>
      </c>
      <c r="P772" s="338">
        <f>O772*H772</f>
        <v>0</v>
      </c>
      <c r="Q772" s="338">
        <v>0</v>
      </c>
      <c r="R772" s="338">
        <f>Q772*H772</f>
        <v>0</v>
      </c>
      <c r="S772" s="338">
        <v>0</v>
      </c>
      <c r="T772" s="339">
        <f>S772*H772</f>
        <v>0</v>
      </c>
      <c r="AR772" s="340" t="s">
        <v>501</v>
      </c>
      <c r="AT772" s="340" t="s">
        <v>339</v>
      </c>
      <c r="AU772" s="340" t="s">
        <v>89</v>
      </c>
      <c r="AY772" s="3" t="s">
        <v>320</v>
      </c>
      <c r="BE772" s="341">
        <f>IF(N772="základní",J772,0)</f>
        <v>0</v>
      </c>
      <c r="BF772" s="341">
        <f>IF(N772="snížená",J772,0)</f>
        <v>0</v>
      </c>
      <c r="BG772" s="341">
        <f>IF(N772="zákl. přenesená",J772,0)</f>
        <v>0</v>
      </c>
      <c r="BH772" s="341">
        <f>IF(N772="sníž. přenesená",J772,0)</f>
        <v>0</v>
      </c>
      <c r="BI772" s="341">
        <f>IF(N772="nulová",J772,0)</f>
        <v>0</v>
      </c>
      <c r="BJ772" s="3" t="s">
        <v>89</v>
      </c>
      <c r="BK772" s="341">
        <f>ROUND(I772*H772,2)</f>
        <v>0</v>
      </c>
      <c r="BL772" s="3" t="s">
        <v>409</v>
      </c>
      <c r="BM772" s="340" t="s">
        <v>1268</v>
      </c>
    </row>
    <row r="773" spans="2:65" s="350" customFormat="1" x14ac:dyDescent="0.2">
      <c r="B773" s="349"/>
      <c r="D773" s="344" t="s">
        <v>328</v>
      </c>
      <c r="E773" s="351" t="s">
        <v>1</v>
      </c>
      <c r="F773" s="352" t="s">
        <v>1269</v>
      </c>
      <c r="H773" s="353">
        <v>0.93799999999999994</v>
      </c>
      <c r="L773" s="349"/>
      <c r="M773" s="354"/>
      <c r="T773" s="355"/>
      <c r="AT773" s="351" t="s">
        <v>328</v>
      </c>
      <c r="AU773" s="351" t="s">
        <v>89</v>
      </c>
      <c r="AV773" s="350" t="s">
        <v>89</v>
      </c>
      <c r="AW773" s="350" t="s">
        <v>32</v>
      </c>
      <c r="AX773" s="350" t="s">
        <v>84</v>
      </c>
      <c r="AY773" s="351" t="s">
        <v>320</v>
      </c>
    </row>
    <row r="774" spans="2:65" s="350" customFormat="1" x14ac:dyDescent="0.2">
      <c r="B774" s="349"/>
      <c r="D774" s="344" t="s">
        <v>328</v>
      </c>
      <c r="F774" s="352" t="s">
        <v>1270</v>
      </c>
      <c r="H774" s="353">
        <v>0.98499999999999999</v>
      </c>
      <c r="L774" s="349"/>
      <c r="M774" s="354"/>
      <c r="T774" s="355"/>
      <c r="AT774" s="351" t="s">
        <v>328</v>
      </c>
      <c r="AU774" s="351" t="s">
        <v>89</v>
      </c>
      <c r="AV774" s="350" t="s">
        <v>89</v>
      </c>
      <c r="AW774" s="350" t="s">
        <v>4</v>
      </c>
      <c r="AX774" s="350" t="s">
        <v>84</v>
      </c>
      <c r="AY774" s="351" t="s">
        <v>320</v>
      </c>
    </row>
    <row r="775" spans="2:65" s="1" customFormat="1" ht="16.5" customHeight="1" x14ac:dyDescent="0.2">
      <c r="B775" s="13"/>
      <c r="C775" s="363" t="s">
        <v>1271</v>
      </c>
      <c r="D775" s="363" t="s">
        <v>339</v>
      </c>
      <c r="E775" s="364" t="s">
        <v>1272</v>
      </c>
      <c r="F775" s="365" t="s">
        <v>1273</v>
      </c>
      <c r="G775" s="366" t="s">
        <v>385</v>
      </c>
      <c r="H775" s="367">
        <v>773.36400000000003</v>
      </c>
      <c r="I775" s="22"/>
      <c r="J775" s="368">
        <f>ROUND(I775*H775,2)</f>
        <v>0</v>
      </c>
      <c r="K775" s="369"/>
      <c r="L775" s="370"/>
      <c r="M775" s="371" t="s">
        <v>1</v>
      </c>
      <c r="N775" s="372" t="s">
        <v>42</v>
      </c>
      <c r="P775" s="338">
        <f>O775*H775</f>
        <v>0</v>
      </c>
      <c r="Q775" s="338">
        <v>0</v>
      </c>
      <c r="R775" s="338">
        <f>Q775*H775</f>
        <v>0</v>
      </c>
      <c r="S775" s="338">
        <v>0</v>
      </c>
      <c r="T775" s="339">
        <f>S775*H775</f>
        <v>0</v>
      </c>
      <c r="AR775" s="340" t="s">
        <v>501</v>
      </c>
      <c r="AT775" s="340" t="s">
        <v>339</v>
      </c>
      <c r="AU775" s="340" t="s">
        <v>89</v>
      </c>
      <c r="AY775" s="3" t="s">
        <v>320</v>
      </c>
      <c r="BE775" s="341">
        <f>IF(N775="základní",J775,0)</f>
        <v>0</v>
      </c>
      <c r="BF775" s="341">
        <f>IF(N775="snížená",J775,0)</f>
        <v>0</v>
      </c>
      <c r="BG775" s="341">
        <f>IF(N775="zákl. přenesená",J775,0)</f>
        <v>0</v>
      </c>
      <c r="BH775" s="341">
        <f>IF(N775="sníž. přenesená",J775,0)</f>
        <v>0</v>
      </c>
      <c r="BI775" s="341">
        <f>IF(N775="nulová",J775,0)</f>
        <v>0</v>
      </c>
      <c r="BJ775" s="3" t="s">
        <v>89</v>
      </c>
      <c r="BK775" s="341">
        <f>ROUND(I775*H775,2)</f>
        <v>0</v>
      </c>
      <c r="BL775" s="3" t="s">
        <v>409</v>
      </c>
      <c r="BM775" s="340" t="s">
        <v>1274</v>
      </c>
    </row>
    <row r="776" spans="2:65" s="350" customFormat="1" x14ac:dyDescent="0.2">
      <c r="B776" s="349"/>
      <c r="D776" s="344" t="s">
        <v>328</v>
      </c>
      <c r="E776" s="351" t="s">
        <v>1</v>
      </c>
      <c r="F776" s="352" t="s">
        <v>93</v>
      </c>
      <c r="H776" s="353">
        <v>758.2</v>
      </c>
      <c r="L776" s="349"/>
      <c r="M776" s="354"/>
      <c r="T776" s="355"/>
      <c r="AT776" s="351" t="s">
        <v>328</v>
      </c>
      <c r="AU776" s="351" t="s">
        <v>89</v>
      </c>
      <c r="AV776" s="350" t="s">
        <v>89</v>
      </c>
      <c r="AW776" s="350" t="s">
        <v>32</v>
      </c>
      <c r="AX776" s="350" t="s">
        <v>84</v>
      </c>
      <c r="AY776" s="351" t="s">
        <v>320</v>
      </c>
    </row>
    <row r="777" spans="2:65" s="350" customFormat="1" x14ac:dyDescent="0.2">
      <c r="B777" s="349"/>
      <c r="D777" s="344" t="s">
        <v>328</v>
      </c>
      <c r="F777" s="352" t="s">
        <v>1275</v>
      </c>
      <c r="H777" s="353">
        <v>773.36400000000003</v>
      </c>
      <c r="L777" s="349"/>
      <c r="M777" s="354"/>
      <c r="T777" s="355"/>
      <c r="AT777" s="351" t="s">
        <v>328</v>
      </c>
      <c r="AU777" s="351" t="s">
        <v>89</v>
      </c>
      <c r="AV777" s="350" t="s">
        <v>89</v>
      </c>
      <c r="AW777" s="350" t="s">
        <v>4</v>
      </c>
      <c r="AX777" s="350" t="s">
        <v>84</v>
      </c>
      <c r="AY777" s="351" t="s">
        <v>320</v>
      </c>
    </row>
    <row r="778" spans="2:65" s="1" customFormat="1" ht="37.75" customHeight="1" x14ac:dyDescent="0.2">
      <c r="B778" s="13"/>
      <c r="C778" s="329" t="s">
        <v>1276</v>
      </c>
      <c r="D778" s="329" t="s">
        <v>322</v>
      </c>
      <c r="E778" s="330" t="s">
        <v>1277</v>
      </c>
      <c r="F778" s="331" t="s">
        <v>1278</v>
      </c>
      <c r="G778" s="332" t="s">
        <v>385</v>
      </c>
      <c r="H778" s="333">
        <v>161.99299999999999</v>
      </c>
      <c r="I778" s="21"/>
      <c r="J778" s="334">
        <f>ROUND(I778*H778,2)</f>
        <v>0</v>
      </c>
      <c r="K778" s="335"/>
      <c r="L778" s="13"/>
      <c r="M778" s="336" t="s">
        <v>1</v>
      </c>
      <c r="N778" s="337" t="s">
        <v>42</v>
      </c>
      <c r="P778" s="338">
        <f>O778*H778</f>
        <v>0</v>
      </c>
      <c r="Q778" s="338">
        <v>6.0600000000000003E-3</v>
      </c>
      <c r="R778" s="338">
        <f>Q778*H778</f>
        <v>0.98167758000000005</v>
      </c>
      <c r="S778" s="338">
        <v>0</v>
      </c>
      <c r="T778" s="339">
        <f>S778*H778</f>
        <v>0</v>
      </c>
      <c r="AR778" s="340" t="s">
        <v>409</v>
      </c>
      <c r="AT778" s="340" t="s">
        <v>322</v>
      </c>
      <c r="AU778" s="340" t="s">
        <v>89</v>
      </c>
      <c r="AY778" s="3" t="s">
        <v>320</v>
      </c>
      <c r="BE778" s="341">
        <f>IF(N778="základní",J778,0)</f>
        <v>0</v>
      </c>
      <c r="BF778" s="341">
        <f>IF(N778="snížená",J778,0)</f>
        <v>0</v>
      </c>
      <c r="BG778" s="341">
        <f>IF(N778="zákl. přenesená",J778,0)</f>
        <v>0</v>
      </c>
      <c r="BH778" s="341">
        <f>IF(N778="sníž. přenesená",J778,0)</f>
        <v>0</v>
      </c>
      <c r="BI778" s="341">
        <f>IF(N778="nulová",J778,0)</f>
        <v>0</v>
      </c>
      <c r="BJ778" s="3" t="s">
        <v>89</v>
      </c>
      <c r="BK778" s="341">
        <f>ROUND(I778*H778,2)</f>
        <v>0</v>
      </c>
      <c r="BL778" s="3" t="s">
        <v>409</v>
      </c>
      <c r="BM778" s="340" t="s">
        <v>1279</v>
      </c>
    </row>
    <row r="779" spans="2:65" s="343" customFormat="1" x14ac:dyDescent="0.2">
      <c r="B779" s="342"/>
      <c r="D779" s="344" t="s">
        <v>328</v>
      </c>
      <c r="E779" s="345" t="s">
        <v>1</v>
      </c>
      <c r="F779" s="346" t="s">
        <v>1280</v>
      </c>
      <c r="H779" s="345" t="s">
        <v>1</v>
      </c>
      <c r="L779" s="342"/>
      <c r="M779" s="347"/>
      <c r="T779" s="348"/>
      <c r="AT779" s="345" t="s">
        <v>328</v>
      </c>
      <c r="AU779" s="345" t="s">
        <v>89</v>
      </c>
      <c r="AV779" s="343" t="s">
        <v>84</v>
      </c>
      <c r="AW779" s="343" t="s">
        <v>32</v>
      </c>
      <c r="AX779" s="343" t="s">
        <v>76</v>
      </c>
      <c r="AY779" s="345" t="s">
        <v>320</v>
      </c>
    </row>
    <row r="780" spans="2:65" s="350" customFormat="1" x14ac:dyDescent="0.2">
      <c r="B780" s="349"/>
      <c r="D780" s="344" t="s">
        <v>328</v>
      </c>
      <c r="E780" s="351" t="s">
        <v>1</v>
      </c>
      <c r="F780" s="352" t="s">
        <v>1281</v>
      </c>
      <c r="H780" s="353">
        <v>50.423999999999999</v>
      </c>
      <c r="L780" s="349"/>
      <c r="M780" s="354"/>
      <c r="T780" s="355"/>
      <c r="AT780" s="351" t="s">
        <v>328</v>
      </c>
      <c r="AU780" s="351" t="s">
        <v>89</v>
      </c>
      <c r="AV780" s="350" t="s">
        <v>89</v>
      </c>
      <c r="AW780" s="350" t="s">
        <v>32</v>
      </c>
      <c r="AX780" s="350" t="s">
        <v>76</v>
      </c>
      <c r="AY780" s="351" t="s">
        <v>320</v>
      </c>
    </row>
    <row r="781" spans="2:65" s="350" customFormat="1" x14ac:dyDescent="0.2">
      <c r="B781" s="349"/>
      <c r="D781" s="344" t="s">
        <v>328</v>
      </c>
      <c r="E781" s="351" t="s">
        <v>1</v>
      </c>
      <c r="F781" s="352" t="s">
        <v>1282</v>
      </c>
      <c r="H781" s="353">
        <v>41.875999999999998</v>
      </c>
      <c r="L781" s="349"/>
      <c r="M781" s="354"/>
      <c r="T781" s="355"/>
      <c r="AT781" s="351" t="s">
        <v>328</v>
      </c>
      <c r="AU781" s="351" t="s">
        <v>89</v>
      </c>
      <c r="AV781" s="350" t="s">
        <v>89</v>
      </c>
      <c r="AW781" s="350" t="s">
        <v>32</v>
      </c>
      <c r="AX781" s="350" t="s">
        <v>76</v>
      </c>
      <c r="AY781" s="351" t="s">
        <v>320</v>
      </c>
    </row>
    <row r="782" spans="2:65" s="350" customFormat="1" x14ac:dyDescent="0.2">
      <c r="B782" s="349"/>
      <c r="D782" s="344" t="s">
        <v>328</v>
      </c>
      <c r="E782" s="351" t="s">
        <v>1</v>
      </c>
      <c r="F782" s="352" t="s">
        <v>1283</v>
      </c>
      <c r="H782" s="353">
        <v>28.111000000000001</v>
      </c>
      <c r="L782" s="349"/>
      <c r="M782" s="354"/>
      <c r="T782" s="355"/>
      <c r="AT782" s="351" t="s">
        <v>328</v>
      </c>
      <c r="AU782" s="351" t="s">
        <v>89</v>
      </c>
      <c r="AV782" s="350" t="s">
        <v>89</v>
      </c>
      <c r="AW782" s="350" t="s">
        <v>32</v>
      </c>
      <c r="AX782" s="350" t="s">
        <v>76</v>
      </c>
      <c r="AY782" s="351" t="s">
        <v>320</v>
      </c>
    </row>
    <row r="783" spans="2:65" s="384" customFormat="1" x14ac:dyDescent="0.2">
      <c r="B783" s="383"/>
      <c r="D783" s="344" t="s">
        <v>328</v>
      </c>
      <c r="E783" s="385" t="s">
        <v>238</v>
      </c>
      <c r="F783" s="386" t="s">
        <v>621</v>
      </c>
      <c r="H783" s="387">
        <v>120.411</v>
      </c>
      <c r="L783" s="383"/>
      <c r="M783" s="388"/>
      <c r="T783" s="389"/>
      <c r="AT783" s="385" t="s">
        <v>328</v>
      </c>
      <c r="AU783" s="385" t="s">
        <v>89</v>
      </c>
      <c r="AV783" s="384" t="s">
        <v>207</v>
      </c>
      <c r="AW783" s="384" t="s">
        <v>32</v>
      </c>
      <c r="AX783" s="384" t="s">
        <v>76</v>
      </c>
      <c r="AY783" s="385" t="s">
        <v>320</v>
      </c>
    </row>
    <row r="784" spans="2:65" s="343" customFormat="1" x14ac:dyDescent="0.2">
      <c r="B784" s="342"/>
      <c r="D784" s="344" t="s">
        <v>328</v>
      </c>
      <c r="E784" s="345" t="s">
        <v>1</v>
      </c>
      <c r="F784" s="346" t="s">
        <v>1284</v>
      </c>
      <c r="H784" s="345" t="s">
        <v>1</v>
      </c>
      <c r="L784" s="342"/>
      <c r="M784" s="347"/>
      <c r="T784" s="348"/>
      <c r="AT784" s="345" t="s">
        <v>328</v>
      </c>
      <c r="AU784" s="345" t="s">
        <v>89</v>
      </c>
      <c r="AV784" s="343" t="s">
        <v>84</v>
      </c>
      <c r="AW784" s="343" t="s">
        <v>32</v>
      </c>
      <c r="AX784" s="343" t="s">
        <v>76</v>
      </c>
      <c r="AY784" s="345" t="s">
        <v>320</v>
      </c>
    </row>
    <row r="785" spans="2:65" s="350" customFormat="1" x14ac:dyDescent="0.2">
      <c r="B785" s="349"/>
      <c r="D785" s="344" t="s">
        <v>328</v>
      </c>
      <c r="E785" s="351" t="s">
        <v>1</v>
      </c>
      <c r="F785" s="352" t="s">
        <v>133</v>
      </c>
      <c r="H785" s="353">
        <v>14.2</v>
      </c>
      <c r="L785" s="349"/>
      <c r="M785" s="354"/>
      <c r="T785" s="355"/>
      <c r="AT785" s="351" t="s">
        <v>328</v>
      </c>
      <c r="AU785" s="351" t="s">
        <v>89</v>
      </c>
      <c r="AV785" s="350" t="s">
        <v>89</v>
      </c>
      <c r="AW785" s="350" t="s">
        <v>32</v>
      </c>
      <c r="AX785" s="350" t="s">
        <v>76</v>
      </c>
      <c r="AY785" s="351" t="s">
        <v>320</v>
      </c>
    </row>
    <row r="786" spans="2:65" s="384" customFormat="1" x14ac:dyDescent="0.2">
      <c r="B786" s="383"/>
      <c r="D786" s="344" t="s">
        <v>328</v>
      </c>
      <c r="E786" s="385" t="s">
        <v>131</v>
      </c>
      <c r="F786" s="386" t="s">
        <v>621</v>
      </c>
      <c r="H786" s="387">
        <v>14.2</v>
      </c>
      <c r="L786" s="383"/>
      <c r="M786" s="388"/>
      <c r="T786" s="389"/>
      <c r="AT786" s="385" t="s">
        <v>328</v>
      </c>
      <c r="AU786" s="385" t="s">
        <v>89</v>
      </c>
      <c r="AV786" s="384" t="s">
        <v>207</v>
      </c>
      <c r="AW786" s="384" t="s">
        <v>32</v>
      </c>
      <c r="AX786" s="384" t="s">
        <v>76</v>
      </c>
      <c r="AY786" s="385" t="s">
        <v>320</v>
      </c>
    </row>
    <row r="787" spans="2:65" s="343" customFormat="1" ht="20" x14ac:dyDescent="0.2">
      <c r="B787" s="342"/>
      <c r="D787" s="344" t="s">
        <v>328</v>
      </c>
      <c r="E787" s="345" t="s">
        <v>1</v>
      </c>
      <c r="F787" s="346" t="s">
        <v>1285</v>
      </c>
      <c r="H787" s="345" t="s">
        <v>1</v>
      </c>
      <c r="L787" s="342"/>
      <c r="M787" s="347"/>
      <c r="T787" s="348"/>
      <c r="AT787" s="345" t="s">
        <v>328</v>
      </c>
      <c r="AU787" s="345" t="s">
        <v>89</v>
      </c>
      <c r="AV787" s="343" t="s">
        <v>84</v>
      </c>
      <c r="AW787" s="343" t="s">
        <v>32</v>
      </c>
      <c r="AX787" s="343" t="s">
        <v>76</v>
      </c>
      <c r="AY787" s="345" t="s">
        <v>320</v>
      </c>
    </row>
    <row r="788" spans="2:65" s="350" customFormat="1" x14ac:dyDescent="0.2">
      <c r="B788" s="349"/>
      <c r="D788" s="344" t="s">
        <v>328</v>
      </c>
      <c r="E788" s="351" t="s">
        <v>1</v>
      </c>
      <c r="F788" s="352" t="s">
        <v>1286</v>
      </c>
      <c r="H788" s="353">
        <v>19.667999999999999</v>
      </c>
      <c r="L788" s="349"/>
      <c r="M788" s="354"/>
      <c r="T788" s="355"/>
      <c r="AT788" s="351" t="s">
        <v>328</v>
      </c>
      <c r="AU788" s="351" t="s">
        <v>89</v>
      </c>
      <c r="AV788" s="350" t="s">
        <v>89</v>
      </c>
      <c r="AW788" s="350" t="s">
        <v>32</v>
      </c>
      <c r="AX788" s="350" t="s">
        <v>76</v>
      </c>
      <c r="AY788" s="351" t="s">
        <v>320</v>
      </c>
    </row>
    <row r="789" spans="2:65" s="384" customFormat="1" x14ac:dyDescent="0.2">
      <c r="B789" s="383"/>
      <c r="D789" s="344" t="s">
        <v>328</v>
      </c>
      <c r="E789" s="385" t="s">
        <v>144</v>
      </c>
      <c r="F789" s="386" t="s">
        <v>621</v>
      </c>
      <c r="H789" s="387">
        <v>19.667999999999999</v>
      </c>
      <c r="L789" s="383"/>
      <c r="M789" s="388"/>
      <c r="T789" s="389"/>
      <c r="AT789" s="385" t="s">
        <v>328</v>
      </c>
      <c r="AU789" s="385" t="s">
        <v>89</v>
      </c>
      <c r="AV789" s="384" t="s">
        <v>207</v>
      </c>
      <c r="AW789" s="384" t="s">
        <v>32</v>
      </c>
      <c r="AX789" s="384" t="s">
        <v>76</v>
      </c>
      <c r="AY789" s="385" t="s">
        <v>320</v>
      </c>
    </row>
    <row r="790" spans="2:65" s="357" customFormat="1" x14ac:dyDescent="0.2">
      <c r="B790" s="356"/>
      <c r="D790" s="344" t="s">
        <v>328</v>
      </c>
      <c r="E790" s="358" t="s">
        <v>1</v>
      </c>
      <c r="F790" s="359" t="s">
        <v>402</v>
      </c>
      <c r="H790" s="360">
        <v>154.279</v>
      </c>
      <c r="L790" s="356"/>
      <c r="M790" s="361"/>
      <c r="T790" s="362"/>
      <c r="AT790" s="358" t="s">
        <v>328</v>
      </c>
      <c r="AU790" s="358" t="s">
        <v>89</v>
      </c>
      <c r="AV790" s="357" t="s">
        <v>326</v>
      </c>
      <c r="AW790" s="357" t="s">
        <v>32</v>
      </c>
      <c r="AX790" s="357" t="s">
        <v>76</v>
      </c>
      <c r="AY790" s="358" t="s">
        <v>320</v>
      </c>
    </row>
    <row r="791" spans="2:65" s="350" customFormat="1" x14ac:dyDescent="0.2">
      <c r="B791" s="349"/>
      <c r="D791" s="344" t="s">
        <v>328</v>
      </c>
      <c r="E791" s="351" t="s">
        <v>1</v>
      </c>
      <c r="F791" s="352" t="s">
        <v>1287</v>
      </c>
      <c r="H791" s="353">
        <v>161.99299999999999</v>
      </c>
      <c r="L791" s="349"/>
      <c r="M791" s="354"/>
      <c r="T791" s="355"/>
      <c r="AT791" s="351" t="s">
        <v>328</v>
      </c>
      <c r="AU791" s="351" t="s">
        <v>89</v>
      </c>
      <c r="AV791" s="350" t="s">
        <v>89</v>
      </c>
      <c r="AW791" s="350" t="s">
        <v>32</v>
      </c>
      <c r="AX791" s="350" t="s">
        <v>84</v>
      </c>
      <c r="AY791" s="351" t="s">
        <v>320</v>
      </c>
    </row>
    <row r="792" spans="2:65" s="1" customFormat="1" ht="24.15" customHeight="1" x14ac:dyDescent="0.2">
      <c r="B792" s="13"/>
      <c r="C792" s="363" t="s">
        <v>1288</v>
      </c>
      <c r="D792" s="363" t="s">
        <v>339</v>
      </c>
      <c r="E792" s="364" t="s">
        <v>880</v>
      </c>
      <c r="F792" s="365" t="s">
        <v>881</v>
      </c>
      <c r="G792" s="366" t="s">
        <v>385</v>
      </c>
      <c r="H792" s="367">
        <v>126.432</v>
      </c>
      <c r="I792" s="22"/>
      <c r="J792" s="368">
        <f>ROUND(I792*H792,2)</f>
        <v>0</v>
      </c>
      <c r="K792" s="369"/>
      <c r="L792" s="370"/>
      <c r="M792" s="371" t="s">
        <v>1</v>
      </c>
      <c r="N792" s="372" t="s">
        <v>42</v>
      </c>
      <c r="P792" s="338">
        <f>O792*H792</f>
        <v>0</v>
      </c>
      <c r="Q792" s="338">
        <v>5.5999999999999999E-3</v>
      </c>
      <c r="R792" s="338">
        <f>Q792*H792</f>
        <v>0.70801919999999996</v>
      </c>
      <c r="S792" s="338">
        <v>0</v>
      </c>
      <c r="T792" s="339">
        <f>S792*H792</f>
        <v>0</v>
      </c>
      <c r="AR792" s="340" t="s">
        <v>501</v>
      </c>
      <c r="AT792" s="340" t="s">
        <v>339</v>
      </c>
      <c r="AU792" s="340" t="s">
        <v>89</v>
      </c>
      <c r="AY792" s="3" t="s">
        <v>320</v>
      </c>
      <c r="BE792" s="341">
        <f>IF(N792="základní",J792,0)</f>
        <v>0</v>
      </c>
      <c r="BF792" s="341">
        <f>IF(N792="snížená",J792,0)</f>
        <v>0</v>
      </c>
      <c r="BG792" s="341">
        <f>IF(N792="zákl. přenesená",J792,0)</f>
        <v>0</v>
      </c>
      <c r="BH792" s="341">
        <f>IF(N792="sníž. přenesená",J792,0)</f>
        <v>0</v>
      </c>
      <c r="BI792" s="341">
        <f>IF(N792="nulová",J792,0)</f>
        <v>0</v>
      </c>
      <c r="BJ792" s="3" t="s">
        <v>89</v>
      </c>
      <c r="BK792" s="341">
        <f>ROUND(I792*H792,2)</f>
        <v>0</v>
      </c>
      <c r="BL792" s="3" t="s">
        <v>409</v>
      </c>
      <c r="BM792" s="340" t="s">
        <v>1289</v>
      </c>
    </row>
    <row r="793" spans="2:65" s="350" customFormat="1" x14ac:dyDescent="0.2">
      <c r="B793" s="349"/>
      <c r="D793" s="344" t="s">
        <v>328</v>
      </c>
      <c r="E793" s="351" t="s">
        <v>1</v>
      </c>
      <c r="F793" s="352" t="s">
        <v>238</v>
      </c>
      <c r="H793" s="353">
        <v>120.411</v>
      </c>
      <c r="L793" s="349"/>
      <c r="M793" s="354"/>
      <c r="T793" s="355"/>
      <c r="AT793" s="351" t="s">
        <v>328</v>
      </c>
      <c r="AU793" s="351" t="s">
        <v>89</v>
      </c>
      <c r="AV793" s="350" t="s">
        <v>89</v>
      </c>
      <c r="AW793" s="350" t="s">
        <v>32</v>
      </c>
      <c r="AX793" s="350" t="s">
        <v>76</v>
      </c>
      <c r="AY793" s="351" t="s">
        <v>320</v>
      </c>
    </row>
    <row r="794" spans="2:65" s="350" customFormat="1" x14ac:dyDescent="0.2">
      <c r="B794" s="349"/>
      <c r="D794" s="344" t="s">
        <v>328</v>
      </c>
      <c r="E794" s="351" t="s">
        <v>1</v>
      </c>
      <c r="F794" s="352" t="s">
        <v>1290</v>
      </c>
      <c r="H794" s="353">
        <v>126.432</v>
      </c>
      <c r="L794" s="349"/>
      <c r="M794" s="354"/>
      <c r="T794" s="355"/>
      <c r="AT794" s="351" t="s">
        <v>328</v>
      </c>
      <c r="AU794" s="351" t="s">
        <v>89</v>
      </c>
      <c r="AV794" s="350" t="s">
        <v>89</v>
      </c>
      <c r="AW794" s="350" t="s">
        <v>32</v>
      </c>
      <c r="AX794" s="350" t="s">
        <v>84</v>
      </c>
      <c r="AY794" s="351" t="s">
        <v>320</v>
      </c>
    </row>
    <row r="795" spans="2:65" s="1" customFormat="1" ht="24.15" customHeight="1" x14ac:dyDescent="0.2">
      <c r="B795" s="13"/>
      <c r="C795" s="363" t="s">
        <v>1291</v>
      </c>
      <c r="D795" s="363" t="s">
        <v>339</v>
      </c>
      <c r="E795" s="364" t="s">
        <v>1292</v>
      </c>
      <c r="F795" s="365" t="s">
        <v>1293</v>
      </c>
      <c r="G795" s="366" t="s">
        <v>385</v>
      </c>
      <c r="H795" s="367">
        <v>19.667999999999999</v>
      </c>
      <c r="I795" s="22"/>
      <c r="J795" s="368">
        <f>ROUND(I795*H795,2)</f>
        <v>0</v>
      </c>
      <c r="K795" s="369"/>
      <c r="L795" s="370"/>
      <c r="M795" s="371" t="s">
        <v>1</v>
      </c>
      <c r="N795" s="372" t="s">
        <v>42</v>
      </c>
      <c r="P795" s="338">
        <f>O795*H795</f>
        <v>0</v>
      </c>
      <c r="Q795" s="338">
        <v>1.5E-3</v>
      </c>
      <c r="R795" s="338">
        <f>Q795*H795</f>
        <v>2.9502E-2</v>
      </c>
      <c r="S795" s="338">
        <v>0</v>
      </c>
      <c r="T795" s="339">
        <f>S795*H795</f>
        <v>0</v>
      </c>
      <c r="AR795" s="340" t="s">
        <v>501</v>
      </c>
      <c r="AT795" s="340" t="s">
        <v>339</v>
      </c>
      <c r="AU795" s="340" t="s">
        <v>89</v>
      </c>
      <c r="AY795" s="3" t="s">
        <v>320</v>
      </c>
      <c r="BE795" s="341">
        <f>IF(N795="základní",J795,0)</f>
        <v>0</v>
      </c>
      <c r="BF795" s="341">
        <f>IF(N795="snížená",J795,0)</f>
        <v>0</v>
      </c>
      <c r="BG795" s="341">
        <f>IF(N795="zákl. přenesená",J795,0)</f>
        <v>0</v>
      </c>
      <c r="BH795" s="341">
        <f>IF(N795="sníž. přenesená",J795,0)</f>
        <v>0</v>
      </c>
      <c r="BI795" s="341">
        <f>IF(N795="nulová",J795,0)</f>
        <v>0</v>
      </c>
      <c r="BJ795" s="3" t="s">
        <v>89</v>
      </c>
      <c r="BK795" s="341">
        <f>ROUND(I795*H795,2)</f>
        <v>0</v>
      </c>
      <c r="BL795" s="3" t="s">
        <v>409</v>
      </c>
      <c r="BM795" s="340" t="s">
        <v>1294</v>
      </c>
    </row>
    <row r="796" spans="2:65" s="350" customFormat="1" x14ac:dyDescent="0.2">
      <c r="B796" s="349"/>
      <c r="D796" s="344" t="s">
        <v>328</v>
      </c>
      <c r="E796" s="351" t="s">
        <v>1</v>
      </c>
      <c r="F796" s="352" t="s">
        <v>144</v>
      </c>
      <c r="H796" s="353">
        <v>19.667999999999999</v>
      </c>
      <c r="L796" s="349"/>
      <c r="M796" s="354"/>
      <c r="T796" s="355"/>
      <c r="AT796" s="351" t="s">
        <v>328</v>
      </c>
      <c r="AU796" s="351" t="s">
        <v>89</v>
      </c>
      <c r="AV796" s="350" t="s">
        <v>89</v>
      </c>
      <c r="AW796" s="350" t="s">
        <v>32</v>
      </c>
      <c r="AX796" s="350" t="s">
        <v>84</v>
      </c>
      <c r="AY796" s="351" t="s">
        <v>320</v>
      </c>
    </row>
    <row r="797" spans="2:65" s="1" customFormat="1" ht="24.15" customHeight="1" x14ac:dyDescent="0.2">
      <c r="B797" s="13"/>
      <c r="C797" s="363" t="s">
        <v>1295</v>
      </c>
      <c r="D797" s="363" t="s">
        <v>339</v>
      </c>
      <c r="E797" s="364" t="s">
        <v>1296</v>
      </c>
      <c r="F797" s="365" t="s">
        <v>1297</v>
      </c>
      <c r="G797" s="366" t="s">
        <v>385</v>
      </c>
      <c r="H797" s="367">
        <v>14.91</v>
      </c>
      <c r="I797" s="22"/>
      <c r="J797" s="368">
        <f>ROUND(I797*H797,2)</f>
        <v>0</v>
      </c>
      <c r="K797" s="369"/>
      <c r="L797" s="370"/>
      <c r="M797" s="371" t="s">
        <v>1</v>
      </c>
      <c r="N797" s="372" t="s">
        <v>42</v>
      </c>
      <c r="P797" s="338">
        <f>O797*H797</f>
        <v>0</v>
      </c>
      <c r="Q797" s="338">
        <v>6.3E-3</v>
      </c>
      <c r="R797" s="338">
        <f>Q797*H797</f>
        <v>9.3933000000000003E-2</v>
      </c>
      <c r="S797" s="338">
        <v>0</v>
      </c>
      <c r="T797" s="339">
        <f>S797*H797</f>
        <v>0</v>
      </c>
      <c r="AR797" s="340" t="s">
        <v>501</v>
      </c>
      <c r="AT797" s="340" t="s">
        <v>339</v>
      </c>
      <c r="AU797" s="340" t="s">
        <v>89</v>
      </c>
      <c r="AY797" s="3" t="s">
        <v>320</v>
      </c>
      <c r="BE797" s="341">
        <f>IF(N797="základní",J797,0)</f>
        <v>0</v>
      </c>
      <c r="BF797" s="341">
        <f>IF(N797="snížená",J797,0)</f>
        <v>0</v>
      </c>
      <c r="BG797" s="341">
        <f>IF(N797="zákl. přenesená",J797,0)</f>
        <v>0</v>
      </c>
      <c r="BH797" s="341">
        <f>IF(N797="sníž. přenesená",J797,0)</f>
        <v>0</v>
      </c>
      <c r="BI797" s="341">
        <f>IF(N797="nulová",J797,0)</f>
        <v>0</v>
      </c>
      <c r="BJ797" s="3" t="s">
        <v>89</v>
      </c>
      <c r="BK797" s="341">
        <f>ROUND(I797*H797,2)</f>
        <v>0</v>
      </c>
      <c r="BL797" s="3" t="s">
        <v>409</v>
      </c>
      <c r="BM797" s="340" t="s">
        <v>1298</v>
      </c>
    </row>
    <row r="798" spans="2:65" s="350" customFormat="1" x14ac:dyDescent="0.2">
      <c r="B798" s="349"/>
      <c r="D798" s="344" t="s">
        <v>328</v>
      </c>
      <c r="E798" s="351" t="s">
        <v>1</v>
      </c>
      <c r="F798" s="352" t="s">
        <v>131</v>
      </c>
      <c r="H798" s="353">
        <v>14.2</v>
      </c>
      <c r="L798" s="349"/>
      <c r="M798" s="354"/>
      <c r="T798" s="355"/>
      <c r="AT798" s="351" t="s">
        <v>328</v>
      </c>
      <c r="AU798" s="351" t="s">
        <v>89</v>
      </c>
      <c r="AV798" s="350" t="s">
        <v>89</v>
      </c>
      <c r="AW798" s="350" t="s">
        <v>32</v>
      </c>
      <c r="AX798" s="350" t="s">
        <v>76</v>
      </c>
      <c r="AY798" s="351" t="s">
        <v>320</v>
      </c>
    </row>
    <row r="799" spans="2:65" s="350" customFormat="1" x14ac:dyDescent="0.2">
      <c r="B799" s="349"/>
      <c r="D799" s="344" t="s">
        <v>328</v>
      </c>
      <c r="E799" s="351" t="s">
        <v>1</v>
      </c>
      <c r="F799" s="352" t="s">
        <v>1299</v>
      </c>
      <c r="H799" s="353">
        <v>14.91</v>
      </c>
      <c r="L799" s="349"/>
      <c r="M799" s="354"/>
      <c r="T799" s="355"/>
      <c r="AT799" s="351" t="s">
        <v>328</v>
      </c>
      <c r="AU799" s="351" t="s">
        <v>89</v>
      </c>
      <c r="AV799" s="350" t="s">
        <v>89</v>
      </c>
      <c r="AW799" s="350" t="s">
        <v>32</v>
      </c>
      <c r="AX799" s="350" t="s">
        <v>84</v>
      </c>
      <c r="AY799" s="351" t="s">
        <v>320</v>
      </c>
    </row>
    <row r="800" spans="2:65" s="1" customFormat="1" ht="24.15" customHeight="1" x14ac:dyDescent="0.2">
      <c r="B800" s="13"/>
      <c r="C800" s="329" t="s">
        <v>1300</v>
      </c>
      <c r="D800" s="329" t="s">
        <v>322</v>
      </c>
      <c r="E800" s="330" t="s">
        <v>1301</v>
      </c>
      <c r="F800" s="331" t="s">
        <v>1302</v>
      </c>
      <c r="G800" s="332" t="s">
        <v>385</v>
      </c>
      <c r="H800" s="333">
        <v>1022.063</v>
      </c>
      <c r="I800" s="21"/>
      <c r="J800" s="334">
        <f>ROUND(I800*H800,2)</f>
        <v>0</v>
      </c>
      <c r="K800" s="335"/>
      <c r="L800" s="13"/>
      <c r="M800" s="336" t="s">
        <v>1</v>
      </c>
      <c r="N800" s="337" t="s">
        <v>42</v>
      </c>
      <c r="P800" s="338">
        <f>O800*H800</f>
        <v>0</v>
      </c>
      <c r="Q800" s="338">
        <v>2.0400000000000001E-3</v>
      </c>
      <c r="R800" s="338">
        <f>Q800*H800</f>
        <v>2.0850085200000001</v>
      </c>
      <c r="S800" s="338">
        <v>0</v>
      </c>
      <c r="T800" s="339">
        <f>S800*H800</f>
        <v>0</v>
      </c>
      <c r="AR800" s="340" t="s">
        <v>409</v>
      </c>
      <c r="AT800" s="340" t="s">
        <v>322</v>
      </c>
      <c r="AU800" s="340" t="s">
        <v>89</v>
      </c>
      <c r="AY800" s="3" t="s">
        <v>320</v>
      </c>
      <c r="BE800" s="341">
        <f>IF(N800="základní",J800,0)</f>
        <v>0</v>
      </c>
      <c r="BF800" s="341">
        <f>IF(N800="snížená",J800,0)</f>
        <v>0</v>
      </c>
      <c r="BG800" s="341">
        <f>IF(N800="zákl. přenesená",J800,0)</f>
        <v>0</v>
      </c>
      <c r="BH800" s="341">
        <f>IF(N800="sníž. přenesená",J800,0)</f>
        <v>0</v>
      </c>
      <c r="BI800" s="341">
        <f>IF(N800="nulová",J800,0)</f>
        <v>0</v>
      </c>
      <c r="BJ800" s="3" t="s">
        <v>89</v>
      </c>
      <c r="BK800" s="341">
        <f>ROUND(I800*H800,2)</f>
        <v>0</v>
      </c>
      <c r="BL800" s="3" t="s">
        <v>409</v>
      </c>
      <c r="BM800" s="340" t="s">
        <v>1303</v>
      </c>
    </row>
    <row r="801" spans="2:65" s="350" customFormat="1" x14ac:dyDescent="0.2">
      <c r="B801" s="349"/>
      <c r="D801" s="344" t="s">
        <v>328</v>
      </c>
      <c r="E801" s="351" t="s">
        <v>1</v>
      </c>
      <c r="F801" s="352" t="s">
        <v>1304</v>
      </c>
      <c r="H801" s="353">
        <v>1022.063</v>
      </c>
      <c r="L801" s="349"/>
      <c r="M801" s="354"/>
      <c r="T801" s="355"/>
      <c r="AT801" s="351" t="s">
        <v>328</v>
      </c>
      <c r="AU801" s="351" t="s">
        <v>89</v>
      </c>
      <c r="AV801" s="350" t="s">
        <v>89</v>
      </c>
      <c r="AW801" s="350" t="s">
        <v>32</v>
      </c>
      <c r="AX801" s="350" t="s">
        <v>84</v>
      </c>
      <c r="AY801" s="351" t="s">
        <v>320</v>
      </c>
    </row>
    <row r="802" spans="2:65" s="1" customFormat="1" ht="24.15" customHeight="1" x14ac:dyDescent="0.2">
      <c r="B802" s="13"/>
      <c r="C802" s="363" t="s">
        <v>1305</v>
      </c>
      <c r="D802" s="363" t="s">
        <v>339</v>
      </c>
      <c r="E802" s="364" t="s">
        <v>1306</v>
      </c>
      <c r="F802" s="365" t="s">
        <v>1307</v>
      </c>
      <c r="G802" s="366" t="s">
        <v>385</v>
      </c>
      <c r="H802" s="367">
        <v>1018.29</v>
      </c>
      <c r="I802" s="22"/>
      <c r="J802" s="368">
        <f>ROUND(I802*H802,2)</f>
        <v>0</v>
      </c>
      <c r="K802" s="369"/>
      <c r="L802" s="370"/>
      <c r="M802" s="371" t="s">
        <v>1</v>
      </c>
      <c r="N802" s="372" t="s">
        <v>42</v>
      </c>
      <c r="P802" s="338">
        <f>O802*H802</f>
        <v>0</v>
      </c>
      <c r="Q802" s="338">
        <v>5.4000000000000003E-3</v>
      </c>
      <c r="R802" s="338">
        <f>Q802*H802</f>
        <v>5.4987659999999998</v>
      </c>
      <c r="S802" s="338">
        <v>0</v>
      </c>
      <c r="T802" s="339">
        <f>S802*H802</f>
        <v>0</v>
      </c>
      <c r="AR802" s="340" t="s">
        <v>501</v>
      </c>
      <c r="AT802" s="340" t="s">
        <v>339</v>
      </c>
      <c r="AU802" s="340" t="s">
        <v>89</v>
      </c>
      <c r="AY802" s="3" t="s">
        <v>320</v>
      </c>
      <c r="BE802" s="341">
        <f>IF(N802="základní",J802,0)</f>
        <v>0</v>
      </c>
      <c r="BF802" s="341">
        <f>IF(N802="snížená",J802,0)</f>
        <v>0</v>
      </c>
      <c r="BG802" s="341">
        <f>IF(N802="zákl. přenesená",J802,0)</f>
        <v>0</v>
      </c>
      <c r="BH802" s="341">
        <f>IF(N802="sníž. přenesená",J802,0)</f>
        <v>0</v>
      </c>
      <c r="BI802" s="341">
        <f>IF(N802="nulová",J802,0)</f>
        <v>0</v>
      </c>
      <c r="BJ802" s="3" t="s">
        <v>89</v>
      </c>
      <c r="BK802" s="341">
        <f>ROUND(I802*H802,2)</f>
        <v>0</v>
      </c>
      <c r="BL802" s="3" t="s">
        <v>409</v>
      </c>
      <c r="BM802" s="340" t="s">
        <v>1308</v>
      </c>
    </row>
    <row r="803" spans="2:65" s="350" customFormat="1" x14ac:dyDescent="0.2">
      <c r="B803" s="349"/>
      <c r="D803" s="344" t="s">
        <v>328</v>
      </c>
      <c r="E803" s="351" t="s">
        <v>1</v>
      </c>
      <c r="F803" s="352" t="s">
        <v>1309</v>
      </c>
      <c r="H803" s="353">
        <v>969.8</v>
      </c>
      <c r="L803" s="349"/>
      <c r="M803" s="354"/>
      <c r="T803" s="355"/>
      <c r="AT803" s="351" t="s">
        <v>328</v>
      </c>
      <c r="AU803" s="351" t="s">
        <v>89</v>
      </c>
      <c r="AV803" s="350" t="s">
        <v>89</v>
      </c>
      <c r="AW803" s="350" t="s">
        <v>32</v>
      </c>
      <c r="AX803" s="350" t="s">
        <v>76</v>
      </c>
      <c r="AY803" s="351" t="s">
        <v>320</v>
      </c>
    </row>
    <row r="804" spans="2:65" s="350" customFormat="1" x14ac:dyDescent="0.2">
      <c r="B804" s="349"/>
      <c r="D804" s="344" t="s">
        <v>328</v>
      </c>
      <c r="E804" s="351" t="s">
        <v>1</v>
      </c>
      <c r="F804" s="352" t="s">
        <v>1310</v>
      </c>
      <c r="H804" s="353">
        <v>1018.29</v>
      </c>
      <c r="L804" s="349"/>
      <c r="M804" s="354"/>
      <c r="T804" s="355"/>
      <c r="AT804" s="351" t="s">
        <v>328</v>
      </c>
      <c r="AU804" s="351" t="s">
        <v>89</v>
      </c>
      <c r="AV804" s="350" t="s">
        <v>89</v>
      </c>
      <c r="AW804" s="350" t="s">
        <v>32</v>
      </c>
      <c r="AX804" s="350" t="s">
        <v>84</v>
      </c>
      <c r="AY804" s="351" t="s">
        <v>320</v>
      </c>
    </row>
    <row r="805" spans="2:65" s="1" customFormat="1" ht="24.15" customHeight="1" x14ac:dyDescent="0.2">
      <c r="B805" s="13"/>
      <c r="C805" s="363" t="s">
        <v>1311</v>
      </c>
      <c r="D805" s="363" t="s">
        <v>339</v>
      </c>
      <c r="E805" s="364" t="s">
        <v>1312</v>
      </c>
      <c r="F805" s="365" t="s">
        <v>1313</v>
      </c>
      <c r="G805" s="366" t="s">
        <v>385</v>
      </c>
      <c r="H805" s="367">
        <v>52.262999999999998</v>
      </c>
      <c r="I805" s="22"/>
      <c r="J805" s="368">
        <f>ROUND(I805*H805,2)</f>
        <v>0</v>
      </c>
      <c r="K805" s="369"/>
      <c r="L805" s="370"/>
      <c r="M805" s="371" t="s">
        <v>1</v>
      </c>
      <c r="N805" s="372" t="s">
        <v>42</v>
      </c>
      <c r="P805" s="338">
        <f>O805*H805</f>
        <v>0</v>
      </c>
      <c r="Q805" s="338">
        <v>6.0000000000000001E-3</v>
      </c>
      <c r="R805" s="338">
        <f>Q805*H805</f>
        <v>0.31357799999999997</v>
      </c>
      <c r="S805" s="338">
        <v>0</v>
      </c>
      <c r="T805" s="339">
        <f>S805*H805</f>
        <v>0</v>
      </c>
      <c r="AR805" s="340" t="s">
        <v>501</v>
      </c>
      <c r="AT805" s="340" t="s">
        <v>339</v>
      </c>
      <c r="AU805" s="340" t="s">
        <v>89</v>
      </c>
      <c r="AY805" s="3" t="s">
        <v>320</v>
      </c>
      <c r="BE805" s="341">
        <f>IF(N805="základní",J805,0)</f>
        <v>0</v>
      </c>
      <c r="BF805" s="341">
        <f>IF(N805="snížená",J805,0)</f>
        <v>0</v>
      </c>
      <c r="BG805" s="341">
        <f>IF(N805="zákl. přenesená",J805,0)</f>
        <v>0</v>
      </c>
      <c r="BH805" s="341">
        <f>IF(N805="sníž. přenesená",J805,0)</f>
        <v>0</v>
      </c>
      <c r="BI805" s="341">
        <f>IF(N805="nulová",J805,0)</f>
        <v>0</v>
      </c>
      <c r="BJ805" s="3" t="s">
        <v>89</v>
      </c>
      <c r="BK805" s="341">
        <f>ROUND(I805*H805,2)</f>
        <v>0</v>
      </c>
      <c r="BL805" s="3" t="s">
        <v>409</v>
      </c>
      <c r="BM805" s="340" t="s">
        <v>1314</v>
      </c>
    </row>
    <row r="806" spans="2:65" s="350" customFormat="1" x14ac:dyDescent="0.2">
      <c r="B806" s="349"/>
      <c r="D806" s="344" t="s">
        <v>328</v>
      </c>
      <c r="E806" s="351" t="s">
        <v>1</v>
      </c>
      <c r="F806" s="352" t="s">
        <v>128</v>
      </c>
      <c r="H806" s="353">
        <v>52.262999999999998</v>
      </c>
      <c r="L806" s="349"/>
      <c r="M806" s="354"/>
      <c r="T806" s="355"/>
      <c r="AT806" s="351" t="s">
        <v>328</v>
      </c>
      <c r="AU806" s="351" t="s">
        <v>89</v>
      </c>
      <c r="AV806" s="350" t="s">
        <v>89</v>
      </c>
      <c r="AW806" s="350" t="s">
        <v>32</v>
      </c>
      <c r="AX806" s="350" t="s">
        <v>84</v>
      </c>
      <c r="AY806" s="351" t="s">
        <v>320</v>
      </c>
    </row>
    <row r="807" spans="2:65" s="1" customFormat="1" ht="24.15" customHeight="1" x14ac:dyDescent="0.2">
      <c r="B807" s="13"/>
      <c r="C807" s="329" t="s">
        <v>1315</v>
      </c>
      <c r="D807" s="329" t="s">
        <v>322</v>
      </c>
      <c r="E807" s="330" t="s">
        <v>1316</v>
      </c>
      <c r="F807" s="331" t="s">
        <v>1317</v>
      </c>
      <c r="G807" s="332" t="s">
        <v>325</v>
      </c>
      <c r="H807" s="333">
        <v>145.17500000000001</v>
      </c>
      <c r="I807" s="21"/>
      <c r="J807" s="334">
        <f>ROUND(I807*H807,2)</f>
        <v>0</v>
      </c>
      <c r="K807" s="335"/>
      <c r="L807" s="13"/>
      <c r="M807" s="336" t="s">
        <v>1</v>
      </c>
      <c r="N807" s="337" t="s">
        <v>42</v>
      </c>
      <c r="P807" s="338">
        <f>O807*H807</f>
        <v>0</v>
      </c>
      <c r="Q807" s="338">
        <v>3.0000000000000001E-5</v>
      </c>
      <c r="R807" s="338">
        <f>Q807*H807</f>
        <v>4.3552500000000006E-3</v>
      </c>
      <c r="S807" s="338">
        <v>0</v>
      </c>
      <c r="T807" s="339">
        <f>S807*H807</f>
        <v>0</v>
      </c>
      <c r="AR807" s="340" t="s">
        <v>409</v>
      </c>
      <c r="AT807" s="340" t="s">
        <v>322</v>
      </c>
      <c r="AU807" s="340" t="s">
        <v>89</v>
      </c>
      <c r="AY807" s="3" t="s">
        <v>320</v>
      </c>
      <c r="BE807" s="341">
        <f>IF(N807="základní",J807,0)</f>
        <v>0</v>
      </c>
      <c r="BF807" s="341">
        <f>IF(N807="snížená",J807,0)</f>
        <v>0</v>
      </c>
      <c r="BG807" s="341">
        <f>IF(N807="zákl. přenesená",J807,0)</f>
        <v>0</v>
      </c>
      <c r="BH807" s="341">
        <f>IF(N807="sníž. přenesená",J807,0)</f>
        <v>0</v>
      </c>
      <c r="BI807" s="341">
        <f>IF(N807="nulová",J807,0)</f>
        <v>0</v>
      </c>
      <c r="BJ807" s="3" t="s">
        <v>89</v>
      </c>
      <c r="BK807" s="341">
        <f>ROUND(I807*H807,2)</f>
        <v>0</v>
      </c>
      <c r="BL807" s="3" t="s">
        <v>409</v>
      </c>
      <c r="BM807" s="340" t="s">
        <v>1318</v>
      </c>
    </row>
    <row r="808" spans="2:65" s="350" customFormat="1" ht="20" x14ac:dyDescent="0.2">
      <c r="B808" s="349"/>
      <c r="D808" s="344" t="s">
        <v>328</v>
      </c>
      <c r="E808" s="351" t="s">
        <v>1</v>
      </c>
      <c r="F808" s="352" t="s">
        <v>1319</v>
      </c>
      <c r="H808" s="353">
        <v>145.17500000000001</v>
      </c>
      <c r="L808" s="349"/>
      <c r="M808" s="354"/>
      <c r="T808" s="355"/>
      <c r="AT808" s="351" t="s">
        <v>328</v>
      </c>
      <c r="AU808" s="351" t="s">
        <v>89</v>
      </c>
      <c r="AV808" s="350" t="s">
        <v>89</v>
      </c>
      <c r="AW808" s="350" t="s">
        <v>32</v>
      </c>
      <c r="AX808" s="350" t="s">
        <v>84</v>
      </c>
      <c r="AY808" s="351" t="s">
        <v>320</v>
      </c>
    </row>
    <row r="809" spans="2:65" s="1" customFormat="1" ht="16.5" customHeight="1" x14ac:dyDescent="0.2">
      <c r="B809" s="13"/>
      <c r="C809" s="363" t="s">
        <v>1320</v>
      </c>
      <c r="D809" s="363" t="s">
        <v>339</v>
      </c>
      <c r="E809" s="364" t="s">
        <v>1321</v>
      </c>
      <c r="F809" s="365" t="s">
        <v>1322</v>
      </c>
      <c r="G809" s="366" t="s">
        <v>325</v>
      </c>
      <c r="H809" s="367">
        <v>152.434</v>
      </c>
      <c r="I809" s="22"/>
      <c r="J809" s="368">
        <f>ROUND(I809*H809,2)</f>
        <v>0</v>
      </c>
      <c r="K809" s="369"/>
      <c r="L809" s="370"/>
      <c r="M809" s="371" t="s">
        <v>1</v>
      </c>
      <c r="N809" s="372" t="s">
        <v>42</v>
      </c>
      <c r="P809" s="338">
        <f>O809*H809</f>
        <v>0</v>
      </c>
      <c r="Q809" s="338">
        <v>0</v>
      </c>
      <c r="R809" s="338">
        <f>Q809*H809</f>
        <v>0</v>
      </c>
      <c r="S809" s="338">
        <v>0</v>
      </c>
      <c r="T809" s="339">
        <f>S809*H809</f>
        <v>0</v>
      </c>
      <c r="AR809" s="340" t="s">
        <v>501</v>
      </c>
      <c r="AT809" s="340" t="s">
        <v>339</v>
      </c>
      <c r="AU809" s="340" t="s">
        <v>89</v>
      </c>
      <c r="AY809" s="3" t="s">
        <v>320</v>
      </c>
      <c r="BE809" s="341">
        <f>IF(N809="základní",J809,0)</f>
        <v>0</v>
      </c>
      <c r="BF809" s="341">
        <f>IF(N809="snížená",J809,0)</f>
        <v>0</v>
      </c>
      <c r="BG809" s="341">
        <f>IF(N809="zákl. přenesená",J809,0)</f>
        <v>0</v>
      </c>
      <c r="BH809" s="341">
        <f>IF(N809="sníž. přenesená",J809,0)</f>
        <v>0</v>
      </c>
      <c r="BI809" s="341">
        <f>IF(N809="nulová",J809,0)</f>
        <v>0</v>
      </c>
      <c r="BJ809" s="3" t="s">
        <v>89</v>
      </c>
      <c r="BK809" s="341">
        <f>ROUND(I809*H809,2)</f>
        <v>0</v>
      </c>
      <c r="BL809" s="3" t="s">
        <v>409</v>
      </c>
      <c r="BM809" s="340" t="s">
        <v>1323</v>
      </c>
    </row>
    <row r="810" spans="2:65" s="350" customFormat="1" x14ac:dyDescent="0.2">
      <c r="B810" s="349"/>
      <c r="D810" s="344" t="s">
        <v>328</v>
      </c>
      <c r="E810" s="351" t="s">
        <v>1</v>
      </c>
      <c r="F810" s="352" t="s">
        <v>1324</v>
      </c>
      <c r="H810" s="353">
        <v>152.434</v>
      </c>
      <c r="L810" s="349"/>
      <c r="M810" s="354"/>
      <c r="T810" s="355"/>
      <c r="AT810" s="351" t="s">
        <v>328</v>
      </c>
      <c r="AU810" s="351" t="s">
        <v>89</v>
      </c>
      <c r="AV810" s="350" t="s">
        <v>89</v>
      </c>
      <c r="AW810" s="350" t="s">
        <v>32</v>
      </c>
      <c r="AX810" s="350" t="s">
        <v>84</v>
      </c>
      <c r="AY810" s="351" t="s">
        <v>320</v>
      </c>
    </row>
    <row r="811" spans="2:65" s="1" customFormat="1" ht="33" customHeight="1" x14ac:dyDescent="0.2">
      <c r="B811" s="13"/>
      <c r="C811" s="329" t="s">
        <v>1325</v>
      </c>
      <c r="D811" s="329" t="s">
        <v>322</v>
      </c>
      <c r="E811" s="330" t="s">
        <v>1326</v>
      </c>
      <c r="F811" s="331" t="s">
        <v>1327</v>
      </c>
      <c r="G811" s="332" t="s">
        <v>385</v>
      </c>
      <c r="H811" s="333">
        <v>969.8</v>
      </c>
      <c r="I811" s="21"/>
      <c r="J811" s="334">
        <f>ROUND(I811*H811,2)</f>
        <v>0</v>
      </c>
      <c r="K811" s="335"/>
      <c r="L811" s="13"/>
      <c r="M811" s="336" t="s">
        <v>1</v>
      </c>
      <c r="N811" s="337" t="s">
        <v>42</v>
      </c>
      <c r="P811" s="338">
        <f>O811*H811</f>
        <v>0</v>
      </c>
      <c r="Q811" s="338">
        <v>1.2E-4</v>
      </c>
      <c r="R811" s="338">
        <f>Q811*H811</f>
        <v>0.11637599999999999</v>
      </c>
      <c r="S811" s="338">
        <v>0</v>
      </c>
      <c r="T811" s="339">
        <f>S811*H811</f>
        <v>0</v>
      </c>
      <c r="AR811" s="340" t="s">
        <v>409</v>
      </c>
      <c r="AT811" s="340" t="s">
        <v>322</v>
      </c>
      <c r="AU811" s="340" t="s">
        <v>89</v>
      </c>
      <c r="AY811" s="3" t="s">
        <v>320</v>
      </c>
      <c r="BE811" s="341">
        <f>IF(N811="základní",J811,0)</f>
        <v>0</v>
      </c>
      <c r="BF811" s="341">
        <f>IF(N811="snížená",J811,0)</f>
        <v>0</v>
      </c>
      <c r="BG811" s="341">
        <f>IF(N811="zákl. přenesená",J811,0)</f>
        <v>0</v>
      </c>
      <c r="BH811" s="341">
        <f>IF(N811="sníž. přenesená",J811,0)</f>
        <v>0</v>
      </c>
      <c r="BI811" s="341">
        <f>IF(N811="nulová",J811,0)</f>
        <v>0</v>
      </c>
      <c r="BJ811" s="3" t="s">
        <v>89</v>
      </c>
      <c r="BK811" s="341">
        <f>ROUND(I811*H811,2)</f>
        <v>0</v>
      </c>
      <c r="BL811" s="3" t="s">
        <v>409</v>
      </c>
      <c r="BM811" s="340" t="s">
        <v>1328</v>
      </c>
    </row>
    <row r="812" spans="2:65" s="350" customFormat="1" x14ac:dyDescent="0.2">
      <c r="B812" s="349"/>
      <c r="D812" s="344" t="s">
        <v>328</v>
      </c>
      <c r="E812" s="351" t="s">
        <v>1</v>
      </c>
      <c r="F812" s="352" t="s">
        <v>1309</v>
      </c>
      <c r="H812" s="353">
        <v>969.8</v>
      </c>
      <c r="L812" s="349"/>
      <c r="M812" s="354"/>
      <c r="T812" s="355"/>
      <c r="AT812" s="351" t="s">
        <v>328</v>
      </c>
      <c r="AU812" s="351" t="s">
        <v>89</v>
      </c>
      <c r="AV812" s="350" t="s">
        <v>89</v>
      </c>
      <c r="AW812" s="350" t="s">
        <v>32</v>
      </c>
      <c r="AX812" s="350" t="s">
        <v>84</v>
      </c>
      <c r="AY812" s="351" t="s">
        <v>320</v>
      </c>
    </row>
    <row r="813" spans="2:65" s="1" customFormat="1" ht="24.15" customHeight="1" x14ac:dyDescent="0.2">
      <c r="B813" s="13"/>
      <c r="C813" s="363" t="s">
        <v>216</v>
      </c>
      <c r="D813" s="363" t="s">
        <v>339</v>
      </c>
      <c r="E813" s="364" t="s">
        <v>1329</v>
      </c>
      <c r="F813" s="365" t="s">
        <v>1330</v>
      </c>
      <c r="G813" s="366" t="s">
        <v>342</v>
      </c>
      <c r="H813" s="367">
        <v>82.075000000000003</v>
      </c>
      <c r="I813" s="22"/>
      <c r="J813" s="368">
        <f>ROUND(I813*H813,2)</f>
        <v>0</v>
      </c>
      <c r="K813" s="369"/>
      <c r="L813" s="370"/>
      <c r="M813" s="371" t="s">
        <v>1</v>
      </c>
      <c r="N813" s="372" t="s">
        <v>42</v>
      </c>
      <c r="P813" s="338">
        <f>O813*H813</f>
        <v>0</v>
      </c>
      <c r="Q813" s="338">
        <v>2.5000000000000001E-2</v>
      </c>
      <c r="R813" s="338">
        <f>Q813*H813</f>
        <v>2.0518750000000003</v>
      </c>
      <c r="S813" s="338">
        <v>0</v>
      </c>
      <c r="T813" s="339">
        <f>S813*H813</f>
        <v>0</v>
      </c>
      <c r="AR813" s="340" t="s">
        <v>501</v>
      </c>
      <c r="AT813" s="340" t="s">
        <v>339</v>
      </c>
      <c r="AU813" s="340" t="s">
        <v>89</v>
      </c>
      <c r="AY813" s="3" t="s">
        <v>320</v>
      </c>
      <c r="BE813" s="341">
        <f>IF(N813="základní",J813,0)</f>
        <v>0</v>
      </c>
      <c r="BF813" s="341">
        <f>IF(N813="snížená",J813,0)</f>
        <v>0</v>
      </c>
      <c r="BG813" s="341">
        <f>IF(N813="zákl. přenesená",J813,0)</f>
        <v>0</v>
      </c>
      <c r="BH813" s="341">
        <f>IF(N813="sníž. přenesená",J813,0)</f>
        <v>0</v>
      </c>
      <c r="BI813" s="341">
        <f>IF(N813="nulová",J813,0)</f>
        <v>0</v>
      </c>
      <c r="BJ813" s="3" t="s">
        <v>89</v>
      </c>
      <c r="BK813" s="341">
        <f>ROUND(I813*H813,2)</f>
        <v>0</v>
      </c>
      <c r="BL813" s="3" t="s">
        <v>409</v>
      </c>
      <c r="BM813" s="340" t="s">
        <v>1331</v>
      </c>
    </row>
    <row r="814" spans="2:65" s="350" customFormat="1" x14ac:dyDescent="0.2">
      <c r="B814" s="349"/>
      <c r="D814" s="344" t="s">
        <v>328</v>
      </c>
      <c r="E814" s="351" t="s">
        <v>1</v>
      </c>
      <c r="F814" s="352" t="s">
        <v>1332</v>
      </c>
      <c r="H814" s="353">
        <v>73.224000000000004</v>
      </c>
      <c r="L814" s="349"/>
      <c r="M814" s="354"/>
      <c r="T814" s="355"/>
      <c r="AT814" s="351" t="s">
        <v>328</v>
      </c>
      <c r="AU814" s="351" t="s">
        <v>89</v>
      </c>
      <c r="AV814" s="350" t="s">
        <v>89</v>
      </c>
      <c r="AW814" s="350" t="s">
        <v>32</v>
      </c>
      <c r="AX814" s="350" t="s">
        <v>76</v>
      </c>
      <c r="AY814" s="351" t="s">
        <v>320</v>
      </c>
    </row>
    <row r="815" spans="2:65" s="350" customFormat="1" x14ac:dyDescent="0.2">
      <c r="B815" s="349"/>
      <c r="D815" s="344" t="s">
        <v>328</v>
      </c>
      <c r="E815" s="351" t="s">
        <v>1</v>
      </c>
      <c r="F815" s="352" t="s">
        <v>1333</v>
      </c>
      <c r="H815" s="353">
        <v>8.8510000000000009</v>
      </c>
      <c r="L815" s="349"/>
      <c r="M815" s="354"/>
      <c r="T815" s="355"/>
      <c r="AT815" s="351" t="s">
        <v>328</v>
      </c>
      <c r="AU815" s="351" t="s">
        <v>89</v>
      </c>
      <c r="AV815" s="350" t="s">
        <v>89</v>
      </c>
      <c r="AW815" s="350" t="s">
        <v>32</v>
      </c>
      <c r="AX815" s="350" t="s">
        <v>76</v>
      </c>
      <c r="AY815" s="351" t="s">
        <v>320</v>
      </c>
    </row>
    <row r="816" spans="2:65" s="357" customFormat="1" x14ac:dyDescent="0.2">
      <c r="B816" s="356"/>
      <c r="D816" s="344" t="s">
        <v>328</v>
      </c>
      <c r="E816" s="358" t="s">
        <v>1</v>
      </c>
      <c r="F816" s="359" t="s">
        <v>402</v>
      </c>
      <c r="H816" s="360">
        <v>82.075000000000003</v>
      </c>
      <c r="L816" s="356"/>
      <c r="M816" s="361"/>
      <c r="T816" s="362"/>
      <c r="AT816" s="358" t="s">
        <v>328</v>
      </c>
      <c r="AU816" s="358" t="s">
        <v>89</v>
      </c>
      <c r="AV816" s="357" t="s">
        <v>326</v>
      </c>
      <c r="AW816" s="357" t="s">
        <v>32</v>
      </c>
      <c r="AX816" s="357" t="s">
        <v>84</v>
      </c>
      <c r="AY816" s="358" t="s">
        <v>320</v>
      </c>
    </row>
    <row r="817" spans="2:65" s="1" customFormat="1" ht="33" customHeight="1" x14ac:dyDescent="0.2">
      <c r="B817" s="13"/>
      <c r="C817" s="329" t="s">
        <v>1334</v>
      </c>
      <c r="D817" s="329" t="s">
        <v>322</v>
      </c>
      <c r="E817" s="330" t="s">
        <v>1335</v>
      </c>
      <c r="F817" s="331" t="s">
        <v>1336</v>
      </c>
      <c r="G817" s="332" t="s">
        <v>385</v>
      </c>
      <c r="H817" s="333">
        <v>13.8</v>
      </c>
      <c r="I817" s="21"/>
      <c r="J817" s="334">
        <f>ROUND(I817*H817,2)</f>
        <v>0</v>
      </c>
      <c r="K817" s="335"/>
      <c r="L817" s="13"/>
      <c r="M817" s="336" t="s">
        <v>1</v>
      </c>
      <c r="N817" s="337" t="s">
        <v>42</v>
      </c>
      <c r="P817" s="338">
        <f>O817*H817</f>
        <v>0</v>
      </c>
      <c r="Q817" s="338">
        <v>0</v>
      </c>
      <c r="R817" s="338">
        <f>Q817*H817</f>
        <v>0</v>
      </c>
      <c r="S817" s="338">
        <v>0</v>
      </c>
      <c r="T817" s="339">
        <f>S817*H817</f>
        <v>0</v>
      </c>
      <c r="AR817" s="340" t="s">
        <v>409</v>
      </c>
      <c r="AT817" s="340" t="s">
        <v>322</v>
      </c>
      <c r="AU817" s="340" t="s">
        <v>89</v>
      </c>
      <c r="AY817" s="3" t="s">
        <v>320</v>
      </c>
      <c r="BE817" s="341">
        <f>IF(N817="základní",J817,0)</f>
        <v>0</v>
      </c>
      <c r="BF817" s="341">
        <f>IF(N817="snížená",J817,0)</f>
        <v>0</v>
      </c>
      <c r="BG817" s="341">
        <f>IF(N817="zákl. přenesená",J817,0)</f>
        <v>0</v>
      </c>
      <c r="BH817" s="341">
        <f>IF(N817="sníž. přenesená",J817,0)</f>
        <v>0</v>
      </c>
      <c r="BI817" s="341">
        <f>IF(N817="nulová",J817,0)</f>
        <v>0</v>
      </c>
      <c r="BJ817" s="3" t="s">
        <v>89</v>
      </c>
      <c r="BK817" s="341">
        <f>ROUND(I817*H817,2)</f>
        <v>0</v>
      </c>
      <c r="BL817" s="3" t="s">
        <v>409</v>
      </c>
      <c r="BM817" s="340" t="s">
        <v>1337</v>
      </c>
    </row>
    <row r="818" spans="2:65" s="350" customFormat="1" x14ac:dyDescent="0.2">
      <c r="B818" s="349"/>
      <c r="D818" s="344" t="s">
        <v>328</v>
      </c>
      <c r="E818" s="351" t="s">
        <v>1</v>
      </c>
      <c r="F818" s="352" t="s">
        <v>1338</v>
      </c>
      <c r="H818" s="353">
        <v>13.8</v>
      </c>
      <c r="L818" s="349"/>
      <c r="M818" s="354"/>
      <c r="T818" s="355"/>
      <c r="AT818" s="351" t="s">
        <v>328</v>
      </c>
      <c r="AU818" s="351" t="s">
        <v>89</v>
      </c>
      <c r="AV818" s="350" t="s">
        <v>89</v>
      </c>
      <c r="AW818" s="350" t="s">
        <v>32</v>
      </c>
      <c r="AX818" s="350" t="s">
        <v>84</v>
      </c>
      <c r="AY818" s="351" t="s">
        <v>320</v>
      </c>
    </row>
    <row r="819" spans="2:65" s="1" customFormat="1" ht="24.15" customHeight="1" x14ac:dyDescent="0.2">
      <c r="B819" s="13"/>
      <c r="C819" s="363" t="s">
        <v>1339</v>
      </c>
      <c r="D819" s="363" t="s">
        <v>339</v>
      </c>
      <c r="E819" s="364" t="s">
        <v>1340</v>
      </c>
      <c r="F819" s="365" t="s">
        <v>1341</v>
      </c>
      <c r="G819" s="366" t="s">
        <v>385</v>
      </c>
      <c r="H819" s="367">
        <v>14.49</v>
      </c>
      <c r="I819" s="22"/>
      <c r="J819" s="368">
        <f>ROUND(I819*H819,2)</f>
        <v>0</v>
      </c>
      <c r="K819" s="369"/>
      <c r="L819" s="370"/>
      <c r="M819" s="371" t="s">
        <v>1</v>
      </c>
      <c r="N819" s="372" t="s">
        <v>42</v>
      </c>
      <c r="P819" s="338">
        <f>O819*H819</f>
        <v>0</v>
      </c>
      <c r="Q819" s="338">
        <v>6.0800000000000003E-3</v>
      </c>
      <c r="R819" s="338">
        <f>Q819*H819</f>
        <v>8.8099200000000003E-2</v>
      </c>
      <c r="S819" s="338">
        <v>0</v>
      </c>
      <c r="T819" s="339">
        <f>S819*H819</f>
        <v>0</v>
      </c>
      <c r="AR819" s="340" t="s">
        <v>501</v>
      </c>
      <c r="AT819" s="340" t="s">
        <v>339</v>
      </c>
      <c r="AU819" s="340" t="s">
        <v>89</v>
      </c>
      <c r="AY819" s="3" t="s">
        <v>320</v>
      </c>
      <c r="BE819" s="341">
        <f>IF(N819="základní",J819,0)</f>
        <v>0</v>
      </c>
      <c r="BF819" s="341">
        <f>IF(N819="snížená",J819,0)</f>
        <v>0</v>
      </c>
      <c r="BG819" s="341">
        <f>IF(N819="zákl. přenesená",J819,0)</f>
        <v>0</v>
      </c>
      <c r="BH819" s="341">
        <f>IF(N819="sníž. přenesená",J819,0)</f>
        <v>0</v>
      </c>
      <c r="BI819" s="341">
        <f>IF(N819="nulová",J819,0)</f>
        <v>0</v>
      </c>
      <c r="BJ819" s="3" t="s">
        <v>89</v>
      </c>
      <c r="BK819" s="341">
        <f>ROUND(I819*H819,2)</f>
        <v>0</v>
      </c>
      <c r="BL819" s="3" t="s">
        <v>409</v>
      </c>
      <c r="BM819" s="340" t="s">
        <v>1342</v>
      </c>
    </row>
    <row r="820" spans="2:65" s="350" customFormat="1" x14ac:dyDescent="0.2">
      <c r="B820" s="349"/>
      <c r="D820" s="344" t="s">
        <v>328</v>
      </c>
      <c r="E820" s="351" t="s">
        <v>1</v>
      </c>
      <c r="F820" s="352" t="s">
        <v>1343</v>
      </c>
      <c r="H820" s="353">
        <v>14.49</v>
      </c>
      <c r="L820" s="349"/>
      <c r="M820" s="354"/>
      <c r="T820" s="355"/>
      <c r="AT820" s="351" t="s">
        <v>328</v>
      </c>
      <c r="AU820" s="351" t="s">
        <v>89</v>
      </c>
      <c r="AV820" s="350" t="s">
        <v>89</v>
      </c>
      <c r="AW820" s="350" t="s">
        <v>32</v>
      </c>
      <c r="AX820" s="350" t="s">
        <v>84</v>
      </c>
      <c r="AY820" s="351" t="s">
        <v>320</v>
      </c>
    </row>
    <row r="821" spans="2:65" s="1" customFormat="1" ht="24.15" customHeight="1" x14ac:dyDescent="0.2">
      <c r="B821" s="13"/>
      <c r="C821" s="329" t="s">
        <v>1344</v>
      </c>
      <c r="D821" s="329" t="s">
        <v>322</v>
      </c>
      <c r="E821" s="330" t="s">
        <v>1345</v>
      </c>
      <c r="F821" s="331" t="s">
        <v>1346</v>
      </c>
      <c r="G821" s="332" t="s">
        <v>1156</v>
      </c>
      <c r="H821" s="23"/>
      <c r="I821" s="21"/>
      <c r="J821" s="334">
        <f>ROUND(I821*H821,2)</f>
        <v>0</v>
      </c>
      <c r="K821" s="335"/>
      <c r="L821" s="13"/>
      <c r="M821" s="336" t="s">
        <v>1</v>
      </c>
      <c r="N821" s="337" t="s">
        <v>42</v>
      </c>
      <c r="P821" s="338">
        <f>O821*H821</f>
        <v>0</v>
      </c>
      <c r="Q821" s="338">
        <v>0</v>
      </c>
      <c r="R821" s="338">
        <f>Q821*H821</f>
        <v>0</v>
      </c>
      <c r="S821" s="338">
        <v>0</v>
      </c>
      <c r="T821" s="339">
        <f>S821*H821</f>
        <v>0</v>
      </c>
      <c r="AR821" s="340" t="s">
        <v>409</v>
      </c>
      <c r="AT821" s="340" t="s">
        <v>322</v>
      </c>
      <c r="AU821" s="340" t="s">
        <v>89</v>
      </c>
      <c r="AY821" s="3" t="s">
        <v>320</v>
      </c>
      <c r="BE821" s="341">
        <f>IF(N821="základní",J821,0)</f>
        <v>0</v>
      </c>
      <c r="BF821" s="341">
        <f>IF(N821="snížená",J821,0)</f>
        <v>0</v>
      </c>
      <c r="BG821" s="341">
        <f>IF(N821="zákl. přenesená",J821,0)</f>
        <v>0</v>
      </c>
      <c r="BH821" s="341">
        <f>IF(N821="sníž. přenesená",J821,0)</f>
        <v>0</v>
      </c>
      <c r="BI821" s="341">
        <f>IF(N821="nulová",J821,0)</f>
        <v>0</v>
      </c>
      <c r="BJ821" s="3" t="s">
        <v>89</v>
      </c>
      <c r="BK821" s="341">
        <f>ROUND(I821*H821,2)</f>
        <v>0</v>
      </c>
      <c r="BL821" s="3" t="s">
        <v>409</v>
      </c>
      <c r="BM821" s="340" t="s">
        <v>1347</v>
      </c>
    </row>
    <row r="822" spans="2:65" s="318" customFormat="1" ht="22.75" customHeight="1" x14ac:dyDescent="0.25">
      <c r="B822" s="317"/>
      <c r="D822" s="319" t="s">
        <v>75</v>
      </c>
      <c r="E822" s="327" t="s">
        <v>1348</v>
      </c>
      <c r="F822" s="327" t="s">
        <v>1349</v>
      </c>
      <c r="J822" s="328">
        <f>BK822</f>
        <v>0</v>
      </c>
      <c r="L822" s="317"/>
      <c r="M822" s="322"/>
      <c r="P822" s="323">
        <f>P823</f>
        <v>0</v>
      </c>
      <c r="R822" s="323">
        <f>R823</f>
        <v>2.3E-3</v>
      </c>
      <c r="T822" s="324">
        <f>T823</f>
        <v>0</v>
      </c>
      <c r="AR822" s="319" t="s">
        <v>89</v>
      </c>
      <c r="AT822" s="325" t="s">
        <v>75</v>
      </c>
      <c r="AU822" s="325" t="s">
        <v>84</v>
      </c>
      <c r="AY822" s="319" t="s">
        <v>320</v>
      </c>
      <c r="BK822" s="326">
        <f>BK823</f>
        <v>0</v>
      </c>
    </row>
    <row r="823" spans="2:65" s="1" customFormat="1" ht="16.5" customHeight="1" x14ac:dyDescent="0.2">
      <c r="B823" s="13"/>
      <c r="C823" s="329" t="s">
        <v>1350</v>
      </c>
      <c r="D823" s="329" t="s">
        <v>322</v>
      </c>
      <c r="E823" s="330" t="s">
        <v>1351</v>
      </c>
      <c r="F823" s="331" t="s">
        <v>1352</v>
      </c>
      <c r="G823" s="332" t="s">
        <v>1353</v>
      </c>
      <c r="H823" s="333">
        <v>1</v>
      </c>
      <c r="I823" s="21">
        <f>'VZT Gastro'!O78</f>
        <v>0</v>
      </c>
      <c r="J823" s="334">
        <f>ROUND(I823*H823,2)</f>
        <v>0</v>
      </c>
      <c r="K823" s="335"/>
      <c r="L823" s="13"/>
      <c r="M823" s="336" t="s">
        <v>1</v>
      </c>
      <c r="N823" s="337" t="s">
        <v>42</v>
      </c>
      <c r="P823" s="338">
        <f>O823*H823</f>
        <v>0</v>
      </c>
      <c r="Q823" s="338">
        <v>2.3E-3</v>
      </c>
      <c r="R823" s="338">
        <f>Q823*H823</f>
        <v>2.3E-3</v>
      </c>
      <c r="S823" s="338">
        <v>0</v>
      </c>
      <c r="T823" s="339">
        <f>S823*H823</f>
        <v>0</v>
      </c>
      <c r="AR823" s="340" t="s">
        <v>409</v>
      </c>
      <c r="AT823" s="340" t="s">
        <v>322</v>
      </c>
      <c r="AU823" s="340" t="s">
        <v>89</v>
      </c>
      <c r="AY823" s="3" t="s">
        <v>320</v>
      </c>
      <c r="BE823" s="341">
        <f>IF(N823="základní",J823,0)</f>
        <v>0</v>
      </c>
      <c r="BF823" s="341">
        <f>IF(N823="snížená",J823,0)</f>
        <v>0</v>
      </c>
      <c r="BG823" s="341">
        <f>IF(N823="zákl. přenesená",J823,0)</f>
        <v>0</v>
      </c>
      <c r="BH823" s="341">
        <f>IF(N823="sníž. přenesená",J823,0)</f>
        <v>0</v>
      </c>
      <c r="BI823" s="341">
        <f>IF(N823="nulová",J823,0)</f>
        <v>0</v>
      </c>
      <c r="BJ823" s="3" t="s">
        <v>89</v>
      </c>
      <c r="BK823" s="341">
        <f>ROUND(I823*H823,2)</f>
        <v>0</v>
      </c>
      <c r="BL823" s="3" t="s">
        <v>409</v>
      </c>
      <c r="BM823" s="340" t="s">
        <v>1354</v>
      </c>
    </row>
    <row r="824" spans="2:65" s="318" customFormat="1" ht="22.75" customHeight="1" x14ac:dyDescent="0.25">
      <c r="B824" s="317"/>
      <c r="D824" s="319" t="s">
        <v>75</v>
      </c>
      <c r="E824" s="327" t="s">
        <v>1355</v>
      </c>
      <c r="F824" s="327" t="s">
        <v>1356</v>
      </c>
      <c r="J824" s="328">
        <f>BK824</f>
        <v>0</v>
      </c>
      <c r="L824" s="317"/>
      <c r="M824" s="322"/>
      <c r="P824" s="323">
        <f>P825</f>
        <v>0</v>
      </c>
      <c r="R824" s="323">
        <f>R825</f>
        <v>2.8199999999999999E-2</v>
      </c>
      <c r="T824" s="324">
        <f>T825</f>
        <v>0</v>
      </c>
      <c r="AR824" s="319" t="s">
        <v>89</v>
      </c>
      <c r="AT824" s="325" t="s">
        <v>75</v>
      </c>
      <c r="AU824" s="325" t="s">
        <v>84</v>
      </c>
      <c r="AY824" s="319" t="s">
        <v>320</v>
      </c>
      <c r="BK824" s="326">
        <f>BK825</f>
        <v>0</v>
      </c>
    </row>
    <row r="825" spans="2:65" s="1" customFormat="1" ht="16.5" customHeight="1" x14ac:dyDescent="0.2">
      <c r="B825" s="13"/>
      <c r="C825" s="329" t="s">
        <v>1357</v>
      </c>
      <c r="D825" s="329" t="s">
        <v>322</v>
      </c>
      <c r="E825" s="330" t="s">
        <v>1358</v>
      </c>
      <c r="F825" s="331" t="s">
        <v>1359</v>
      </c>
      <c r="G825" s="332" t="s">
        <v>1353</v>
      </c>
      <c r="H825" s="333">
        <v>1</v>
      </c>
      <c r="I825" s="21">
        <f>ZTI!N341</f>
        <v>0</v>
      </c>
      <c r="J825" s="334">
        <f>ROUND(I825*H825,2)</f>
        <v>0</v>
      </c>
      <c r="K825" s="335"/>
      <c r="L825" s="13"/>
      <c r="M825" s="336" t="s">
        <v>1</v>
      </c>
      <c r="N825" s="337" t="s">
        <v>42</v>
      </c>
      <c r="P825" s="338">
        <f>O825*H825</f>
        <v>0</v>
      </c>
      <c r="Q825" s="338">
        <v>2.8199999999999999E-2</v>
      </c>
      <c r="R825" s="338">
        <f>Q825*H825</f>
        <v>2.8199999999999999E-2</v>
      </c>
      <c r="S825" s="338">
        <v>0</v>
      </c>
      <c r="T825" s="339">
        <f>S825*H825</f>
        <v>0</v>
      </c>
      <c r="AR825" s="340" t="s">
        <v>409</v>
      </c>
      <c r="AT825" s="340" t="s">
        <v>322</v>
      </c>
      <c r="AU825" s="340" t="s">
        <v>89</v>
      </c>
      <c r="AY825" s="3" t="s">
        <v>320</v>
      </c>
      <c r="BE825" s="341">
        <f>IF(N825="základní",J825,0)</f>
        <v>0</v>
      </c>
      <c r="BF825" s="341">
        <f>IF(N825="snížená",J825,0)</f>
        <v>0</v>
      </c>
      <c r="BG825" s="341">
        <f>IF(N825="zákl. přenesená",J825,0)</f>
        <v>0</v>
      </c>
      <c r="BH825" s="341">
        <f>IF(N825="sníž. přenesená",J825,0)</f>
        <v>0</v>
      </c>
      <c r="BI825" s="341">
        <f>IF(N825="nulová",J825,0)</f>
        <v>0</v>
      </c>
      <c r="BJ825" s="3" t="s">
        <v>89</v>
      </c>
      <c r="BK825" s="341">
        <f>ROUND(I825*H825,2)</f>
        <v>0</v>
      </c>
      <c r="BL825" s="3" t="s">
        <v>409</v>
      </c>
      <c r="BM825" s="340" t="s">
        <v>1360</v>
      </c>
    </row>
    <row r="826" spans="2:65" s="318" customFormat="1" ht="22.75" customHeight="1" x14ac:dyDescent="0.25">
      <c r="B826" s="317"/>
      <c r="D826" s="319" t="s">
        <v>75</v>
      </c>
      <c r="E826" s="327" t="s">
        <v>1361</v>
      </c>
      <c r="F826" s="327" t="s">
        <v>1362</v>
      </c>
      <c r="J826" s="328">
        <f>BK826</f>
        <v>0</v>
      </c>
      <c r="L826" s="317"/>
      <c r="M826" s="322"/>
      <c r="P826" s="323">
        <f>P827</f>
        <v>0</v>
      </c>
      <c r="R826" s="323">
        <f>R827</f>
        <v>2.5190000000000001E-2</v>
      </c>
      <c r="T826" s="324">
        <f>T827</f>
        <v>0</v>
      </c>
      <c r="AR826" s="319" t="s">
        <v>89</v>
      </c>
      <c r="AT826" s="325" t="s">
        <v>75</v>
      </c>
      <c r="AU826" s="325" t="s">
        <v>84</v>
      </c>
      <c r="AY826" s="319" t="s">
        <v>320</v>
      </c>
      <c r="BK826" s="326">
        <f>BK827</f>
        <v>0</v>
      </c>
    </row>
    <row r="827" spans="2:65" s="1" customFormat="1" ht="16.5" customHeight="1" x14ac:dyDescent="0.2">
      <c r="B827" s="13"/>
      <c r="C827" s="329" t="s">
        <v>1363</v>
      </c>
      <c r="D827" s="329" t="s">
        <v>322</v>
      </c>
      <c r="E827" s="330" t="s">
        <v>1364</v>
      </c>
      <c r="F827" s="331" t="s">
        <v>1365</v>
      </c>
      <c r="G827" s="332" t="s">
        <v>1353</v>
      </c>
      <c r="H827" s="333">
        <v>1</v>
      </c>
      <c r="I827" s="21">
        <f>VYT!O112</f>
        <v>0</v>
      </c>
      <c r="J827" s="334">
        <f>ROUND(I827*H827,2)</f>
        <v>0</v>
      </c>
      <c r="K827" s="335"/>
      <c r="L827" s="13"/>
      <c r="M827" s="336" t="s">
        <v>1</v>
      </c>
      <c r="N827" s="337" t="s">
        <v>42</v>
      </c>
      <c r="P827" s="338">
        <f>O827*H827</f>
        <v>0</v>
      </c>
      <c r="Q827" s="338">
        <v>2.5190000000000001E-2</v>
      </c>
      <c r="R827" s="338">
        <f>Q827*H827</f>
        <v>2.5190000000000001E-2</v>
      </c>
      <c r="S827" s="338">
        <v>0</v>
      </c>
      <c r="T827" s="339">
        <f>S827*H827</f>
        <v>0</v>
      </c>
      <c r="AR827" s="340" t="s">
        <v>409</v>
      </c>
      <c r="AT827" s="340" t="s">
        <v>322</v>
      </c>
      <c r="AU827" s="340" t="s">
        <v>89</v>
      </c>
      <c r="AY827" s="3" t="s">
        <v>320</v>
      </c>
      <c r="BE827" s="341">
        <f>IF(N827="základní",J827,0)</f>
        <v>0</v>
      </c>
      <c r="BF827" s="341">
        <f>IF(N827="snížená",J827,0)</f>
        <v>0</v>
      </c>
      <c r="BG827" s="341">
        <f>IF(N827="zákl. přenesená",J827,0)</f>
        <v>0</v>
      </c>
      <c r="BH827" s="341">
        <f>IF(N827="sníž. přenesená",J827,0)</f>
        <v>0</v>
      </c>
      <c r="BI827" s="341">
        <f>IF(N827="nulová",J827,0)</f>
        <v>0</v>
      </c>
      <c r="BJ827" s="3" t="s">
        <v>89</v>
      </c>
      <c r="BK827" s="341">
        <f>ROUND(I827*H827,2)</f>
        <v>0</v>
      </c>
      <c r="BL827" s="3" t="s">
        <v>409</v>
      </c>
      <c r="BM827" s="340" t="s">
        <v>1366</v>
      </c>
    </row>
    <row r="828" spans="2:65" s="318" customFormat="1" ht="22.75" customHeight="1" x14ac:dyDescent="0.25">
      <c r="B828" s="317"/>
      <c r="D828" s="319" t="s">
        <v>75</v>
      </c>
      <c r="E828" s="327" t="s">
        <v>1367</v>
      </c>
      <c r="F828" s="327" t="s">
        <v>1368</v>
      </c>
      <c r="J828" s="328">
        <f>BK828</f>
        <v>0</v>
      </c>
      <c r="L828" s="317"/>
      <c r="M828" s="322"/>
      <c r="P828" s="323">
        <f>SUM(P829:P830)</f>
        <v>0</v>
      </c>
      <c r="R828" s="323">
        <f>SUM(R829:R830)</f>
        <v>0</v>
      </c>
      <c r="T828" s="324">
        <f>SUM(T829:T830)</f>
        <v>8.0000000000000004E-4</v>
      </c>
      <c r="AR828" s="319" t="s">
        <v>89</v>
      </c>
      <c r="AT828" s="325" t="s">
        <v>75</v>
      </c>
      <c r="AU828" s="325" t="s">
        <v>84</v>
      </c>
      <c r="AY828" s="319" t="s">
        <v>320</v>
      </c>
      <c r="BK828" s="326">
        <f>SUM(BK829:BK830)</f>
        <v>0</v>
      </c>
    </row>
    <row r="829" spans="2:65" s="1" customFormat="1" ht="16.5" customHeight="1" x14ac:dyDescent="0.2">
      <c r="B829" s="13"/>
      <c r="C829" s="329" t="s">
        <v>1369</v>
      </c>
      <c r="D829" s="329" t="s">
        <v>322</v>
      </c>
      <c r="E829" s="330" t="s">
        <v>1370</v>
      </c>
      <c r="F829" s="331" t="s">
        <v>1371</v>
      </c>
      <c r="G829" s="332" t="s">
        <v>1353</v>
      </c>
      <c r="H829" s="333">
        <v>1</v>
      </c>
      <c r="I829" s="21">
        <f>'Rekap EL'!J37</f>
        <v>0</v>
      </c>
      <c r="J829" s="334">
        <f>ROUND(I829*H829,2)</f>
        <v>0</v>
      </c>
      <c r="K829" s="335"/>
      <c r="L829" s="13"/>
      <c r="M829" s="336" t="s">
        <v>1</v>
      </c>
      <c r="N829" s="337" t="s">
        <v>42</v>
      </c>
      <c r="P829" s="338">
        <f>O829*H829</f>
        <v>0</v>
      </c>
      <c r="Q829" s="338">
        <v>0</v>
      </c>
      <c r="R829" s="338">
        <f>Q829*H829</f>
        <v>0</v>
      </c>
      <c r="S829" s="338">
        <v>4.0000000000000002E-4</v>
      </c>
      <c r="T829" s="339">
        <f>S829*H829</f>
        <v>4.0000000000000002E-4</v>
      </c>
      <c r="AR829" s="340" t="s">
        <v>409</v>
      </c>
      <c r="AT829" s="340" t="s">
        <v>322</v>
      </c>
      <c r="AU829" s="340" t="s">
        <v>89</v>
      </c>
      <c r="AY829" s="3" t="s">
        <v>320</v>
      </c>
      <c r="BE829" s="341">
        <f>IF(N829="základní",J829,0)</f>
        <v>0</v>
      </c>
      <c r="BF829" s="341">
        <f>IF(N829="snížená",J829,0)</f>
        <v>0</v>
      </c>
      <c r="BG829" s="341">
        <f>IF(N829="zákl. přenesená",J829,0)</f>
        <v>0</v>
      </c>
      <c r="BH829" s="341">
        <f>IF(N829="sníž. přenesená",J829,0)</f>
        <v>0</v>
      </c>
      <c r="BI829" s="341">
        <f>IF(N829="nulová",J829,0)</f>
        <v>0</v>
      </c>
      <c r="BJ829" s="3" t="s">
        <v>89</v>
      </c>
      <c r="BK829" s="341">
        <f>ROUND(I829*H829,2)</f>
        <v>0</v>
      </c>
      <c r="BL829" s="3" t="s">
        <v>409</v>
      </c>
      <c r="BM829" s="340" t="s">
        <v>1372</v>
      </c>
    </row>
    <row r="830" spans="2:65" s="1" customFormat="1" ht="16.5" customHeight="1" x14ac:dyDescent="0.2">
      <c r="B830" s="13"/>
      <c r="C830" s="329" t="s">
        <v>1373</v>
      </c>
      <c r="D830" s="329" t="s">
        <v>322</v>
      </c>
      <c r="E830" s="330" t="s">
        <v>1374</v>
      </c>
      <c r="F830" s="331" t="s">
        <v>1375</v>
      </c>
      <c r="G830" s="332" t="s">
        <v>1353</v>
      </c>
      <c r="H830" s="333">
        <v>1</v>
      </c>
      <c r="I830" s="21">
        <f>'Rekap EPS'!J36</f>
        <v>0</v>
      </c>
      <c r="J830" s="334">
        <f>ROUND(I830*H830,2)</f>
        <v>0</v>
      </c>
      <c r="K830" s="335"/>
      <c r="L830" s="13"/>
      <c r="M830" s="336" t="s">
        <v>1</v>
      </c>
      <c r="N830" s="337" t="s">
        <v>42</v>
      </c>
      <c r="P830" s="338">
        <f>O830*H830</f>
        <v>0</v>
      </c>
      <c r="Q830" s="338">
        <v>0</v>
      </c>
      <c r="R830" s="338">
        <f>Q830*H830</f>
        <v>0</v>
      </c>
      <c r="S830" s="338">
        <v>4.0000000000000002E-4</v>
      </c>
      <c r="T830" s="339">
        <f>S830*H830</f>
        <v>4.0000000000000002E-4</v>
      </c>
      <c r="AR830" s="340" t="s">
        <v>409</v>
      </c>
      <c r="AT830" s="340" t="s">
        <v>322</v>
      </c>
      <c r="AU830" s="340" t="s">
        <v>89</v>
      </c>
      <c r="AY830" s="3" t="s">
        <v>320</v>
      </c>
      <c r="BE830" s="341">
        <f>IF(N830="základní",J830,0)</f>
        <v>0</v>
      </c>
      <c r="BF830" s="341">
        <f>IF(N830="snížená",J830,0)</f>
        <v>0</v>
      </c>
      <c r="BG830" s="341">
        <f>IF(N830="zákl. přenesená",J830,0)</f>
        <v>0</v>
      </c>
      <c r="BH830" s="341">
        <f>IF(N830="sníž. přenesená",J830,0)</f>
        <v>0</v>
      </c>
      <c r="BI830" s="341">
        <f>IF(N830="nulová",J830,0)</f>
        <v>0</v>
      </c>
      <c r="BJ830" s="3" t="s">
        <v>89</v>
      </c>
      <c r="BK830" s="341">
        <f>ROUND(I830*H830,2)</f>
        <v>0</v>
      </c>
      <c r="BL830" s="3" t="s">
        <v>409</v>
      </c>
      <c r="BM830" s="340" t="s">
        <v>1376</v>
      </c>
    </row>
    <row r="831" spans="2:65" s="318" customFormat="1" ht="22.75" customHeight="1" x14ac:dyDescent="0.25">
      <c r="B831" s="317"/>
      <c r="D831" s="319" t="s">
        <v>75</v>
      </c>
      <c r="E831" s="327" t="s">
        <v>1377</v>
      </c>
      <c r="F831" s="327" t="s">
        <v>1378</v>
      </c>
      <c r="J831" s="328">
        <f>BK831</f>
        <v>0</v>
      </c>
      <c r="L831" s="317"/>
      <c r="M831" s="322"/>
      <c r="P831" s="323">
        <f>P832</f>
        <v>0</v>
      </c>
      <c r="R831" s="323">
        <f>R832</f>
        <v>0</v>
      </c>
      <c r="T831" s="324">
        <f>T832</f>
        <v>0</v>
      </c>
      <c r="AR831" s="319" t="s">
        <v>89</v>
      </c>
      <c r="AT831" s="325" t="s">
        <v>75</v>
      </c>
      <c r="AU831" s="325" t="s">
        <v>84</v>
      </c>
      <c r="AY831" s="319" t="s">
        <v>320</v>
      </c>
      <c r="BK831" s="326">
        <f>BK832</f>
        <v>0</v>
      </c>
    </row>
    <row r="832" spans="2:65" s="1" customFormat="1" ht="16.5" customHeight="1" x14ac:dyDescent="0.2">
      <c r="B832" s="13"/>
      <c r="C832" s="329" t="s">
        <v>1379</v>
      </c>
      <c r="D832" s="329" t="s">
        <v>322</v>
      </c>
      <c r="E832" s="330" t="s">
        <v>1380</v>
      </c>
      <c r="F832" s="331" t="s">
        <v>1381</v>
      </c>
      <c r="G832" s="332" t="s">
        <v>1353</v>
      </c>
      <c r="H832" s="333">
        <v>1</v>
      </c>
      <c r="I832" s="21">
        <f>'VZT ostatní '!O285</f>
        <v>0</v>
      </c>
      <c r="J832" s="334">
        <f>ROUND(I832*H832,2)</f>
        <v>0</v>
      </c>
      <c r="K832" s="335"/>
      <c r="L832" s="13"/>
      <c r="M832" s="336" t="s">
        <v>1</v>
      </c>
      <c r="N832" s="337" t="s">
        <v>42</v>
      </c>
      <c r="P832" s="338">
        <f>O832*H832</f>
        <v>0</v>
      </c>
      <c r="Q832" s="338">
        <v>0</v>
      </c>
      <c r="R832" s="338">
        <f>Q832*H832</f>
        <v>0</v>
      </c>
      <c r="S832" s="338">
        <v>0</v>
      </c>
      <c r="T832" s="339">
        <f>S832*H832</f>
        <v>0</v>
      </c>
      <c r="AR832" s="340" t="s">
        <v>409</v>
      </c>
      <c r="AT832" s="340" t="s">
        <v>322</v>
      </c>
      <c r="AU832" s="340" t="s">
        <v>89</v>
      </c>
      <c r="AY832" s="3" t="s">
        <v>320</v>
      </c>
      <c r="BE832" s="341">
        <f>IF(N832="základní",J832,0)</f>
        <v>0</v>
      </c>
      <c r="BF832" s="341">
        <f>IF(N832="snížená",J832,0)</f>
        <v>0</v>
      </c>
      <c r="BG832" s="341">
        <f>IF(N832="zákl. přenesená",J832,0)</f>
        <v>0</v>
      </c>
      <c r="BH832" s="341">
        <f>IF(N832="sníž. přenesená",J832,0)</f>
        <v>0</v>
      </c>
      <c r="BI832" s="341">
        <f>IF(N832="nulová",J832,0)</f>
        <v>0</v>
      </c>
      <c r="BJ832" s="3" t="s">
        <v>89</v>
      </c>
      <c r="BK832" s="341">
        <f>ROUND(I832*H832,2)</f>
        <v>0</v>
      </c>
      <c r="BL832" s="3" t="s">
        <v>409</v>
      </c>
      <c r="BM832" s="340" t="s">
        <v>1382</v>
      </c>
    </row>
    <row r="833" spans="2:65" s="318" customFormat="1" ht="22.75" customHeight="1" x14ac:dyDescent="0.25">
      <c r="B833" s="317"/>
      <c r="D833" s="319" t="s">
        <v>75</v>
      </c>
      <c r="E833" s="327" t="s">
        <v>1383</v>
      </c>
      <c r="F833" s="327" t="s">
        <v>1384</v>
      </c>
      <c r="J833" s="328">
        <f>BK833</f>
        <v>0</v>
      </c>
      <c r="L833" s="317"/>
      <c r="M833" s="322"/>
      <c r="P833" s="323">
        <f>SUM(P834:P869)</f>
        <v>0</v>
      </c>
      <c r="R833" s="323">
        <f>SUM(R834:R869)</f>
        <v>1.4256553499999998</v>
      </c>
      <c r="T833" s="324">
        <f>SUM(T834:T869)</f>
        <v>2.8064579999999997</v>
      </c>
      <c r="AR833" s="319" t="s">
        <v>89</v>
      </c>
      <c r="AT833" s="325" t="s">
        <v>75</v>
      </c>
      <c r="AU833" s="325" t="s">
        <v>84</v>
      </c>
      <c r="AY833" s="319" t="s">
        <v>320</v>
      </c>
      <c r="BK833" s="326">
        <f>SUM(BK834:BK869)</f>
        <v>0</v>
      </c>
    </row>
    <row r="834" spans="2:65" s="1" customFormat="1" ht="33" customHeight="1" x14ac:dyDescent="0.2">
      <c r="B834" s="13"/>
      <c r="C834" s="329" t="s">
        <v>1385</v>
      </c>
      <c r="D834" s="329" t="s">
        <v>322</v>
      </c>
      <c r="E834" s="330" t="s">
        <v>1386</v>
      </c>
      <c r="F834" s="331" t="s">
        <v>1387</v>
      </c>
      <c r="G834" s="332" t="s">
        <v>342</v>
      </c>
      <c r="H834" s="333">
        <v>1.99</v>
      </c>
      <c r="I834" s="21"/>
      <c r="J834" s="334">
        <f>ROUND(I834*H834,2)</f>
        <v>0</v>
      </c>
      <c r="K834" s="335"/>
      <c r="L834" s="13"/>
      <c r="M834" s="336" t="s">
        <v>1</v>
      </c>
      <c r="N834" s="337" t="s">
        <v>42</v>
      </c>
      <c r="P834" s="338">
        <f>O834*H834</f>
        <v>0</v>
      </c>
      <c r="Q834" s="338">
        <v>1.89E-3</v>
      </c>
      <c r="R834" s="338">
        <f>Q834*H834</f>
        <v>3.7610999999999999E-3</v>
      </c>
      <c r="S834" s="338">
        <v>0</v>
      </c>
      <c r="T834" s="339">
        <f>S834*H834</f>
        <v>0</v>
      </c>
      <c r="AR834" s="340" t="s">
        <v>409</v>
      </c>
      <c r="AT834" s="340" t="s">
        <v>322</v>
      </c>
      <c r="AU834" s="340" t="s">
        <v>89</v>
      </c>
      <c r="AY834" s="3" t="s">
        <v>320</v>
      </c>
      <c r="BE834" s="341">
        <f>IF(N834="základní",J834,0)</f>
        <v>0</v>
      </c>
      <c r="BF834" s="341">
        <f>IF(N834="snížená",J834,0)</f>
        <v>0</v>
      </c>
      <c r="BG834" s="341">
        <f>IF(N834="zákl. přenesená",J834,0)</f>
        <v>0</v>
      </c>
      <c r="BH834" s="341">
        <f>IF(N834="sníž. přenesená",J834,0)</f>
        <v>0</v>
      </c>
      <c r="BI834" s="341">
        <f>IF(N834="nulová",J834,0)</f>
        <v>0</v>
      </c>
      <c r="BJ834" s="3" t="s">
        <v>89</v>
      </c>
      <c r="BK834" s="341">
        <f>ROUND(I834*H834,2)</f>
        <v>0</v>
      </c>
      <c r="BL834" s="3" t="s">
        <v>409</v>
      </c>
      <c r="BM834" s="340" t="s">
        <v>1388</v>
      </c>
    </row>
    <row r="835" spans="2:65" s="1" customFormat="1" ht="24.15" customHeight="1" x14ac:dyDescent="0.2">
      <c r="B835" s="13"/>
      <c r="C835" s="329" t="s">
        <v>1389</v>
      </c>
      <c r="D835" s="329" t="s">
        <v>322</v>
      </c>
      <c r="E835" s="330" t="s">
        <v>1390</v>
      </c>
      <c r="F835" s="331" t="s">
        <v>1391</v>
      </c>
      <c r="G835" s="332" t="s">
        <v>325</v>
      </c>
      <c r="H835" s="333">
        <v>74.5</v>
      </c>
      <c r="I835" s="21"/>
      <c r="J835" s="334">
        <f>ROUND(I835*H835,2)</f>
        <v>0</v>
      </c>
      <c r="K835" s="335"/>
      <c r="L835" s="13"/>
      <c r="M835" s="336" t="s">
        <v>1</v>
      </c>
      <c r="N835" s="337" t="s">
        <v>42</v>
      </c>
      <c r="P835" s="338">
        <f>O835*H835</f>
        <v>0</v>
      </c>
      <c r="Q835" s="338">
        <v>0</v>
      </c>
      <c r="R835" s="338">
        <f>Q835*H835</f>
        <v>0</v>
      </c>
      <c r="S835" s="338">
        <v>1.4E-2</v>
      </c>
      <c r="T835" s="339">
        <f>S835*H835</f>
        <v>1.0429999999999999</v>
      </c>
      <c r="AR835" s="340" t="s">
        <v>409</v>
      </c>
      <c r="AT835" s="340" t="s">
        <v>322</v>
      </c>
      <c r="AU835" s="340" t="s">
        <v>89</v>
      </c>
      <c r="AY835" s="3" t="s">
        <v>320</v>
      </c>
      <c r="BE835" s="341">
        <f>IF(N835="základní",J835,0)</f>
        <v>0</v>
      </c>
      <c r="BF835" s="341">
        <f>IF(N835="snížená",J835,0)</f>
        <v>0</v>
      </c>
      <c r="BG835" s="341">
        <f>IF(N835="zákl. přenesená",J835,0)</f>
        <v>0</v>
      </c>
      <c r="BH835" s="341">
        <f>IF(N835="sníž. přenesená",J835,0)</f>
        <v>0</v>
      </c>
      <c r="BI835" s="341">
        <f>IF(N835="nulová",J835,0)</f>
        <v>0</v>
      </c>
      <c r="BJ835" s="3" t="s">
        <v>89</v>
      </c>
      <c r="BK835" s="341">
        <f>ROUND(I835*H835,2)</f>
        <v>0</v>
      </c>
      <c r="BL835" s="3" t="s">
        <v>409</v>
      </c>
      <c r="BM835" s="340" t="s">
        <v>1392</v>
      </c>
    </row>
    <row r="836" spans="2:65" s="350" customFormat="1" x14ac:dyDescent="0.2">
      <c r="B836" s="349"/>
      <c r="D836" s="344" t="s">
        <v>328</v>
      </c>
      <c r="E836" s="351" t="s">
        <v>1</v>
      </c>
      <c r="F836" s="352" t="s">
        <v>1393</v>
      </c>
      <c r="H836" s="353">
        <v>74.5</v>
      </c>
      <c r="L836" s="349"/>
      <c r="M836" s="354"/>
      <c r="T836" s="355"/>
      <c r="AT836" s="351" t="s">
        <v>328</v>
      </c>
      <c r="AU836" s="351" t="s">
        <v>89</v>
      </c>
      <c r="AV836" s="350" t="s">
        <v>89</v>
      </c>
      <c r="AW836" s="350" t="s">
        <v>32</v>
      </c>
      <c r="AX836" s="350" t="s">
        <v>84</v>
      </c>
      <c r="AY836" s="351" t="s">
        <v>320</v>
      </c>
    </row>
    <row r="837" spans="2:65" s="1" customFormat="1" ht="24.15" customHeight="1" x14ac:dyDescent="0.2">
      <c r="B837" s="13"/>
      <c r="C837" s="329" t="s">
        <v>1394</v>
      </c>
      <c r="D837" s="329" t="s">
        <v>322</v>
      </c>
      <c r="E837" s="330" t="s">
        <v>1395</v>
      </c>
      <c r="F837" s="331" t="s">
        <v>1396</v>
      </c>
      <c r="G837" s="332" t="s">
        <v>325</v>
      </c>
      <c r="H837" s="333">
        <v>103.5</v>
      </c>
      <c r="I837" s="21"/>
      <c r="J837" s="334">
        <f>ROUND(I837*H837,2)</f>
        <v>0</v>
      </c>
      <c r="K837" s="335"/>
      <c r="L837" s="13"/>
      <c r="M837" s="336" t="s">
        <v>1</v>
      </c>
      <c r="N837" s="337" t="s">
        <v>42</v>
      </c>
      <c r="P837" s="338">
        <f>O837*H837</f>
        <v>0</v>
      </c>
      <c r="Q837" s="338">
        <v>0</v>
      </c>
      <c r="R837" s="338">
        <f>Q837*H837</f>
        <v>0</v>
      </c>
      <c r="S837" s="338">
        <v>0</v>
      </c>
      <c r="T837" s="339">
        <f>S837*H837</f>
        <v>0</v>
      </c>
      <c r="AR837" s="340" t="s">
        <v>409</v>
      </c>
      <c r="AT837" s="340" t="s">
        <v>322</v>
      </c>
      <c r="AU837" s="340" t="s">
        <v>89</v>
      </c>
      <c r="AY837" s="3" t="s">
        <v>320</v>
      </c>
      <c r="BE837" s="341">
        <f>IF(N837="základní",J837,0)</f>
        <v>0</v>
      </c>
      <c r="BF837" s="341">
        <f>IF(N837="snížená",J837,0)</f>
        <v>0</v>
      </c>
      <c r="BG837" s="341">
        <f>IF(N837="zákl. přenesená",J837,0)</f>
        <v>0</v>
      </c>
      <c r="BH837" s="341">
        <f>IF(N837="sníž. přenesená",J837,0)</f>
        <v>0</v>
      </c>
      <c r="BI837" s="341">
        <f>IF(N837="nulová",J837,0)</f>
        <v>0</v>
      </c>
      <c r="BJ837" s="3" t="s">
        <v>89</v>
      </c>
      <c r="BK837" s="341">
        <f>ROUND(I837*H837,2)</f>
        <v>0</v>
      </c>
      <c r="BL837" s="3" t="s">
        <v>409</v>
      </c>
      <c r="BM837" s="340" t="s">
        <v>1397</v>
      </c>
    </row>
    <row r="838" spans="2:65" s="350" customFormat="1" x14ac:dyDescent="0.2">
      <c r="B838" s="349"/>
      <c r="D838" s="344" t="s">
        <v>328</v>
      </c>
      <c r="E838" s="351" t="s">
        <v>1</v>
      </c>
      <c r="F838" s="352" t="s">
        <v>1398</v>
      </c>
      <c r="H838" s="353">
        <v>42</v>
      </c>
      <c r="L838" s="349"/>
      <c r="M838" s="354"/>
      <c r="T838" s="355"/>
      <c r="AT838" s="351" t="s">
        <v>328</v>
      </c>
      <c r="AU838" s="351" t="s">
        <v>89</v>
      </c>
      <c r="AV838" s="350" t="s">
        <v>89</v>
      </c>
      <c r="AW838" s="350" t="s">
        <v>32</v>
      </c>
      <c r="AX838" s="350" t="s">
        <v>76</v>
      </c>
      <c r="AY838" s="351" t="s">
        <v>320</v>
      </c>
    </row>
    <row r="839" spans="2:65" s="350" customFormat="1" x14ac:dyDescent="0.2">
      <c r="B839" s="349"/>
      <c r="D839" s="344" t="s">
        <v>328</v>
      </c>
      <c r="E839" s="351" t="s">
        <v>1</v>
      </c>
      <c r="F839" s="352" t="s">
        <v>1399</v>
      </c>
      <c r="H839" s="353">
        <v>6.5</v>
      </c>
      <c r="L839" s="349"/>
      <c r="M839" s="354"/>
      <c r="T839" s="355"/>
      <c r="AT839" s="351" t="s">
        <v>328</v>
      </c>
      <c r="AU839" s="351" t="s">
        <v>89</v>
      </c>
      <c r="AV839" s="350" t="s">
        <v>89</v>
      </c>
      <c r="AW839" s="350" t="s">
        <v>32</v>
      </c>
      <c r="AX839" s="350" t="s">
        <v>76</v>
      </c>
      <c r="AY839" s="351" t="s">
        <v>320</v>
      </c>
    </row>
    <row r="840" spans="2:65" s="350" customFormat="1" x14ac:dyDescent="0.2">
      <c r="B840" s="349"/>
      <c r="D840" s="344" t="s">
        <v>328</v>
      </c>
      <c r="E840" s="351" t="s">
        <v>1</v>
      </c>
      <c r="F840" s="352" t="s">
        <v>1400</v>
      </c>
      <c r="H840" s="353">
        <v>40</v>
      </c>
      <c r="L840" s="349"/>
      <c r="M840" s="354"/>
      <c r="T840" s="355"/>
      <c r="AT840" s="351" t="s">
        <v>328</v>
      </c>
      <c r="AU840" s="351" t="s">
        <v>89</v>
      </c>
      <c r="AV840" s="350" t="s">
        <v>89</v>
      </c>
      <c r="AW840" s="350" t="s">
        <v>32</v>
      </c>
      <c r="AX840" s="350" t="s">
        <v>76</v>
      </c>
      <c r="AY840" s="351" t="s">
        <v>320</v>
      </c>
    </row>
    <row r="841" spans="2:65" s="350" customFormat="1" x14ac:dyDescent="0.2">
      <c r="B841" s="349"/>
      <c r="D841" s="344" t="s">
        <v>328</v>
      </c>
      <c r="E841" s="351" t="s">
        <v>1</v>
      </c>
      <c r="F841" s="352" t="s">
        <v>1401</v>
      </c>
      <c r="H841" s="353">
        <v>5.5</v>
      </c>
      <c r="L841" s="349"/>
      <c r="M841" s="354"/>
      <c r="T841" s="355"/>
      <c r="AT841" s="351" t="s">
        <v>328</v>
      </c>
      <c r="AU841" s="351" t="s">
        <v>89</v>
      </c>
      <c r="AV841" s="350" t="s">
        <v>89</v>
      </c>
      <c r="AW841" s="350" t="s">
        <v>32</v>
      </c>
      <c r="AX841" s="350" t="s">
        <v>76</v>
      </c>
      <c r="AY841" s="351" t="s">
        <v>320</v>
      </c>
    </row>
    <row r="842" spans="2:65" s="350" customFormat="1" x14ac:dyDescent="0.2">
      <c r="B842" s="349"/>
      <c r="D842" s="344" t="s">
        <v>328</v>
      </c>
      <c r="E842" s="351" t="s">
        <v>1</v>
      </c>
      <c r="F842" s="352" t="s">
        <v>1402</v>
      </c>
      <c r="H842" s="353">
        <v>7</v>
      </c>
      <c r="L842" s="349"/>
      <c r="M842" s="354"/>
      <c r="T842" s="355"/>
      <c r="AT842" s="351" t="s">
        <v>328</v>
      </c>
      <c r="AU842" s="351" t="s">
        <v>89</v>
      </c>
      <c r="AV842" s="350" t="s">
        <v>89</v>
      </c>
      <c r="AW842" s="350" t="s">
        <v>32</v>
      </c>
      <c r="AX842" s="350" t="s">
        <v>76</v>
      </c>
      <c r="AY842" s="351" t="s">
        <v>320</v>
      </c>
    </row>
    <row r="843" spans="2:65" s="350" customFormat="1" x14ac:dyDescent="0.2">
      <c r="B843" s="349"/>
      <c r="D843" s="344" t="s">
        <v>328</v>
      </c>
      <c r="E843" s="351" t="s">
        <v>1</v>
      </c>
      <c r="F843" s="352" t="s">
        <v>1403</v>
      </c>
      <c r="H843" s="353">
        <v>2.5</v>
      </c>
      <c r="L843" s="349"/>
      <c r="M843" s="354"/>
      <c r="T843" s="355"/>
      <c r="AT843" s="351" t="s">
        <v>328</v>
      </c>
      <c r="AU843" s="351" t="s">
        <v>89</v>
      </c>
      <c r="AV843" s="350" t="s">
        <v>89</v>
      </c>
      <c r="AW843" s="350" t="s">
        <v>32</v>
      </c>
      <c r="AX843" s="350" t="s">
        <v>76</v>
      </c>
      <c r="AY843" s="351" t="s">
        <v>320</v>
      </c>
    </row>
    <row r="844" spans="2:65" s="357" customFormat="1" x14ac:dyDescent="0.2">
      <c r="B844" s="356"/>
      <c r="D844" s="344" t="s">
        <v>328</v>
      </c>
      <c r="E844" s="358" t="s">
        <v>1</v>
      </c>
      <c r="F844" s="359" t="s">
        <v>402</v>
      </c>
      <c r="H844" s="360">
        <v>103.5</v>
      </c>
      <c r="L844" s="356"/>
      <c r="M844" s="361"/>
      <c r="T844" s="362"/>
      <c r="AT844" s="358" t="s">
        <v>328</v>
      </c>
      <c r="AU844" s="358" t="s">
        <v>89</v>
      </c>
      <c r="AV844" s="357" t="s">
        <v>326</v>
      </c>
      <c r="AW844" s="357" t="s">
        <v>32</v>
      </c>
      <c r="AX844" s="357" t="s">
        <v>84</v>
      </c>
      <c r="AY844" s="358" t="s">
        <v>320</v>
      </c>
    </row>
    <row r="845" spans="2:65" s="1" customFormat="1" ht="16.5" customHeight="1" x14ac:dyDescent="0.2">
      <c r="B845" s="13"/>
      <c r="C845" s="363" t="s">
        <v>1404</v>
      </c>
      <c r="D845" s="363" t="s">
        <v>339</v>
      </c>
      <c r="E845" s="364" t="s">
        <v>1405</v>
      </c>
      <c r="F845" s="365" t="s">
        <v>1406</v>
      </c>
      <c r="G845" s="366" t="s">
        <v>342</v>
      </c>
      <c r="H845" s="367">
        <v>1.99</v>
      </c>
      <c r="I845" s="22"/>
      <c r="J845" s="368">
        <f>ROUND(I845*H845,2)</f>
        <v>0</v>
      </c>
      <c r="K845" s="369"/>
      <c r="L845" s="370"/>
      <c r="M845" s="371" t="s">
        <v>1</v>
      </c>
      <c r="N845" s="372" t="s">
        <v>42</v>
      </c>
      <c r="P845" s="338">
        <f>O845*H845</f>
        <v>0</v>
      </c>
      <c r="Q845" s="338">
        <v>0</v>
      </c>
      <c r="R845" s="338">
        <f>Q845*H845</f>
        <v>0</v>
      </c>
      <c r="S845" s="338">
        <v>0</v>
      </c>
      <c r="T845" s="339">
        <f>S845*H845</f>
        <v>0</v>
      </c>
      <c r="AR845" s="340" t="s">
        <v>501</v>
      </c>
      <c r="AT845" s="340" t="s">
        <v>339</v>
      </c>
      <c r="AU845" s="340" t="s">
        <v>89</v>
      </c>
      <c r="AY845" s="3" t="s">
        <v>320</v>
      </c>
      <c r="BE845" s="341">
        <f>IF(N845="základní",J845,0)</f>
        <v>0</v>
      </c>
      <c r="BF845" s="341">
        <f>IF(N845="snížená",J845,0)</f>
        <v>0</v>
      </c>
      <c r="BG845" s="341">
        <f>IF(N845="zákl. přenesená",J845,0)</f>
        <v>0</v>
      </c>
      <c r="BH845" s="341">
        <f>IF(N845="sníž. přenesená",J845,0)</f>
        <v>0</v>
      </c>
      <c r="BI845" s="341">
        <f>IF(N845="nulová",J845,0)</f>
        <v>0</v>
      </c>
      <c r="BJ845" s="3" t="s">
        <v>89</v>
      </c>
      <c r="BK845" s="341">
        <f>ROUND(I845*H845,2)</f>
        <v>0</v>
      </c>
      <c r="BL845" s="3" t="s">
        <v>409</v>
      </c>
      <c r="BM845" s="340" t="s">
        <v>1407</v>
      </c>
    </row>
    <row r="846" spans="2:65" s="350" customFormat="1" x14ac:dyDescent="0.2">
      <c r="B846" s="349"/>
      <c r="D846" s="344" t="s">
        <v>328</v>
      </c>
      <c r="E846" s="351" t="s">
        <v>1</v>
      </c>
      <c r="F846" s="352" t="s">
        <v>1408</v>
      </c>
      <c r="H846" s="353">
        <v>1.99</v>
      </c>
      <c r="L846" s="349"/>
      <c r="M846" s="354"/>
      <c r="T846" s="355"/>
      <c r="AT846" s="351" t="s">
        <v>328</v>
      </c>
      <c r="AU846" s="351" t="s">
        <v>89</v>
      </c>
      <c r="AV846" s="350" t="s">
        <v>89</v>
      </c>
      <c r="AW846" s="350" t="s">
        <v>32</v>
      </c>
      <c r="AX846" s="350" t="s">
        <v>84</v>
      </c>
      <c r="AY846" s="351" t="s">
        <v>320</v>
      </c>
    </row>
    <row r="847" spans="2:65" s="1" customFormat="1" ht="24.15" customHeight="1" x14ac:dyDescent="0.2">
      <c r="B847" s="13"/>
      <c r="C847" s="329" t="s">
        <v>1409</v>
      </c>
      <c r="D847" s="329" t="s">
        <v>322</v>
      </c>
      <c r="E847" s="330" t="s">
        <v>1410</v>
      </c>
      <c r="F847" s="331" t="s">
        <v>1411</v>
      </c>
      <c r="G847" s="332" t="s">
        <v>385</v>
      </c>
      <c r="H847" s="333">
        <v>201.6</v>
      </c>
      <c r="I847" s="21"/>
      <c r="J847" s="334">
        <f>ROUND(I847*H847,2)</f>
        <v>0</v>
      </c>
      <c r="K847" s="335"/>
      <c r="L847" s="13"/>
      <c r="M847" s="336" t="s">
        <v>1</v>
      </c>
      <c r="N847" s="337" t="s">
        <v>42</v>
      </c>
      <c r="P847" s="338">
        <f>O847*H847</f>
        <v>0</v>
      </c>
      <c r="Q847" s="338">
        <v>0</v>
      </c>
      <c r="R847" s="338">
        <f>Q847*H847</f>
        <v>0</v>
      </c>
      <c r="S847" s="338">
        <v>0</v>
      </c>
      <c r="T847" s="339">
        <f>S847*H847</f>
        <v>0</v>
      </c>
      <c r="AR847" s="340" t="s">
        <v>409</v>
      </c>
      <c r="AT847" s="340" t="s">
        <v>322</v>
      </c>
      <c r="AU847" s="340" t="s">
        <v>89</v>
      </c>
      <c r="AY847" s="3" t="s">
        <v>320</v>
      </c>
      <c r="BE847" s="341">
        <f>IF(N847="základní",J847,0)</f>
        <v>0</v>
      </c>
      <c r="BF847" s="341">
        <f>IF(N847="snížená",J847,0)</f>
        <v>0</v>
      </c>
      <c r="BG847" s="341">
        <f>IF(N847="zákl. přenesená",J847,0)</f>
        <v>0</v>
      </c>
      <c r="BH847" s="341">
        <f>IF(N847="sníž. přenesená",J847,0)</f>
        <v>0</v>
      </c>
      <c r="BI847" s="341">
        <f>IF(N847="nulová",J847,0)</f>
        <v>0</v>
      </c>
      <c r="BJ847" s="3" t="s">
        <v>89</v>
      </c>
      <c r="BK847" s="341">
        <f>ROUND(I847*H847,2)</f>
        <v>0</v>
      </c>
      <c r="BL847" s="3" t="s">
        <v>409</v>
      </c>
      <c r="BM847" s="340" t="s">
        <v>1412</v>
      </c>
    </row>
    <row r="848" spans="2:65" s="343" customFormat="1" x14ac:dyDescent="0.2">
      <c r="B848" s="342"/>
      <c r="D848" s="344" t="s">
        <v>328</v>
      </c>
      <c r="E848" s="345" t="s">
        <v>1</v>
      </c>
      <c r="F848" s="346" t="s">
        <v>1413</v>
      </c>
      <c r="H848" s="345" t="s">
        <v>1</v>
      </c>
      <c r="L848" s="342"/>
      <c r="M848" s="347"/>
      <c r="T848" s="348"/>
      <c r="AT848" s="345" t="s">
        <v>328</v>
      </c>
      <c r="AU848" s="345" t="s">
        <v>89</v>
      </c>
      <c r="AV848" s="343" t="s">
        <v>84</v>
      </c>
      <c r="AW848" s="343" t="s">
        <v>32</v>
      </c>
      <c r="AX848" s="343" t="s">
        <v>76</v>
      </c>
      <c r="AY848" s="345" t="s">
        <v>320</v>
      </c>
    </row>
    <row r="849" spans="2:65" s="350" customFormat="1" x14ac:dyDescent="0.2">
      <c r="B849" s="349"/>
      <c r="D849" s="344" t="s">
        <v>328</v>
      </c>
      <c r="E849" s="351" t="s">
        <v>1</v>
      </c>
      <c r="F849" s="352" t="s">
        <v>1414</v>
      </c>
      <c r="H849" s="353">
        <v>201.6</v>
      </c>
      <c r="L849" s="349"/>
      <c r="M849" s="354"/>
      <c r="T849" s="355"/>
      <c r="AT849" s="351" t="s">
        <v>328</v>
      </c>
      <c r="AU849" s="351" t="s">
        <v>89</v>
      </c>
      <c r="AV849" s="350" t="s">
        <v>89</v>
      </c>
      <c r="AW849" s="350" t="s">
        <v>32</v>
      </c>
      <c r="AX849" s="350" t="s">
        <v>84</v>
      </c>
      <c r="AY849" s="351" t="s">
        <v>320</v>
      </c>
    </row>
    <row r="850" spans="2:65" s="1" customFormat="1" ht="16.5" customHeight="1" x14ac:dyDescent="0.2">
      <c r="B850" s="13"/>
      <c r="C850" s="363" t="s">
        <v>1415</v>
      </c>
      <c r="D850" s="363" t="s">
        <v>339</v>
      </c>
      <c r="E850" s="364" t="s">
        <v>1416</v>
      </c>
      <c r="F850" s="365" t="s">
        <v>1417</v>
      </c>
      <c r="G850" s="366" t="s">
        <v>385</v>
      </c>
      <c r="H850" s="367">
        <v>154.56</v>
      </c>
      <c r="I850" s="22"/>
      <c r="J850" s="368">
        <f>ROUND(I850*H850,2)</f>
        <v>0</v>
      </c>
      <c r="K850" s="369"/>
      <c r="L850" s="370"/>
      <c r="M850" s="371" t="s">
        <v>1</v>
      </c>
      <c r="N850" s="372" t="s">
        <v>42</v>
      </c>
      <c r="P850" s="338">
        <f>O850*H850</f>
        <v>0</v>
      </c>
      <c r="Q850" s="338">
        <v>0</v>
      </c>
      <c r="R850" s="338">
        <f>Q850*H850</f>
        <v>0</v>
      </c>
      <c r="S850" s="338">
        <v>0</v>
      </c>
      <c r="T850" s="339">
        <f>S850*H850</f>
        <v>0</v>
      </c>
      <c r="AR850" s="340" t="s">
        <v>501</v>
      </c>
      <c r="AT850" s="340" t="s">
        <v>339</v>
      </c>
      <c r="AU850" s="340" t="s">
        <v>89</v>
      </c>
      <c r="AY850" s="3" t="s">
        <v>320</v>
      </c>
      <c r="BE850" s="341">
        <f>IF(N850="základní",J850,0)</f>
        <v>0</v>
      </c>
      <c r="BF850" s="341">
        <f>IF(N850="snížená",J850,0)</f>
        <v>0</v>
      </c>
      <c r="BG850" s="341">
        <f>IF(N850="zákl. přenesená",J850,0)</f>
        <v>0</v>
      </c>
      <c r="BH850" s="341">
        <f>IF(N850="sníž. přenesená",J850,0)</f>
        <v>0</v>
      </c>
      <c r="BI850" s="341">
        <f>IF(N850="nulová",J850,0)</f>
        <v>0</v>
      </c>
      <c r="BJ850" s="3" t="s">
        <v>89</v>
      </c>
      <c r="BK850" s="341">
        <f>ROUND(I850*H850,2)</f>
        <v>0</v>
      </c>
      <c r="BL850" s="3" t="s">
        <v>409</v>
      </c>
      <c r="BM850" s="340" t="s">
        <v>1418</v>
      </c>
    </row>
    <row r="851" spans="2:65" s="350" customFormat="1" x14ac:dyDescent="0.2">
      <c r="B851" s="349"/>
      <c r="D851" s="344" t="s">
        <v>328</v>
      </c>
      <c r="E851" s="351" t="s">
        <v>1</v>
      </c>
      <c r="F851" s="352" t="s">
        <v>1419</v>
      </c>
      <c r="H851" s="353">
        <v>154.56</v>
      </c>
      <c r="L851" s="349"/>
      <c r="M851" s="354"/>
      <c r="T851" s="355"/>
      <c r="AT851" s="351" t="s">
        <v>328</v>
      </c>
      <c r="AU851" s="351" t="s">
        <v>89</v>
      </c>
      <c r="AV851" s="350" t="s">
        <v>89</v>
      </c>
      <c r="AW851" s="350" t="s">
        <v>32</v>
      </c>
      <c r="AX851" s="350" t="s">
        <v>84</v>
      </c>
      <c r="AY851" s="351" t="s">
        <v>320</v>
      </c>
    </row>
    <row r="852" spans="2:65" s="1" customFormat="1" ht="16.5" customHeight="1" x14ac:dyDescent="0.2">
      <c r="B852" s="13"/>
      <c r="C852" s="329" t="s">
        <v>1420</v>
      </c>
      <c r="D852" s="329" t="s">
        <v>322</v>
      </c>
      <c r="E852" s="330" t="s">
        <v>1421</v>
      </c>
      <c r="F852" s="331" t="s">
        <v>1422</v>
      </c>
      <c r="G852" s="332" t="s">
        <v>385</v>
      </c>
      <c r="H852" s="333">
        <v>55.917999999999999</v>
      </c>
      <c r="I852" s="21"/>
      <c r="J852" s="334">
        <f>ROUND(I852*H852,2)</f>
        <v>0</v>
      </c>
      <c r="K852" s="335"/>
      <c r="L852" s="13"/>
      <c r="M852" s="336" t="s">
        <v>1</v>
      </c>
      <c r="N852" s="337" t="s">
        <v>42</v>
      </c>
      <c r="P852" s="338">
        <f>O852*H852</f>
        <v>0</v>
      </c>
      <c r="Q852" s="338">
        <v>0</v>
      </c>
      <c r="R852" s="338">
        <f>Q852*H852</f>
        <v>0</v>
      </c>
      <c r="S852" s="338">
        <v>3.1E-2</v>
      </c>
      <c r="T852" s="339">
        <f>S852*H852</f>
        <v>1.7334579999999999</v>
      </c>
      <c r="AR852" s="340" t="s">
        <v>409</v>
      </c>
      <c r="AT852" s="340" t="s">
        <v>322</v>
      </c>
      <c r="AU852" s="340" t="s">
        <v>89</v>
      </c>
      <c r="AY852" s="3" t="s">
        <v>320</v>
      </c>
      <c r="BE852" s="341">
        <f>IF(N852="základní",J852,0)</f>
        <v>0</v>
      </c>
      <c r="BF852" s="341">
        <f>IF(N852="snížená",J852,0)</f>
        <v>0</v>
      </c>
      <c r="BG852" s="341">
        <f>IF(N852="zákl. přenesená",J852,0)</f>
        <v>0</v>
      </c>
      <c r="BH852" s="341">
        <f>IF(N852="sníž. přenesená",J852,0)</f>
        <v>0</v>
      </c>
      <c r="BI852" s="341">
        <f>IF(N852="nulová",J852,0)</f>
        <v>0</v>
      </c>
      <c r="BJ852" s="3" t="s">
        <v>89</v>
      </c>
      <c r="BK852" s="341">
        <f>ROUND(I852*H852,2)</f>
        <v>0</v>
      </c>
      <c r="BL852" s="3" t="s">
        <v>409</v>
      </c>
      <c r="BM852" s="340" t="s">
        <v>1423</v>
      </c>
    </row>
    <row r="853" spans="2:65" s="1" customFormat="1" ht="24.15" customHeight="1" x14ac:dyDescent="0.2">
      <c r="B853" s="13"/>
      <c r="C853" s="329" t="s">
        <v>1424</v>
      </c>
      <c r="D853" s="329" t="s">
        <v>322</v>
      </c>
      <c r="E853" s="330" t="s">
        <v>1425</v>
      </c>
      <c r="F853" s="331" t="s">
        <v>1426</v>
      </c>
      <c r="G853" s="332" t="s">
        <v>385</v>
      </c>
      <c r="H853" s="333">
        <v>87.105000000000004</v>
      </c>
      <c r="I853" s="21"/>
      <c r="J853" s="334">
        <f>ROUND(I853*H853,2)</f>
        <v>0</v>
      </c>
      <c r="K853" s="335"/>
      <c r="L853" s="13"/>
      <c r="M853" s="336" t="s">
        <v>1</v>
      </c>
      <c r="N853" s="337" t="s">
        <v>42</v>
      </c>
      <c r="P853" s="338">
        <f>O853*H853</f>
        <v>0</v>
      </c>
      <c r="Q853" s="338">
        <v>1.5789999999999998E-2</v>
      </c>
      <c r="R853" s="338">
        <f>Q853*H853</f>
        <v>1.3753879499999999</v>
      </c>
      <c r="S853" s="338">
        <v>0</v>
      </c>
      <c r="T853" s="339">
        <f>S853*H853</f>
        <v>0</v>
      </c>
      <c r="AR853" s="340" t="s">
        <v>409</v>
      </c>
      <c r="AT853" s="340" t="s">
        <v>322</v>
      </c>
      <c r="AU853" s="340" t="s">
        <v>89</v>
      </c>
      <c r="AY853" s="3" t="s">
        <v>320</v>
      </c>
      <c r="BE853" s="341">
        <f>IF(N853="základní",J853,0)</f>
        <v>0</v>
      </c>
      <c r="BF853" s="341">
        <f>IF(N853="snížená",J853,0)</f>
        <v>0</v>
      </c>
      <c r="BG853" s="341">
        <f>IF(N853="zákl. přenesená",J853,0)</f>
        <v>0</v>
      </c>
      <c r="BH853" s="341">
        <f>IF(N853="sníž. přenesená",J853,0)</f>
        <v>0</v>
      </c>
      <c r="BI853" s="341">
        <f>IF(N853="nulová",J853,0)</f>
        <v>0</v>
      </c>
      <c r="BJ853" s="3" t="s">
        <v>89</v>
      </c>
      <c r="BK853" s="341">
        <f>ROUND(I853*H853,2)</f>
        <v>0</v>
      </c>
      <c r="BL853" s="3" t="s">
        <v>409</v>
      </c>
      <c r="BM853" s="340" t="s">
        <v>1427</v>
      </c>
    </row>
    <row r="854" spans="2:65" s="343" customFormat="1" x14ac:dyDescent="0.2">
      <c r="B854" s="342"/>
      <c r="D854" s="344" t="s">
        <v>328</v>
      </c>
      <c r="E854" s="345" t="s">
        <v>1</v>
      </c>
      <c r="F854" s="346" t="s">
        <v>1428</v>
      </c>
      <c r="H854" s="345" t="s">
        <v>1</v>
      </c>
      <c r="L854" s="342"/>
      <c r="M854" s="347"/>
      <c r="T854" s="348"/>
      <c r="AT854" s="345" t="s">
        <v>328</v>
      </c>
      <c r="AU854" s="345" t="s">
        <v>89</v>
      </c>
      <c r="AV854" s="343" t="s">
        <v>84</v>
      </c>
      <c r="AW854" s="343" t="s">
        <v>32</v>
      </c>
      <c r="AX854" s="343" t="s">
        <v>76</v>
      </c>
      <c r="AY854" s="345" t="s">
        <v>320</v>
      </c>
    </row>
    <row r="855" spans="2:65" s="350" customFormat="1" x14ac:dyDescent="0.2">
      <c r="B855" s="349"/>
      <c r="D855" s="344" t="s">
        <v>328</v>
      </c>
      <c r="E855" s="351" t="s">
        <v>1</v>
      </c>
      <c r="F855" s="352" t="s">
        <v>247</v>
      </c>
      <c r="H855" s="353">
        <v>87.105000000000004</v>
      </c>
      <c r="L855" s="349"/>
      <c r="M855" s="354"/>
      <c r="T855" s="355"/>
      <c r="AT855" s="351" t="s">
        <v>328</v>
      </c>
      <c r="AU855" s="351" t="s">
        <v>89</v>
      </c>
      <c r="AV855" s="350" t="s">
        <v>89</v>
      </c>
      <c r="AW855" s="350" t="s">
        <v>32</v>
      </c>
      <c r="AX855" s="350" t="s">
        <v>84</v>
      </c>
      <c r="AY855" s="351" t="s">
        <v>320</v>
      </c>
    </row>
    <row r="856" spans="2:65" s="1" customFormat="1" ht="24.15" customHeight="1" x14ac:dyDescent="0.2">
      <c r="B856" s="13"/>
      <c r="C856" s="329" t="s">
        <v>1429</v>
      </c>
      <c r="D856" s="329" t="s">
        <v>322</v>
      </c>
      <c r="E856" s="330" t="s">
        <v>1430</v>
      </c>
      <c r="F856" s="331" t="s">
        <v>1431</v>
      </c>
      <c r="G856" s="332" t="s">
        <v>342</v>
      </c>
      <c r="H856" s="333">
        <v>1.99</v>
      </c>
      <c r="I856" s="21"/>
      <c r="J856" s="334">
        <f>ROUND(I856*H856,2)</f>
        <v>0</v>
      </c>
      <c r="K856" s="335"/>
      <c r="L856" s="13"/>
      <c r="M856" s="336" t="s">
        <v>1</v>
      </c>
      <c r="N856" s="337" t="s">
        <v>42</v>
      </c>
      <c r="P856" s="338">
        <f>O856*H856</f>
        <v>0</v>
      </c>
      <c r="Q856" s="338">
        <v>2.3369999999999998E-2</v>
      </c>
      <c r="R856" s="338">
        <f>Q856*H856</f>
        <v>4.6506299999999993E-2</v>
      </c>
      <c r="S856" s="338">
        <v>0</v>
      </c>
      <c r="T856" s="339">
        <f>S856*H856</f>
        <v>0</v>
      </c>
      <c r="AR856" s="340" t="s">
        <v>409</v>
      </c>
      <c r="AT856" s="340" t="s">
        <v>322</v>
      </c>
      <c r="AU856" s="340" t="s">
        <v>89</v>
      </c>
      <c r="AY856" s="3" t="s">
        <v>320</v>
      </c>
      <c r="BE856" s="341">
        <f>IF(N856="základní",J856,0)</f>
        <v>0</v>
      </c>
      <c r="BF856" s="341">
        <f>IF(N856="snížená",J856,0)</f>
        <v>0</v>
      </c>
      <c r="BG856" s="341">
        <f>IF(N856="zákl. přenesená",J856,0)</f>
        <v>0</v>
      </c>
      <c r="BH856" s="341">
        <f>IF(N856="sníž. přenesená",J856,0)</f>
        <v>0</v>
      </c>
      <c r="BI856" s="341">
        <f>IF(N856="nulová",J856,0)</f>
        <v>0</v>
      </c>
      <c r="BJ856" s="3" t="s">
        <v>89</v>
      </c>
      <c r="BK856" s="341">
        <f>ROUND(I856*H856,2)</f>
        <v>0</v>
      </c>
      <c r="BL856" s="3" t="s">
        <v>409</v>
      </c>
      <c r="BM856" s="340" t="s">
        <v>1432</v>
      </c>
    </row>
    <row r="857" spans="2:65" s="1" customFormat="1" ht="24.15" customHeight="1" x14ac:dyDescent="0.2">
      <c r="B857" s="13"/>
      <c r="C857" s="329" t="s">
        <v>1433</v>
      </c>
      <c r="D857" s="329" t="s">
        <v>322</v>
      </c>
      <c r="E857" s="330" t="s">
        <v>1434</v>
      </c>
      <c r="F857" s="331" t="s">
        <v>1435</v>
      </c>
      <c r="G857" s="332" t="s">
        <v>365</v>
      </c>
      <c r="H857" s="333">
        <v>1</v>
      </c>
      <c r="I857" s="21"/>
      <c r="J857" s="334">
        <f>ROUND(I857*H857,2)</f>
        <v>0</v>
      </c>
      <c r="K857" s="335"/>
      <c r="L857" s="13"/>
      <c r="M857" s="336" t="s">
        <v>1</v>
      </c>
      <c r="N857" s="337" t="s">
        <v>42</v>
      </c>
      <c r="P857" s="338">
        <f>O857*H857</f>
        <v>0</v>
      </c>
      <c r="Q857" s="338">
        <v>0</v>
      </c>
      <c r="R857" s="338">
        <f>Q857*H857</f>
        <v>0</v>
      </c>
      <c r="S857" s="338">
        <v>0.03</v>
      </c>
      <c r="T857" s="339">
        <f>S857*H857</f>
        <v>0.03</v>
      </c>
      <c r="AR857" s="340" t="s">
        <v>409</v>
      </c>
      <c r="AT857" s="340" t="s">
        <v>322</v>
      </c>
      <c r="AU857" s="340" t="s">
        <v>89</v>
      </c>
      <c r="AY857" s="3" t="s">
        <v>320</v>
      </c>
      <c r="BE857" s="341">
        <f>IF(N857="základní",J857,0)</f>
        <v>0</v>
      </c>
      <c r="BF857" s="341">
        <f>IF(N857="snížená",J857,0)</f>
        <v>0</v>
      </c>
      <c r="BG857" s="341">
        <f>IF(N857="zákl. přenesená",J857,0)</f>
        <v>0</v>
      </c>
      <c r="BH857" s="341">
        <f>IF(N857="sníž. přenesená",J857,0)</f>
        <v>0</v>
      </c>
      <c r="BI857" s="341">
        <f>IF(N857="nulová",J857,0)</f>
        <v>0</v>
      </c>
      <c r="BJ857" s="3" t="s">
        <v>89</v>
      </c>
      <c r="BK857" s="341">
        <f>ROUND(I857*H857,2)</f>
        <v>0</v>
      </c>
      <c r="BL857" s="3" t="s">
        <v>409</v>
      </c>
      <c r="BM857" s="340" t="s">
        <v>1436</v>
      </c>
    </row>
    <row r="858" spans="2:65" s="343" customFormat="1" x14ac:dyDescent="0.2">
      <c r="B858" s="342"/>
      <c r="D858" s="344" t="s">
        <v>328</v>
      </c>
      <c r="E858" s="345" t="s">
        <v>1</v>
      </c>
      <c r="F858" s="346" t="s">
        <v>1437</v>
      </c>
      <c r="H858" s="345" t="s">
        <v>1</v>
      </c>
      <c r="L858" s="342"/>
      <c r="M858" s="347"/>
      <c r="T858" s="348"/>
      <c r="AT858" s="345" t="s">
        <v>328</v>
      </c>
      <c r="AU858" s="345" t="s">
        <v>89</v>
      </c>
      <c r="AV858" s="343" t="s">
        <v>84</v>
      </c>
      <c r="AW858" s="343" t="s">
        <v>32</v>
      </c>
      <c r="AX858" s="343" t="s">
        <v>76</v>
      </c>
      <c r="AY858" s="345" t="s">
        <v>320</v>
      </c>
    </row>
    <row r="859" spans="2:65" s="343" customFormat="1" x14ac:dyDescent="0.2">
      <c r="B859" s="342"/>
      <c r="D859" s="344" t="s">
        <v>328</v>
      </c>
      <c r="E859" s="345" t="s">
        <v>1</v>
      </c>
      <c r="F859" s="346" t="s">
        <v>1438</v>
      </c>
      <c r="H859" s="345" t="s">
        <v>1</v>
      </c>
      <c r="L859" s="342"/>
      <c r="M859" s="347"/>
      <c r="T859" s="348"/>
      <c r="AT859" s="345" t="s">
        <v>328</v>
      </c>
      <c r="AU859" s="345" t="s">
        <v>89</v>
      </c>
      <c r="AV859" s="343" t="s">
        <v>84</v>
      </c>
      <c r="AW859" s="343" t="s">
        <v>32</v>
      </c>
      <c r="AX859" s="343" t="s">
        <v>76</v>
      </c>
      <c r="AY859" s="345" t="s">
        <v>320</v>
      </c>
    </row>
    <row r="860" spans="2:65" s="350" customFormat="1" x14ac:dyDescent="0.2">
      <c r="B860" s="349"/>
      <c r="D860" s="344" t="s">
        <v>328</v>
      </c>
      <c r="E860" s="351" t="s">
        <v>1</v>
      </c>
      <c r="F860" s="352" t="s">
        <v>84</v>
      </c>
      <c r="H860" s="353">
        <v>1</v>
      </c>
      <c r="L860" s="349"/>
      <c r="M860" s="354"/>
      <c r="T860" s="355"/>
      <c r="AT860" s="351" t="s">
        <v>328</v>
      </c>
      <c r="AU860" s="351" t="s">
        <v>89</v>
      </c>
      <c r="AV860" s="350" t="s">
        <v>89</v>
      </c>
      <c r="AW860" s="350" t="s">
        <v>32</v>
      </c>
      <c r="AX860" s="350" t="s">
        <v>84</v>
      </c>
      <c r="AY860" s="351" t="s">
        <v>320</v>
      </c>
    </row>
    <row r="861" spans="2:65" s="1" customFormat="1" ht="24.15" customHeight="1" x14ac:dyDescent="0.2">
      <c r="B861" s="13"/>
      <c r="C861" s="329" t="s">
        <v>1439</v>
      </c>
      <c r="D861" s="329" t="s">
        <v>322</v>
      </c>
      <c r="E861" s="330" t="s">
        <v>1440</v>
      </c>
      <c r="F861" s="331" t="s">
        <v>1441</v>
      </c>
      <c r="G861" s="332" t="s">
        <v>385</v>
      </c>
      <c r="H861" s="333">
        <v>161.524</v>
      </c>
      <c r="I861" s="21"/>
      <c r="J861" s="334">
        <f>ROUND(I861*H861,2)</f>
        <v>0</v>
      </c>
      <c r="K861" s="335"/>
      <c r="L861" s="13"/>
      <c r="M861" s="336" t="s">
        <v>1</v>
      </c>
      <c r="N861" s="337" t="s">
        <v>42</v>
      </c>
      <c r="P861" s="338">
        <f>O861*H861</f>
        <v>0</v>
      </c>
      <c r="Q861" s="338">
        <v>0</v>
      </c>
      <c r="R861" s="338">
        <f>Q861*H861</f>
        <v>0</v>
      </c>
      <c r="S861" s="338">
        <v>0</v>
      </c>
      <c r="T861" s="339">
        <f>S861*H861</f>
        <v>0</v>
      </c>
      <c r="AR861" s="340" t="s">
        <v>409</v>
      </c>
      <c r="AT861" s="340" t="s">
        <v>322</v>
      </c>
      <c r="AU861" s="340" t="s">
        <v>89</v>
      </c>
      <c r="AY861" s="3" t="s">
        <v>320</v>
      </c>
      <c r="BE861" s="341">
        <f>IF(N861="základní",J861,0)</f>
        <v>0</v>
      </c>
      <c r="BF861" s="341">
        <f>IF(N861="snížená",J861,0)</f>
        <v>0</v>
      </c>
      <c r="BG861" s="341">
        <f>IF(N861="zákl. přenesená",J861,0)</f>
        <v>0</v>
      </c>
      <c r="BH861" s="341">
        <f>IF(N861="sníž. přenesená",J861,0)</f>
        <v>0</v>
      </c>
      <c r="BI861" s="341">
        <f>IF(N861="nulová",J861,0)</f>
        <v>0</v>
      </c>
      <c r="BJ861" s="3" t="s">
        <v>89</v>
      </c>
      <c r="BK861" s="341">
        <f>ROUND(I861*H861,2)</f>
        <v>0</v>
      </c>
      <c r="BL861" s="3" t="s">
        <v>409</v>
      </c>
      <c r="BM861" s="340" t="s">
        <v>1442</v>
      </c>
    </row>
    <row r="862" spans="2:65" s="343" customFormat="1" x14ac:dyDescent="0.2">
      <c r="B862" s="342"/>
      <c r="D862" s="344" t="s">
        <v>328</v>
      </c>
      <c r="E862" s="345" t="s">
        <v>1</v>
      </c>
      <c r="F862" s="346" t="s">
        <v>1443</v>
      </c>
      <c r="H862" s="345" t="s">
        <v>1</v>
      </c>
      <c r="L862" s="342"/>
      <c r="M862" s="347"/>
      <c r="T862" s="348"/>
      <c r="AT862" s="345" t="s">
        <v>328</v>
      </c>
      <c r="AU862" s="345" t="s">
        <v>89</v>
      </c>
      <c r="AV862" s="343" t="s">
        <v>84</v>
      </c>
      <c r="AW862" s="343" t="s">
        <v>32</v>
      </c>
      <c r="AX862" s="343" t="s">
        <v>76</v>
      </c>
      <c r="AY862" s="345" t="s">
        <v>320</v>
      </c>
    </row>
    <row r="863" spans="2:65" s="350" customFormat="1" x14ac:dyDescent="0.2">
      <c r="B863" s="349"/>
      <c r="D863" s="344" t="s">
        <v>328</v>
      </c>
      <c r="E863" s="351" t="s">
        <v>1</v>
      </c>
      <c r="F863" s="352" t="s">
        <v>1444</v>
      </c>
      <c r="H863" s="353">
        <v>98.787000000000006</v>
      </c>
      <c r="L863" s="349"/>
      <c r="M863" s="354"/>
      <c r="T863" s="355"/>
      <c r="AT863" s="351" t="s">
        <v>328</v>
      </c>
      <c r="AU863" s="351" t="s">
        <v>89</v>
      </c>
      <c r="AV863" s="350" t="s">
        <v>89</v>
      </c>
      <c r="AW863" s="350" t="s">
        <v>32</v>
      </c>
      <c r="AX863" s="350" t="s">
        <v>76</v>
      </c>
      <c r="AY863" s="351" t="s">
        <v>320</v>
      </c>
    </row>
    <row r="864" spans="2:65" s="350" customFormat="1" x14ac:dyDescent="0.2">
      <c r="B864" s="349"/>
      <c r="D864" s="344" t="s">
        <v>328</v>
      </c>
      <c r="E864" s="351" t="s">
        <v>1</v>
      </c>
      <c r="F864" s="352" t="s">
        <v>1445</v>
      </c>
      <c r="H864" s="353">
        <v>62.737000000000002</v>
      </c>
      <c r="L864" s="349"/>
      <c r="M864" s="354"/>
      <c r="T864" s="355"/>
      <c r="AT864" s="351" t="s">
        <v>328</v>
      </c>
      <c r="AU864" s="351" t="s">
        <v>89</v>
      </c>
      <c r="AV864" s="350" t="s">
        <v>89</v>
      </c>
      <c r="AW864" s="350" t="s">
        <v>32</v>
      </c>
      <c r="AX864" s="350" t="s">
        <v>76</v>
      </c>
      <c r="AY864" s="351" t="s">
        <v>320</v>
      </c>
    </row>
    <row r="865" spans="2:65" s="357" customFormat="1" x14ac:dyDescent="0.2">
      <c r="B865" s="356"/>
      <c r="D865" s="344" t="s">
        <v>328</v>
      </c>
      <c r="E865" s="358" t="s">
        <v>208</v>
      </c>
      <c r="F865" s="359" t="s">
        <v>402</v>
      </c>
      <c r="H865" s="360">
        <v>161.524</v>
      </c>
      <c r="L865" s="356"/>
      <c r="M865" s="361"/>
      <c r="T865" s="362"/>
      <c r="AT865" s="358" t="s">
        <v>328</v>
      </c>
      <c r="AU865" s="358" t="s">
        <v>89</v>
      </c>
      <c r="AV865" s="357" t="s">
        <v>326</v>
      </c>
      <c r="AW865" s="357" t="s">
        <v>32</v>
      </c>
      <c r="AX865" s="357" t="s">
        <v>84</v>
      </c>
      <c r="AY865" s="358" t="s">
        <v>320</v>
      </c>
    </row>
    <row r="866" spans="2:65" s="1" customFormat="1" ht="37.75" customHeight="1" x14ac:dyDescent="0.2">
      <c r="B866" s="13"/>
      <c r="C866" s="329" t="s">
        <v>1446</v>
      </c>
      <c r="D866" s="329" t="s">
        <v>322</v>
      </c>
      <c r="E866" s="330" t="s">
        <v>1447</v>
      </c>
      <c r="F866" s="331" t="s">
        <v>1448</v>
      </c>
      <c r="G866" s="332" t="s">
        <v>385</v>
      </c>
      <c r="H866" s="333">
        <v>156.19999999999999</v>
      </c>
      <c r="I866" s="21"/>
      <c r="J866" s="334">
        <f>ROUND(I866*H866,2)</f>
        <v>0</v>
      </c>
      <c r="K866" s="335"/>
      <c r="L866" s="13"/>
      <c r="M866" s="336" t="s">
        <v>1</v>
      </c>
      <c r="N866" s="337" t="s">
        <v>42</v>
      </c>
      <c r="P866" s="338">
        <f>O866*H866</f>
        <v>0</v>
      </c>
      <c r="Q866" s="338">
        <v>0</v>
      </c>
      <c r="R866" s="338">
        <f>Q866*H866</f>
        <v>0</v>
      </c>
      <c r="S866" s="338">
        <v>0</v>
      </c>
      <c r="T866" s="339">
        <f>S866*H866</f>
        <v>0</v>
      </c>
      <c r="AR866" s="340" t="s">
        <v>409</v>
      </c>
      <c r="AT866" s="340" t="s">
        <v>322</v>
      </c>
      <c r="AU866" s="340" t="s">
        <v>89</v>
      </c>
      <c r="AY866" s="3" t="s">
        <v>320</v>
      </c>
      <c r="BE866" s="341">
        <f>IF(N866="základní",J866,0)</f>
        <v>0</v>
      </c>
      <c r="BF866" s="341">
        <f>IF(N866="snížená",J866,0)</f>
        <v>0</v>
      </c>
      <c r="BG866" s="341">
        <f>IF(N866="zákl. přenesená",J866,0)</f>
        <v>0</v>
      </c>
      <c r="BH866" s="341">
        <f>IF(N866="sníž. přenesená",J866,0)</f>
        <v>0</v>
      </c>
      <c r="BI866" s="341">
        <f>IF(N866="nulová",J866,0)</f>
        <v>0</v>
      </c>
      <c r="BJ866" s="3" t="s">
        <v>89</v>
      </c>
      <c r="BK866" s="341">
        <f>ROUND(I866*H866,2)</f>
        <v>0</v>
      </c>
      <c r="BL866" s="3" t="s">
        <v>409</v>
      </c>
      <c r="BM866" s="340" t="s">
        <v>1449</v>
      </c>
    </row>
    <row r="867" spans="2:65" s="343" customFormat="1" x14ac:dyDescent="0.2">
      <c r="B867" s="342"/>
      <c r="D867" s="344" t="s">
        <v>328</v>
      </c>
      <c r="E867" s="345" t="s">
        <v>1</v>
      </c>
      <c r="F867" s="346" t="s">
        <v>245</v>
      </c>
      <c r="H867" s="345" t="s">
        <v>1</v>
      </c>
      <c r="L867" s="342"/>
      <c r="M867" s="347"/>
      <c r="T867" s="348"/>
      <c r="AT867" s="345" t="s">
        <v>328</v>
      </c>
      <c r="AU867" s="345" t="s">
        <v>89</v>
      </c>
      <c r="AV867" s="343" t="s">
        <v>84</v>
      </c>
      <c r="AW867" s="343" t="s">
        <v>32</v>
      </c>
      <c r="AX867" s="343" t="s">
        <v>76</v>
      </c>
      <c r="AY867" s="345" t="s">
        <v>320</v>
      </c>
    </row>
    <row r="868" spans="2:65" s="350" customFormat="1" x14ac:dyDescent="0.2">
      <c r="B868" s="349"/>
      <c r="D868" s="344" t="s">
        <v>328</v>
      </c>
      <c r="E868" s="351" t="s">
        <v>244</v>
      </c>
      <c r="F868" s="352" t="s">
        <v>246</v>
      </c>
      <c r="H868" s="353">
        <v>156.19999999999999</v>
      </c>
      <c r="L868" s="349"/>
      <c r="M868" s="354"/>
      <c r="T868" s="355"/>
      <c r="AT868" s="351" t="s">
        <v>328</v>
      </c>
      <c r="AU868" s="351" t="s">
        <v>89</v>
      </c>
      <c r="AV868" s="350" t="s">
        <v>89</v>
      </c>
      <c r="AW868" s="350" t="s">
        <v>32</v>
      </c>
      <c r="AX868" s="350" t="s">
        <v>84</v>
      </c>
      <c r="AY868" s="351" t="s">
        <v>320</v>
      </c>
    </row>
    <row r="869" spans="2:65" s="1" customFormat="1" ht="24.15" customHeight="1" x14ac:dyDescent="0.2">
      <c r="B869" s="13"/>
      <c r="C869" s="329" t="s">
        <v>1450</v>
      </c>
      <c r="D869" s="329" t="s">
        <v>322</v>
      </c>
      <c r="E869" s="330" t="s">
        <v>1451</v>
      </c>
      <c r="F869" s="331" t="s">
        <v>1452</v>
      </c>
      <c r="G869" s="332" t="s">
        <v>1156</v>
      </c>
      <c r="H869" s="23"/>
      <c r="I869" s="21"/>
      <c r="J869" s="334">
        <f>ROUND(I869*H869,2)</f>
        <v>0</v>
      </c>
      <c r="K869" s="335"/>
      <c r="L869" s="13"/>
      <c r="M869" s="336" t="s">
        <v>1</v>
      </c>
      <c r="N869" s="337" t="s">
        <v>42</v>
      </c>
      <c r="P869" s="338">
        <f>O869*H869</f>
        <v>0</v>
      </c>
      <c r="Q869" s="338">
        <v>0</v>
      </c>
      <c r="R869" s="338">
        <f>Q869*H869</f>
        <v>0</v>
      </c>
      <c r="S869" s="338">
        <v>0</v>
      </c>
      <c r="T869" s="339">
        <f>S869*H869</f>
        <v>0</v>
      </c>
      <c r="AR869" s="340" t="s">
        <v>409</v>
      </c>
      <c r="AT869" s="340" t="s">
        <v>322</v>
      </c>
      <c r="AU869" s="340" t="s">
        <v>89</v>
      </c>
      <c r="AY869" s="3" t="s">
        <v>320</v>
      </c>
      <c r="BE869" s="341">
        <f>IF(N869="základní",J869,0)</f>
        <v>0</v>
      </c>
      <c r="BF869" s="341">
        <f>IF(N869="snížená",J869,0)</f>
        <v>0</v>
      </c>
      <c r="BG869" s="341">
        <f>IF(N869="zákl. přenesená",J869,0)</f>
        <v>0</v>
      </c>
      <c r="BH869" s="341">
        <f>IF(N869="sníž. přenesená",J869,0)</f>
        <v>0</v>
      </c>
      <c r="BI869" s="341">
        <f>IF(N869="nulová",J869,0)</f>
        <v>0</v>
      </c>
      <c r="BJ869" s="3" t="s">
        <v>89</v>
      </c>
      <c r="BK869" s="341">
        <f>ROUND(I869*H869,2)</f>
        <v>0</v>
      </c>
      <c r="BL869" s="3" t="s">
        <v>409</v>
      </c>
      <c r="BM869" s="340" t="s">
        <v>1453</v>
      </c>
    </row>
    <row r="870" spans="2:65" s="318" customFormat="1" ht="22.75" customHeight="1" x14ac:dyDescent="0.25">
      <c r="B870" s="317"/>
      <c r="D870" s="319" t="s">
        <v>75</v>
      </c>
      <c r="E870" s="327" t="s">
        <v>1454</v>
      </c>
      <c r="F870" s="327" t="s">
        <v>1455</v>
      </c>
      <c r="J870" s="328">
        <f>BK870</f>
        <v>0</v>
      </c>
      <c r="L870" s="317"/>
      <c r="M870" s="322"/>
      <c r="P870" s="323">
        <f>SUM(P871:P945)</f>
        <v>0</v>
      </c>
      <c r="R870" s="323">
        <f>SUM(R871:R945)</f>
        <v>33.688942390000001</v>
      </c>
      <c r="T870" s="324">
        <f>SUM(T871:T945)</f>
        <v>0</v>
      </c>
      <c r="AR870" s="319" t="s">
        <v>89</v>
      </c>
      <c r="AT870" s="325" t="s">
        <v>75</v>
      </c>
      <c r="AU870" s="325" t="s">
        <v>84</v>
      </c>
      <c r="AY870" s="319" t="s">
        <v>320</v>
      </c>
      <c r="BK870" s="326">
        <f>SUM(BK871:BK945)</f>
        <v>0</v>
      </c>
    </row>
    <row r="871" spans="2:65" s="1" customFormat="1" ht="24.15" customHeight="1" x14ac:dyDescent="0.2">
      <c r="B871" s="13"/>
      <c r="C871" s="329" t="s">
        <v>1456</v>
      </c>
      <c r="D871" s="329" t="s">
        <v>322</v>
      </c>
      <c r="E871" s="330" t="s">
        <v>1457</v>
      </c>
      <c r="F871" s="331" t="s">
        <v>1458</v>
      </c>
      <c r="G871" s="332" t="s">
        <v>385</v>
      </c>
      <c r="H871" s="333">
        <v>9.8550000000000004</v>
      </c>
      <c r="I871" s="21"/>
      <c r="J871" s="334">
        <f>ROUND(I871*H871,2)</f>
        <v>0</v>
      </c>
      <c r="K871" s="335"/>
      <c r="L871" s="13"/>
      <c r="M871" s="336" t="s">
        <v>1</v>
      </c>
      <c r="N871" s="337" t="s">
        <v>42</v>
      </c>
      <c r="P871" s="338">
        <f>O871*H871</f>
        <v>0</v>
      </c>
      <c r="Q871" s="338">
        <v>2.4649999999999998E-2</v>
      </c>
      <c r="R871" s="338">
        <f>Q871*H871</f>
        <v>0.24292575</v>
      </c>
      <c r="S871" s="338">
        <v>0</v>
      </c>
      <c r="T871" s="339">
        <f>S871*H871</f>
        <v>0</v>
      </c>
      <c r="AR871" s="340" t="s">
        <v>409</v>
      </c>
      <c r="AT871" s="340" t="s">
        <v>322</v>
      </c>
      <c r="AU871" s="340" t="s">
        <v>89</v>
      </c>
      <c r="AY871" s="3" t="s">
        <v>320</v>
      </c>
      <c r="BE871" s="341">
        <f>IF(N871="základní",J871,0)</f>
        <v>0</v>
      </c>
      <c r="BF871" s="341">
        <f>IF(N871="snížená",J871,0)</f>
        <v>0</v>
      </c>
      <c r="BG871" s="341">
        <f>IF(N871="zákl. přenesená",J871,0)</f>
        <v>0</v>
      </c>
      <c r="BH871" s="341">
        <f>IF(N871="sníž. přenesená",J871,0)</f>
        <v>0</v>
      </c>
      <c r="BI871" s="341">
        <f>IF(N871="nulová",J871,0)</f>
        <v>0</v>
      </c>
      <c r="BJ871" s="3" t="s">
        <v>89</v>
      </c>
      <c r="BK871" s="341">
        <f>ROUND(I871*H871,2)</f>
        <v>0</v>
      </c>
      <c r="BL871" s="3" t="s">
        <v>409</v>
      </c>
      <c r="BM871" s="340" t="s">
        <v>1459</v>
      </c>
    </row>
    <row r="872" spans="2:65" s="343" customFormat="1" x14ac:dyDescent="0.2">
      <c r="B872" s="342"/>
      <c r="D872" s="344" t="s">
        <v>328</v>
      </c>
      <c r="E872" s="345" t="s">
        <v>1</v>
      </c>
      <c r="F872" s="346" t="s">
        <v>1460</v>
      </c>
      <c r="H872" s="345" t="s">
        <v>1</v>
      </c>
      <c r="L872" s="342"/>
      <c r="M872" s="347"/>
      <c r="T872" s="348"/>
      <c r="AT872" s="345" t="s">
        <v>328</v>
      </c>
      <c r="AU872" s="345" t="s">
        <v>89</v>
      </c>
      <c r="AV872" s="343" t="s">
        <v>84</v>
      </c>
      <c r="AW872" s="343" t="s">
        <v>32</v>
      </c>
      <c r="AX872" s="343" t="s">
        <v>76</v>
      </c>
      <c r="AY872" s="345" t="s">
        <v>320</v>
      </c>
    </row>
    <row r="873" spans="2:65" s="350" customFormat="1" x14ac:dyDescent="0.2">
      <c r="B873" s="349"/>
      <c r="D873" s="344" t="s">
        <v>328</v>
      </c>
      <c r="E873" s="351" t="s">
        <v>1461</v>
      </c>
      <c r="F873" s="352" t="s">
        <v>1462</v>
      </c>
      <c r="H873" s="353">
        <v>9.8550000000000004</v>
      </c>
      <c r="L873" s="349"/>
      <c r="M873" s="354"/>
      <c r="T873" s="355"/>
      <c r="AT873" s="351" t="s">
        <v>328</v>
      </c>
      <c r="AU873" s="351" t="s">
        <v>89</v>
      </c>
      <c r="AV873" s="350" t="s">
        <v>89</v>
      </c>
      <c r="AW873" s="350" t="s">
        <v>32</v>
      </c>
      <c r="AX873" s="350" t="s">
        <v>84</v>
      </c>
      <c r="AY873" s="351" t="s">
        <v>320</v>
      </c>
    </row>
    <row r="874" spans="2:65" s="1" customFormat="1" ht="24.15" customHeight="1" x14ac:dyDescent="0.2">
      <c r="B874" s="13"/>
      <c r="C874" s="329" t="s">
        <v>1463</v>
      </c>
      <c r="D874" s="329" t="s">
        <v>322</v>
      </c>
      <c r="E874" s="330" t="s">
        <v>1464</v>
      </c>
      <c r="F874" s="331" t="s">
        <v>1465</v>
      </c>
      <c r="G874" s="332" t="s">
        <v>385</v>
      </c>
      <c r="H874" s="333">
        <v>13.887</v>
      </c>
      <c r="I874" s="21"/>
      <c r="J874" s="334">
        <f>ROUND(I874*H874,2)</f>
        <v>0</v>
      </c>
      <c r="K874" s="335"/>
      <c r="L874" s="13"/>
      <c r="M874" s="336" t="s">
        <v>1</v>
      </c>
      <c r="N874" s="337" t="s">
        <v>42</v>
      </c>
      <c r="P874" s="338">
        <f>O874*H874</f>
        <v>0</v>
      </c>
      <c r="Q874" s="338">
        <v>2.5069999999999999E-2</v>
      </c>
      <c r="R874" s="338">
        <f>Q874*H874</f>
        <v>0.34814708999999999</v>
      </c>
      <c r="S874" s="338">
        <v>0</v>
      </c>
      <c r="T874" s="339">
        <f>S874*H874</f>
        <v>0</v>
      </c>
      <c r="AR874" s="340" t="s">
        <v>409</v>
      </c>
      <c r="AT874" s="340" t="s">
        <v>322</v>
      </c>
      <c r="AU874" s="340" t="s">
        <v>89</v>
      </c>
      <c r="AY874" s="3" t="s">
        <v>320</v>
      </c>
      <c r="BE874" s="341">
        <f>IF(N874="základní",J874,0)</f>
        <v>0</v>
      </c>
      <c r="BF874" s="341">
        <f>IF(N874="snížená",J874,0)</f>
        <v>0</v>
      </c>
      <c r="BG874" s="341">
        <f>IF(N874="zákl. přenesená",J874,0)</f>
        <v>0</v>
      </c>
      <c r="BH874" s="341">
        <f>IF(N874="sníž. přenesená",J874,0)</f>
        <v>0</v>
      </c>
      <c r="BI874" s="341">
        <f>IF(N874="nulová",J874,0)</f>
        <v>0</v>
      </c>
      <c r="BJ874" s="3" t="s">
        <v>89</v>
      </c>
      <c r="BK874" s="341">
        <f>ROUND(I874*H874,2)</f>
        <v>0</v>
      </c>
      <c r="BL874" s="3" t="s">
        <v>409</v>
      </c>
      <c r="BM874" s="340" t="s">
        <v>1466</v>
      </c>
    </row>
    <row r="875" spans="2:65" s="343" customFormat="1" x14ac:dyDescent="0.2">
      <c r="B875" s="342"/>
      <c r="D875" s="344" t="s">
        <v>328</v>
      </c>
      <c r="E875" s="345" t="s">
        <v>1</v>
      </c>
      <c r="F875" s="346" t="s">
        <v>227</v>
      </c>
      <c r="H875" s="345" t="s">
        <v>1</v>
      </c>
      <c r="L875" s="342"/>
      <c r="M875" s="347"/>
      <c r="T875" s="348"/>
      <c r="AT875" s="345" t="s">
        <v>328</v>
      </c>
      <c r="AU875" s="345" t="s">
        <v>89</v>
      </c>
      <c r="AV875" s="343" t="s">
        <v>84</v>
      </c>
      <c r="AW875" s="343" t="s">
        <v>32</v>
      </c>
      <c r="AX875" s="343" t="s">
        <v>76</v>
      </c>
      <c r="AY875" s="345" t="s">
        <v>320</v>
      </c>
    </row>
    <row r="876" spans="2:65" s="343" customFormat="1" x14ac:dyDescent="0.2">
      <c r="B876" s="342"/>
      <c r="D876" s="344" t="s">
        <v>328</v>
      </c>
      <c r="E876" s="345" t="s">
        <v>1</v>
      </c>
      <c r="F876" s="346" t="s">
        <v>437</v>
      </c>
      <c r="H876" s="345" t="s">
        <v>1</v>
      </c>
      <c r="L876" s="342"/>
      <c r="M876" s="347"/>
      <c r="T876" s="348"/>
      <c r="AT876" s="345" t="s">
        <v>328</v>
      </c>
      <c r="AU876" s="345" t="s">
        <v>89</v>
      </c>
      <c r="AV876" s="343" t="s">
        <v>84</v>
      </c>
      <c r="AW876" s="343" t="s">
        <v>32</v>
      </c>
      <c r="AX876" s="343" t="s">
        <v>76</v>
      </c>
      <c r="AY876" s="345" t="s">
        <v>320</v>
      </c>
    </row>
    <row r="877" spans="2:65" s="350" customFormat="1" x14ac:dyDescent="0.2">
      <c r="B877" s="349"/>
      <c r="D877" s="344" t="s">
        <v>328</v>
      </c>
      <c r="E877" s="351" t="s">
        <v>1</v>
      </c>
      <c r="F877" s="352" t="s">
        <v>1467</v>
      </c>
      <c r="H877" s="353">
        <v>3.492</v>
      </c>
      <c r="L877" s="349"/>
      <c r="M877" s="354"/>
      <c r="T877" s="355"/>
      <c r="AT877" s="351" t="s">
        <v>328</v>
      </c>
      <c r="AU877" s="351" t="s">
        <v>89</v>
      </c>
      <c r="AV877" s="350" t="s">
        <v>89</v>
      </c>
      <c r="AW877" s="350" t="s">
        <v>32</v>
      </c>
      <c r="AX877" s="350" t="s">
        <v>76</v>
      </c>
      <c r="AY877" s="351" t="s">
        <v>320</v>
      </c>
    </row>
    <row r="878" spans="2:65" s="343" customFormat="1" x14ac:dyDescent="0.2">
      <c r="B878" s="342"/>
      <c r="D878" s="344" t="s">
        <v>328</v>
      </c>
      <c r="E878" s="345" t="s">
        <v>1</v>
      </c>
      <c r="F878" s="346" t="s">
        <v>442</v>
      </c>
      <c r="H878" s="345" t="s">
        <v>1</v>
      </c>
      <c r="L878" s="342"/>
      <c r="M878" s="347"/>
      <c r="T878" s="348"/>
      <c r="AT878" s="345" t="s">
        <v>328</v>
      </c>
      <c r="AU878" s="345" t="s">
        <v>89</v>
      </c>
      <c r="AV878" s="343" t="s">
        <v>84</v>
      </c>
      <c r="AW878" s="343" t="s">
        <v>32</v>
      </c>
      <c r="AX878" s="343" t="s">
        <v>76</v>
      </c>
      <c r="AY878" s="345" t="s">
        <v>320</v>
      </c>
    </row>
    <row r="879" spans="2:65" s="350" customFormat="1" x14ac:dyDescent="0.2">
      <c r="B879" s="349"/>
      <c r="D879" s="344" t="s">
        <v>328</v>
      </c>
      <c r="E879" s="351" t="s">
        <v>1</v>
      </c>
      <c r="F879" s="352" t="s">
        <v>1468</v>
      </c>
      <c r="H879" s="353">
        <v>8.2799999999999994</v>
      </c>
      <c r="L879" s="349"/>
      <c r="M879" s="354"/>
      <c r="T879" s="355"/>
      <c r="AT879" s="351" t="s">
        <v>328</v>
      </c>
      <c r="AU879" s="351" t="s">
        <v>89</v>
      </c>
      <c r="AV879" s="350" t="s">
        <v>89</v>
      </c>
      <c r="AW879" s="350" t="s">
        <v>32</v>
      </c>
      <c r="AX879" s="350" t="s">
        <v>76</v>
      </c>
      <c r="AY879" s="351" t="s">
        <v>320</v>
      </c>
    </row>
    <row r="880" spans="2:65" s="350" customFormat="1" x14ac:dyDescent="0.2">
      <c r="B880" s="349"/>
      <c r="D880" s="344" t="s">
        <v>328</v>
      </c>
      <c r="E880" s="351" t="s">
        <v>1</v>
      </c>
      <c r="F880" s="352" t="s">
        <v>1469</v>
      </c>
      <c r="H880" s="353">
        <v>2.1150000000000002</v>
      </c>
      <c r="L880" s="349"/>
      <c r="M880" s="354"/>
      <c r="T880" s="355"/>
      <c r="AT880" s="351" t="s">
        <v>328</v>
      </c>
      <c r="AU880" s="351" t="s">
        <v>89</v>
      </c>
      <c r="AV880" s="350" t="s">
        <v>89</v>
      </c>
      <c r="AW880" s="350" t="s">
        <v>32</v>
      </c>
      <c r="AX880" s="350" t="s">
        <v>76</v>
      </c>
      <c r="AY880" s="351" t="s">
        <v>320</v>
      </c>
    </row>
    <row r="881" spans="2:65" s="357" customFormat="1" x14ac:dyDescent="0.2">
      <c r="B881" s="356"/>
      <c r="D881" s="344" t="s">
        <v>328</v>
      </c>
      <c r="E881" s="358" t="s">
        <v>226</v>
      </c>
      <c r="F881" s="359" t="s">
        <v>402</v>
      </c>
      <c r="H881" s="360">
        <v>13.887</v>
      </c>
      <c r="L881" s="356"/>
      <c r="M881" s="361"/>
      <c r="T881" s="362"/>
      <c r="AT881" s="358" t="s">
        <v>328</v>
      </c>
      <c r="AU881" s="358" t="s">
        <v>89</v>
      </c>
      <c r="AV881" s="357" t="s">
        <v>326</v>
      </c>
      <c r="AW881" s="357" t="s">
        <v>32</v>
      </c>
      <c r="AX881" s="357" t="s">
        <v>84</v>
      </c>
      <c r="AY881" s="358" t="s">
        <v>320</v>
      </c>
    </row>
    <row r="882" spans="2:65" s="1" customFormat="1" ht="24.15" customHeight="1" x14ac:dyDescent="0.2">
      <c r="B882" s="13"/>
      <c r="C882" s="329" t="s">
        <v>1470</v>
      </c>
      <c r="D882" s="329" t="s">
        <v>322</v>
      </c>
      <c r="E882" s="330" t="s">
        <v>1471</v>
      </c>
      <c r="F882" s="331" t="s">
        <v>1472</v>
      </c>
      <c r="G882" s="332" t="s">
        <v>325</v>
      </c>
      <c r="H882" s="333">
        <v>40.744999999999997</v>
      </c>
      <c r="I882" s="21"/>
      <c r="J882" s="334">
        <f>ROUND(I882*H882,2)</f>
        <v>0</v>
      </c>
      <c r="K882" s="335"/>
      <c r="L882" s="13"/>
      <c r="M882" s="336" t="s">
        <v>1</v>
      </c>
      <c r="N882" s="337" t="s">
        <v>42</v>
      </c>
      <c r="P882" s="338">
        <f>O882*H882</f>
        <v>0</v>
      </c>
      <c r="Q882" s="338">
        <v>2.4649999999999998E-2</v>
      </c>
      <c r="R882" s="338">
        <f>Q882*H882</f>
        <v>1.0043642499999998</v>
      </c>
      <c r="S882" s="338">
        <v>0</v>
      </c>
      <c r="T882" s="339">
        <f>S882*H882</f>
        <v>0</v>
      </c>
      <c r="AR882" s="340" t="s">
        <v>409</v>
      </c>
      <c r="AT882" s="340" t="s">
        <v>322</v>
      </c>
      <c r="AU882" s="340" t="s">
        <v>89</v>
      </c>
      <c r="AY882" s="3" t="s">
        <v>320</v>
      </c>
      <c r="BE882" s="341">
        <f>IF(N882="základní",J882,0)</f>
        <v>0</v>
      </c>
      <c r="BF882" s="341">
        <f>IF(N882="snížená",J882,0)</f>
        <v>0</v>
      </c>
      <c r="BG882" s="341">
        <f>IF(N882="zákl. přenesená",J882,0)</f>
        <v>0</v>
      </c>
      <c r="BH882" s="341">
        <f>IF(N882="sníž. přenesená",J882,0)</f>
        <v>0</v>
      </c>
      <c r="BI882" s="341">
        <f>IF(N882="nulová",J882,0)</f>
        <v>0</v>
      </c>
      <c r="BJ882" s="3" t="s">
        <v>89</v>
      </c>
      <c r="BK882" s="341">
        <f>ROUND(I882*H882,2)</f>
        <v>0</v>
      </c>
      <c r="BL882" s="3" t="s">
        <v>409</v>
      </c>
      <c r="BM882" s="340" t="s">
        <v>1473</v>
      </c>
    </row>
    <row r="883" spans="2:65" s="343" customFormat="1" x14ac:dyDescent="0.2">
      <c r="B883" s="342"/>
      <c r="D883" s="344" t="s">
        <v>328</v>
      </c>
      <c r="E883" s="345" t="s">
        <v>1</v>
      </c>
      <c r="F883" s="346" t="s">
        <v>1474</v>
      </c>
      <c r="H883" s="345" t="s">
        <v>1</v>
      </c>
      <c r="L883" s="342"/>
      <c r="M883" s="347"/>
      <c r="T883" s="348"/>
      <c r="AT883" s="345" t="s">
        <v>328</v>
      </c>
      <c r="AU883" s="345" t="s">
        <v>89</v>
      </c>
      <c r="AV883" s="343" t="s">
        <v>84</v>
      </c>
      <c r="AW883" s="343" t="s">
        <v>32</v>
      </c>
      <c r="AX883" s="343" t="s">
        <v>76</v>
      </c>
      <c r="AY883" s="345" t="s">
        <v>320</v>
      </c>
    </row>
    <row r="884" spans="2:65" s="343" customFormat="1" x14ac:dyDescent="0.2">
      <c r="B884" s="342"/>
      <c r="D884" s="344" t="s">
        <v>328</v>
      </c>
      <c r="E884" s="345" t="s">
        <v>1</v>
      </c>
      <c r="F884" s="346" t="s">
        <v>437</v>
      </c>
      <c r="H884" s="345" t="s">
        <v>1</v>
      </c>
      <c r="L884" s="342"/>
      <c r="M884" s="347"/>
      <c r="T884" s="348"/>
      <c r="AT884" s="345" t="s">
        <v>328</v>
      </c>
      <c r="AU884" s="345" t="s">
        <v>89</v>
      </c>
      <c r="AV884" s="343" t="s">
        <v>84</v>
      </c>
      <c r="AW884" s="343" t="s">
        <v>32</v>
      </c>
      <c r="AX884" s="343" t="s">
        <v>76</v>
      </c>
      <c r="AY884" s="345" t="s">
        <v>320</v>
      </c>
    </row>
    <row r="885" spans="2:65" s="350" customFormat="1" x14ac:dyDescent="0.2">
      <c r="B885" s="349"/>
      <c r="D885" s="344" t="s">
        <v>328</v>
      </c>
      <c r="E885" s="351" t="s">
        <v>1</v>
      </c>
      <c r="F885" s="352" t="s">
        <v>1475</v>
      </c>
      <c r="H885" s="353">
        <v>13.605</v>
      </c>
      <c r="L885" s="349"/>
      <c r="M885" s="354"/>
      <c r="T885" s="355"/>
      <c r="AT885" s="351" t="s">
        <v>328</v>
      </c>
      <c r="AU885" s="351" t="s">
        <v>89</v>
      </c>
      <c r="AV885" s="350" t="s">
        <v>89</v>
      </c>
      <c r="AW885" s="350" t="s">
        <v>32</v>
      </c>
      <c r="AX885" s="350" t="s">
        <v>76</v>
      </c>
      <c r="AY885" s="351" t="s">
        <v>320</v>
      </c>
    </row>
    <row r="886" spans="2:65" s="343" customFormat="1" x14ac:dyDescent="0.2">
      <c r="B886" s="342"/>
      <c r="D886" s="344" t="s">
        <v>328</v>
      </c>
      <c r="E886" s="345" t="s">
        <v>1</v>
      </c>
      <c r="F886" s="346" t="s">
        <v>442</v>
      </c>
      <c r="H886" s="345" t="s">
        <v>1</v>
      </c>
      <c r="L886" s="342"/>
      <c r="M886" s="347"/>
      <c r="T886" s="348"/>
      <c r="AT886" s="345" t="s">
        <v>328</v>
      </c>
      <c r="AU886" s="345" t="s">
        <v>89</v>
      </c>
      <c r="AV886" s="343" t="s">
        <v>84</v>
      </c>
      <c r="AW886" s="343" t="s">
        <v>32</v>
      </c>
      <c r="AX886" s="343" t="s">
        <v>76</v>
      </c>
      <c r="AY886" s="345" t="s">
        <v>320</v>
      </c>
    </row>
    <row r="887" spans="2:65" s="350" customFormat="1" x14ac:dyDescent="0.2">
      <c r="B887" s="349"/>
      <c r="D887" s="344" t="s">
        <v>328</v>
      </c>
      <c r="E887" s="351" t="s">
        <v>1</v>
      </c>
      <c r="F887" s="352" t="s">
        <v>1476</v>
      </c>
      <c r="H887" s="353">
        <v>17.149999999999999</v>
      </c>
      <c r="L887" s="349"/>
      <c r="M887" s="354"/>
      <c r="T887" s="355"/>
      <c r="AT887" s="351" t="s">
        <v>328</v>
      </c>
      <c r="AU887" s="351" t="s">
        <v>89</v>
      </c>
      <c r="AV887" s="350" t="s">
        <v>89</v>
      </c>
      <c r="AW887" s="350" t="s">
        <v>32</v>
      </c>
      <c r="AX887" s="350" t="s">
        <v>76</v>
      </c>
      <c r="AY887" s="351" t="s">
        <v>320</v>
      </c>
    </row>
    <row r="888" spans="2:65" s="350" customFormat="1" x14ac:dyDescent="0.2">
      <c r="B888" s="349"/>
      <c r="D888" s="344" t="s">
        <v>328</v>
      </c>
      <c r="E888" s="351" t="s">
        <v>1</v>
      </c>
      <c r="F888" s="352" t="s">
        <v>1477</v>
      </c>
      <c r="H888" s="353">
        <v>9.99</v>
      </c>
      <c r="L888" s="349"/>
      <c r="M888" s="354"/>
      <c r="T888" s="355"/>
      <c r="AT888" s="351" t="s">
        <v>328</v>
      </c>
      <c r="AU888" s="351" t="s">
        <v>89</v>
      </c>
      <c r="AV888" s="350" t="s">
        <v>89</v>
      </c>
      <c r="AW888" s="350" t="s">
        <v>32</v>
      </c>
      <c r="AX888" s="350" t="s">
        <v>76</v>
      </c>
      <c r="AY888" s="351" t="s">
        <v>320</v>
      </c>
    </row>
    <row r="889" spans="2:65" s="357" customFormat="1" x14ac:dyDescent="0.2">
      <c r="B889" s="356"/>
      <c r="D889" s="344" t="s">
        <v>328</v>
      </c>
      <c r="E889" s="358" t="s">
        <v>1478</v>
      </c>
      <c r="F889" s="359" t="s">
        <v>402</v>
      </c>
      <c r="H889" s="360">
        <v>40.744999999999997</v>
      </c>
      <c r="L889" s="356"/>
      <c r="M889" s="361"/>
      <c r="T889" s="362"/>
      <c r="AT889" s="358" t="s">
        <v>328</v>
      </c>
      <c r="AU889" s="358" t="s">
        <v>89</v>
      </c>
      <c r="AV889" s="357" t="s">
        <v>326</v>
      </c>
      <c r="AW889" s="357" t="s">
        <v>32</v>
      </c>
      <c r="AX889" s="357" t="s">
        <v>84</v>
      </c>
      <c r="AY889" s="358" t="s">
        <v>320</v>
      </c>
    </row>
    <row r="890" spans="2:65" s="1" customFormat="1" ht="24.15" customHeight="1" x14ac:dyDescent="0.2">
      <c r="B890" s="13"/>
      <c r="C890" s="329" t="s">
        <v>1479</v>
      </c>
      <c r="D890" s="329" t="s">
        <v>322</v>
      </c>
      <c r="E890" s="330" t="s">
        <v>1480</v>
      </c>
      <c r="F890" s="331" t="s">
        <v>1481</v>
      </c>
      <c r="G890" s="332" t="s">
        <v>385</v>
      </c>
      <c r="H890" s="333">
        <v>360.68299999999999</v>
      </c>
      <c r="I890" s="21"/>
      <c r="J890" s="334">
        <f>ROUND(I890*H890,2)</f>
        <v>0</v>
      </c>
      <c r="K890" s="335"/>
      <c r="L890" s="13"/>
      <c r="M890" s="336" t="s">
        <v>1</v>
      </c>
      <c r="N890" s="337" t="s">
        <v>42</v>
      </c>
      <c r="P890" s="338">
        <f>O890*H890</f>
        <v>0</v>
      </c>
      <c r="Q890" s="338">
        <v>2.7900000000000001E-2</v>
      </c>
      <c r="R890" s="338">
        <f>Q890*H890</f>
        <v>10.0630557</v>
      </c>
      <c r="S890" s="338">
        <v>0</v>
      </c>
      <c r="T890" s="339">
        <f>S890*H890</f>
        <v>0</v>
      </c>
      <c r="AR890" s="340" t="s">
        <v>409</v>
      </c>
      <c r="AT890" s="340" t="s">
        <v>322</v>
      </c>
      <c r="AU890" s="340" t="s">
        <v>89</v>
      </c>
      <c r="AY890" s="3" t="s">
        <v>320</v>
      </c>
      <c r="BE890" s="341">
        <f>IF(N890="základní",J890,0)</f>
        <v>0</v>
      </c>
      <c r="BF890" s="341">
        <f>IF(N890="snížená",J890,0)</f>
        <v>0</v>
      </c>
      <c r="BG890" s="341">
        <f>IF(N890="zákl. přenesená",J890,0)</f>
        <v>0</v>
      </c>
      <c r="BH890" s="341">
        <f>IF(N890="sníž. přenesená",J890,0)</f>
        <v>0</v>
      </c>
      <c r="BI890" s="341">
        <f>IF(N890="nulová",J890,0)</f>
        <v>0</v>
      </c>
      <c r="BJ890" s="3" t="s">
        <v>89</v>
      </c>
      <c r="BK890" s="341">
        <f>ROUND(I890*H890,2)</f>
        <v>0</v>
      </c>
      <c r="BL890" s="3" t="s">
        <v>409</v>
      </c>
      <c r="BM890" s="340" t="s">
        <v>1482</v>
      </c>
    </row>
    <row r="891" spans="2:65" s="343" customFormat="1" x14ac:dyDescent="0.2">
      <c r="B891" s="342"/>
      <c r="D891" s="344" t="s">
        <v>328</v>
      </c>
      <c r="E891" s="345" t="s">
        <v>1</v>
      </c>
      <c r="F891" s="346" t="s">
        <v>1483</v>
      </c>
      <c r="H891" s="345" t="s">
        <v>1</v>
      </c>
      <c r="L891" s="342"/>
      <c r="M891" s="347"/>
      <c r="T891" s="348"/>
      <c r="AT891" s="345" t="s">
        <v>328</v>
      </c>
      <c r="AU891" s="345" t="s">
        <v>89</v>
      </c>
      <c r="AV891" s="343" t="s">
        <v>84</v>
      </c>
      <c r="AW891" s="343" t="s">
        <v>32</v>
      </c>
      <c r="AX891" s="343" t="s">
        <v>76</v>
      </c>
      <c r="AY891" s="345" t="s">
        <v>320</v>
      </c>
    </row>
    <row r="892" spans="2:65" s="343" customFormat="1" x14ac:dyDescent="0.2">
      <c r="B892" s="342"/>
      <c r="D892" s="344" t="s">
        <v>328</v>
      </c>
      <c r="E892" s="345" t="s">
        <v>1</v>
      </c>
      <c r="F892" s="346" t="s">
        <v>437</v>
      </c>
      <c r="H892" s="345" t="s">
        <v>1</v>
      </c>
      <c r="L892" s="342"/>
      <c r="M892" s="347"/>
      <c r="T892" s="348"/>
      <c r="AT892" s="345" t="s">
        <v>328</v>
      </c>
      <c r="AU892" s="345" t="s">
        <v>89</v>
      </c>
      <c r="AV892" s="343" t="s">
        <v>84</v>
      </c>
      <c r="AW892" s="343" t="s">
        <v>32</v>
      </c>
      <c r="AX892" s="343" t="s">
        <v>76</v>
      </c>
      <c r="AY892" s="345" t="s">
        <v>320</v>
      </c>
    </row>
    <row r="893" spans="2:65" s="350" customFormat="1" ht="20" x14ac:dyDescent="0.2">
      <c r="B893" s="349"/>
      <c r="D893" s="344" t="s">
        <v>328</v>
      </c>
      <c r="E893" s="351" t="s">
        <v>1</v>
      </c>
      <c r="F893" s="352" t="s">
        <v>1484</v>
      </c>
      <c r="H893" s="353">
        <v>196.34700000000001</v>
      </c>
      <c r="L893" s="349"/>
      <c r="M893" s="354"/>
      <c r="T893" s="355"/>
      <c r="AT893" s="351" t="s">
        <v>328</v>
      </c>
      <c r="AU893" s="351" t="s">
        <v>89</v>
      </c>
      <c r="AV893" s="350" t="s">
        <v>89</v>
      </c>
      <c r="AW893" s="350" t="s">
        <v>32</v>
      </c>
      <c r="AX893" s="350" t="s">
        <v>76</v>
      </c>
      <c r="AY893" s="351" t="s">
        <v>320</v>
      </c>
    </row>
    <row r="894" spans="2:65" s="343" customFormat="1" x14ac:dyDescent="0.2">
      <c r="B894" s="342"/>
      <c r="D894" s="344" t="s">
        <v>328</v>
      </c>
      <c r="E894" s="345" t="s">
        <v>1</v>
      </c>
      <c r="F894" s="346" t="s">
        <v>442</v>
      </c>
      <c r="H894" s="345" t="s">
        <v>1</v>
      </c>
      <c r="L894" s="342"/>
      <c r="M894" s="347"/>
      <c r="T894" s="348"/>
      <c r="AT894" s="345" t="s">
        <v>328</v>
      </c>
      <c r="AU894" s="345" t="s">
        <v>89</v>
      </c>
      <c r="AV894" s="343" t="s">
        <v>84</v>
      </c>
      <c r="AW894" s="343" t="s">
        <v>32</v>
      </c>
      <c r="AX894" s="343" t="s">
        <v>76</v>
      </c>
      <c r="AY894" s="345" t="s">
        <v>320</v>
      </c>
    </row>
    <row r="895" spans="2:65" s="350" customFormat="1" ht="20" x14ac:dyDescent="0.2">
      <c r="B895" s="349"/>
      <c r="D895" s="344" t="s">
        <v>328</v>
      </c>
      <c r="E895" s="351" t="s">
        <v>1</v>
      </c>
      <c r="F895" s="352" t="s">
        <v>1485</v>
      </c>
      <c r="H895" s="353">
        <v>164.33600000000001</v>
      </c>
      <c r="L895" s="349"/>
      <c r="M895" s="354"/>
      <c r="T895" s="355"/>
      <c r="AT895" s="351" t="s">
        <v>328</v>
      </c>
      <c r="AU895" s="351" t="s">
        <v>89</v>
      </c>
      <c r="AV895" s="350" t="s">
        <v>89</v>
      </c>
      <c r="AW895" s="350" t="s">
        <v>32</v>
      </c>
      <c r="AX895" s="350" t="s">
        <v>76</v>
      </c>
      <c r="AY895" s="351" t="s">
        <v>320</v>
      </c>
    </row>
    <row r="896" spans="2:65" s="357" customFormat="1" x14ac:dyDescent="0.2">
      <c r="B896" s="356"/>
      <c r="D896" s="344" t="s">
        <v>328</v>
      </c>
      <c r="E896" s="358" t="s">
        <v>1</v>
      </c>
      <c r="F896" s="359" t="s">
        <v>402</v>
      </c>
      <c r="H896" s="360">
        <v>360.68299999999999</v>
      </c>
      <c r="L896" s="356"/>
      <c r="M896" s="361"/>
      <c r="T896" s="362"/>
      <c r="AT896" s="358" t="s">
        <v>328</v>
      </c>
      <c r="AU896" s="358" t="s">
        <v>89</v>
      </c>
      <c r="AV896" s="357" t="s">
        <v>326</v>
      </c>
      <c r="AW896" s="357" t="s">
        <v>32</v>
      </c>
      <c r="AX896" s="357" t="s">
        <v>84</v>
      </c>
      <c r="AY896" s="358" t="s">
        <v>320</v>
      </c>
    </row>
    <row r="897" spans="2:65" s="1" customFormat="1" ht="24.15" customHeight="1" x14ac:dyDescent="0.2">
      <c r="B897" s="13"/>
      <c r="C897" s="329" t="s">
        <v>1486</v>
      </c>
      <c r="D897" s="329" t="s">
        <v>322</v>
      </c>
      <c r="E897" s="330" t="s">
        <v>1487</v>
      </c>
      <c r="F897" s="331" t="s">
        <v>1488</v>
      </c>
      <c r="G897" s="332" t="s">
        <v>325</v>
      </c>
      <c r="H897" s="333">
        <v>105</v>
      </c>
      <c r="I897" s="21"/>
      <c r="J897" s="334">
        <f>ROUND(I897*H897,2)</f>
        <v>0</v>
      </c>
      <c r="K897" s="335"/>
      <c r="L897" s="13"/>
      <c r="M897" s="336" t="s">
        <v>1</v>
      </c>
      <c r="N897" s="337" t="s">
        <v>42</v>
      </c>
      <c r="P897" s="338">
        <f>O897*H897</f>
        <v>0</v>
      </c>
      <c r="Q897" s="338">
        <v>2.8549999999999999E-2</v>
      </c>
      <c r="R897" s="338">
        <f>Q897*H897</f>
        <v>2.9977499999999999</v>
      </c>
      <c r="S897" s="338">
        <v>0</v>
      </c>
      <c r="T897" s="339">
        <f>S897*H897</f>
        <v>0</v>
      </c>
      <c r="AR897" s="340" t="s">
        <v>409</v>
      </c>
      <c r="AT897" s="340" t="s">
        <v>322</v>
      </c>
      <c r="AU897" s="340" t="s">
        <v>89</v>
      </c>
      <c r="AY897" s="3" t="s">
        <v>320</v>
      </c>
      <c r="BE897" s="341">
        <f>IF(N897="základní",J897,0)</f>
        <v>0</v>
      </c>
      <c r="BF897" s="341">
        <f>IF(N897="snížená",J897,0)</f>
        <v>0</v>
      </c>
      <c r="BG897" s="341">
        <f>IF(N897="zákl. přenesená",J897,0)</f>
        <v>0</v>
      </c>
      <c r="BH897" s="341">
        <f>IF(N897="sníž. přenesená",J897,0)</f>
        <v>0</v>
      </c>
      <c r="BI897" s="341">
        <f>IF(N897="nulová",J897,0)</f>
        <v>0</v>
      </c>
      <c r="BJ897" s="3" t="s">
        <v>89</v>
      </c>
      <c r="BK897" s="341">
        <f>ROUND(I897*H897,2)</f>
        <v>0</v>
      </c>
      <c r="BL897" s="3" t="s">
        <v>409</v>
      </c>
      <c r="BM897" s="340" t="s">
        <v>1489</v>
      </c>
    </row>
    <row r="898" spans="2:65" s="343" customFormat="1" x14ac:dyDescent="0.2">
      <c r="B898" s="342"/>
      <c r="D898" s="344" t="s">
        <v>328</v>
      </c>
      <c r="E898" s="345" t="s">
        <v>1</v>
      </c>
      <c r="F898" s="346" t="s">
        <v>437</v>
      </c>
      <c r="H898" s="345" t="s">
        <v>1</v>
      </c>
      <c r="L898" s="342"/>
      <c r="M898" s="347"/>
      <c r="T898" s="348"/>
      <c r="AT898" s="345" t="s">
        <v>328</v>
      </c>
      <c r="AU898" s="345" t="s">
        <v>89</v>
      </c>
      <c r="AV898" s="343" t="s">
        <v>84</v>
      </c>
      <c r="AW898" s="343" t="s">
        <v>32</v>
      </c>
      <c r="AX898" s="343" t="s">
        <v>76</v>
      </c>
      <c r="AY898" s="345" t="s">
        <v>320</v>
      </c>
    </row>
    <row r="899" spans="2:65" s="350" customFormat="1" x14ac:dyDescent="0.2">
      <c r="B899" s="349"/>
      <c r="D899" s="344" t="s">
        <v>328</v>
      </c>
      <c r="E899" s="351" t="s">
        <v>1</v>
      </c>
      <c r="F899" s="352" t="s">
        <v>602</v>
      </c>
      <c r="H899" s="353">
        <v>50</v>
      </c>
      <c r="L899" s="349"/>
      <c r="M899" s="354"/>
      <c r="T899" s="355"/>
      <c r="AT899" s="351" t="s">
        <v>328</v>
      </c>
      <c r="AU899" s="351" t="s">
        <v>89</v>
      </c>
      <c r="AV899" s="350" t="s">
        <v>89</v>
      </c>
      <c r="AW899" s="350" t="s">
        <v>32</v>
      </c>
      <c r="AX899" s="350" t="s">
        <v>76</v>
      </c>
      <c r="AY899" s="351" t="s">
        <v>320</v>
      </c>
    </row>
    <row r="900" spans="2:65" s="343" customFormat="1" x14ac:dyDescent="0.2">
      <c r="B900" s="342"/>
      <c r="D900" s="344" t="s">
        <v>328</v>
      </c>
      <c r="E900" s="345" t="s">
        <v>1</v>
      </c>
      <c r="F900" s="346" t="s">
        <v>442</v>
      </c>
      <c r="H900" s="345" t="s">
        <v>1</v>
      </c>
      <c r="L900" s="342"/>
      <c r="M900" s="347"/>
      <c r="T900" s="348"/>
      <c r="AT900" s="345" t="s">
        <v>328</v>
      </c>
      <c r="AU900" s="345" t="s">
        <v>89</v>
      </c>
      <c r="AV900" s="343" t="s">
        <v>84</v>
      </c>
      <c r="AW900" s="343" t="s">
        <v>32</v>
      </c>
      <c r="AX900" s="343" t="s">
        <v>76</v>
      </c>
      <c r="AY900" s="345" t="s">
        <v>320</v>
      </c>
    </row>
    <row r="901" spans="2:65" s="350" customFormat="1" x14ac:dyDescent="0.2">
      <c r="B901" s="349"/>
      <c r="D901" s="344" t="s">
        <v>328</v>
      </c>
      <c r="E901" s="351" t="s">
        <v>1</v>
      </c>
      <c r="F901" s="352" t="s">
        <v>661</v>
      </c>
      <c r="H901" s="353">
        <v>55</v>
      </c>
      <c r="L901" s="349"/>
      <c r="M901" s="354"/>
      <c r="T901" s="355"/>
      <c r="AT901" s="351" t="s">
        <v>328</v>
      </c>
      <c r="AU901" s="351" t="s">
        <v>89</v>
      </c>
      <c r="AV901" s="350" t="s">
        <v>89</v>
      </c>
      <c r="AW901" s="350" t="s">
        <v>32</v>
      </c>
      <c r="AX901" s="350" t="s">
        <v>76</v>
      </c>
      <c r="AY901" s="351" t="s">
        <v>320</v>
      </c>
    </row>
    <row r="902" spans="2:65" s="357" customFormat="1" x14ac:dyDescent="0.2">
      <c r="B902" s="356"/>
      <c r="D902" s="344" t="s">
        <v>328</v>
      </c>
      <c r="E902" s="358" t="s">
        <v>1</v>
      </c>
      <c r="F902" s="359" t="s">
        <v>402</v>
      </c>
      <c r="H902" s="360">
        <v>105</v>
      </c>
      <c r="L902" s="356"/>
      <c r="M902" s="361"/>
      <c r="T902" s="362"/>
      <c r="AT902" s="358" t="s">
        <v>328</v>
      </c>
      <c r="AU902" s="358" t="s">
        <v>89</v>
      </c>
      <c r="AV902" s="357" t="s">
        <v>326</v>
      </c>
      <c r="AW902" s="357" t="s">
        <v>32</v>
      </c>
      <c r="AX902" s="357" t="s">
        <v>84</v>
      </c>
      <c r="AY902" s="358" t="s">
        <v>320</v>
      </c>
    </row>
    <row r="903" spans="2:65" s="1" customFormat="1" ht="24.15" customHeight="1" x14ac:dyDescent="0.2">
      <c r="B903" s="13"/>
      <c r="C903" s="329" t="s">
        <v>1490</v>
      </c>
      <c r="D903" s="329" t="s">
        <v>322</v>
      </c>
      <c r="E903" s="330" t="s">
        <v>1491</v>
      </c>
      <c r="F903" s="331" t="s">
        <v>1492</v>
      </c>
      <c r="G903" s="332" t="s">
        <v>385</v>
      </c>
      <c r="H903" s="333">
        <v>817.1</v>
      </c>
      <c r="I903" s="21"/>
      <c r="J903" s="334">
        <f>ROUND(I903*H903,2)</f>
        <v>0</v>
      </c>
      <c r="K903" s="335"/>
      <c r="L903" s="13"/>
      <c r="M903" s="336" t="s">
        <v>1</v>
      </c>
      <c r="N903" s="337" t="s">
        <v>42</v>
      </c>
      <c r="P903" s="338">
        <f>O903*H903</f>
        <v>0</v>
      </c>
      <c r="Q903" s="338">
        <v>1.2200000000000001E-2</v>
      </c>
      <c r="R903" s="338">
        <f>Q903*H903</f>
        <v>9.9686200000000014</v>
      </c>
      <c r="S903" s="338">
        <v>0</v>
      </c>
      <c r="T903" s="339">
        <f>S903*H903</f>
        <v>0</v>
      </c>
      <c r="AR903" s="340" t="s">
        <v>409</v>
      </c>
      <c r="AT903" s="340" t="s">
        <v>322</v>
      </c>
      <c r="AU903" s="340" t="s">
        <v>89</v>
      </c>
      <c r="AY903" s="3" t="s">
        <v>320</v>
      </c>
      <c r="BE903" s="341">
        <f>IF(N903="základní",J903,0)</f>
        <v>0</v>
      </c>
      <c r="BF903" s="341">
        <f>IF(N903="snížená",J903,0)</f>
        <v>0</v>
      </c>
      <c r="BG903" s="341">
        <f>IF(N903="zákl. přenesená",J903,0)</f>
        <v>0</v>
      </c>
      <c r="BH903" s="341">
        <f>IF(N903="sníž. přenesená",J903,0)</f>
        <v>0</v>
      </c>
      <c r="BI903" s="341">
        <f>IF(N903="nulová",J903,0)</f>
        <v>0</v>
      </c>
      <c r="BJ903" s="3" t="s">
        <v>89</v>
      </c>
      <c r="BK903" s="341">
        <f>ROUND(I903*H903,2)</f>
        <v>0</v>
      </c>
      <c r="BL903" s="3" t="s">
        <v>409</v>
      </c>
      <c r="BM903" s="340" t="s">
        <v>1493</v>
      </c>
    </row>
    <row r="904" spans="2:65" s="343" customFormat="1" x14ac:dyDescent="0.2">
      <c r="B904" s="342"/>
      <c r="D904" s="344" t="s">
        <v>328</v>
      </c>
      <c r="E904" s="345" t="s">
        <v>1</v>
      </c>
      <c r="F904" s="346" t="s">
        <v>1494</v>
      </c>
      <c r="H904" s="345" t="s">
        <v>1</v>
      </c>
      <c r="L904" s="342"/>
      <c r="M904" s="347"/>
      <c r="T904" s="348"/>
      <c r="AT904" s="345" t="s">
        <v>328</v>
      </c>
      <c r="AU904" s="345" t="s">
        <v>89</v>
      </c>
      <c r="AV904" s="343" t="s">
        <v>84</v>
      </c>
      <c r="AW904" s="343" t="s">
        <v>32</v>
      </c>
      <c r="AX904" s="343" t="s">
        <v>76</v>
      </c>
      <c r="AY904" s="345" t="s">
        <v>320</v>
      </c>
    </row>
    <row r="905" spans="2:65" s="343" customFormat="1" x14ac:dyDescent="0.2">
      <c r="B905" s="342"/>
      <c r="D905" s="344" t="s">
        <v>328</v>
      </c>
      <c r="E905" s="345" t="s">
        <v>1</v>
      </c>
      <c r="F905" s="346" t="s">
        <v>1495</v>
      </c>
      <c r="H905" s="345" t="s">
        <v>1</v>
      </c>
      <c r="L905" s="342"/>
      <c r="M905" s="347"/>
      <c r="T905" s="348"/>
      <c r="AT905" s="345" t="s">
        <v>328</v>
      </c>
      <c r="AU905" s="345" t="s">
        <v>89</v>
      </c>
      <c r="AV905" s="343" t="s">
        <v>84</v>
      </c>
      <c r="AW905" s="343" t="s">
        <v>32</v>
      </c>
      <c r="AX905" s="343" t="s">
        <v>76</v>
      </c>
      <c r="AY905" s="345" t="s">
        <v>320</v>
      </c>
    </row>
    <row r="906" spans="2:65" s="343" customFormat="1" x14ac:dyDescent="0.2">
      <c r="B906" s="342"/>
      <c r="D906" s="344" t="s">
        <v>328</v>
      </c>
      <c r="E906" s="345" t="s">
        <v>1</v>
      </c>
      <c r="F906" s="346" t="s">
        <v>437</v>
      </c>
      <c r="H906" s="345" t="s">
        <v>1</v>
      </c>
      <c r="L906" s="342"/>
      <c r="M906" s="347"/>
      <c r="T906" s="348"/>
      <c r="AT906" s="345" t="s">
        <v>328</v>
      </c>
      <c r="AU906" s="345" t="s">
        <v>89</v>
      </c>
      <c r="AV906" s="343" t="s">
        <v>84</v>
      </c>
      <c r="AW906" s="343" t="s">
        <v>32</v>
      </c>
      <c r="AX906" s="343" t="s">
        <v>76</v>
      </c>
      <c r="AY906" s="345" t="s">
        <v>320</v>
      </c>
    </row>
    <row r="907" spans="2:65" s="350" customFormat="1" x14ac:dyDescent="0.2">
      <c r="B907" s="349"/>
      <c r="D907" s="344" t="s">
        <v>328</v>
      </c>
      <c r="E907" s="351" t="s">
        <v>1</v>
      </c>
      <c r="F907" s="352" t="s">
        <v>1496</v>
      </c>
      <c r="H907" s="353">
        <v>282.7</v>
      </c>
      <c r="L907" s="349"/>
      <c r="M907" s="354"/>
      <c r="T907" s="355"/>
      <c r="AT907" s="351" t="s">
        <v>328</v>
      </c>
      <c r="AU907" s="351" t="s">
        <v>89</v>
      </c>
      <c r="AV907" s="350" t="s">
        <v>89</v>
      </c>
      <c r="AW907" s="350" t="s">
        <v>32</v>
      </c>
      <c r="AX907" s="350" t="s">
        <v>76</v>
      </c>
      <c r="AY907" s="351" t="s">
        <v>320</v>
      </c>
    </row>
    <row r="908" spans="2:65" s="343" customFormat="1" x14ac:dyDescent="0.2">
      <c r="B908" s="342"/>
      <c r="D908" s="344" t="s">
        <v>328</v>
      </c>
      <c r="E908" s="345" t="s">
        <v>1</v>
      </c>
      <c r="F908" s="346" t="s">
        <v>442</v>
      </c>
      <c r="H908" s="345" t="s">
        <v>1</v>
      </c>
      <c r="L908" s="342"/>
      <c r="M908" s="347"/>
      <c r="T908" s="348"/>
      <c r="AT908" s="345" t="s">
        <v>328</v>
      </c>
      <c r="AU908" s="345" t="s">
        <v>89</v>
      </c>
      <c r="AV908" s="343" t="s">
        <v>84</v>
      </c>
      <c r="AW908" s="343" t="s">
        <v>32</v>
      </c>
      <c r="AX908" s="343" t="s">
        <v>76</v>
      </c>
      <c r="AY908" s="345" t="s">
        <v>320</v>
      </c>
    </row>
    <row r="909" spans="2:65" s="350" customFormat="1" x14ac:dyDescent="0.2">
      <c r="B909" s="349"/>
      <c r="D909" s="344" t="s">
        <v>328</v>
      </c>
      <c r="E909" s="351" t="s">
        <v>1</v>
      </c>
      <c r="F909" s="352" t="s">
        <v>1497</v>
      </c>
      <c r="H909" s="353">
        <v>235.3</v>
      </c>
      <c r="L909" s="349"/>
      <c r="M909" s="354"/>
      <c r="T909" s="355"/>
      <c r="AT909" s="351" t="s">
        <v>328</v>
      </c>
      <c r="AU909" s="351" t="s">
        <v>89</v>
      </c>
      <c r="AV909" s="350" t="s">
        <v>89</v>
      </c>
      <c r="AW909" s="350" t="s">
        <v>32</v>
      </c>
      <c r="AX909" s="350" t="s">
        <v>76</v>
      </c>
      <c r="AY909" s="351" t="s">
        <v>320</v>
      </c>
    </row>
    <row r="910" spans="2:65" s="343" customFormat="1" x14ac:dyDescent="0.2">
      <c r="B910" s="342"/>
      <c r="D910" s="344" t="s">
        <v>328</v>
      </c>
      <c r="E910" s="345" t="s">
        <v>1</v>
      </c>
      <c r="F910" s="346" t="s">
        <v>1498</v>
      </c>
      <c r="H910" s="345" t="s">
        <v>1</v>
      </c>
      <c r="L910" s="342"/>
      <c r="M910" s="347"/>
      <c r="T910" s="348"/>
      <c r="AT910" s="345" t="s">
        <v>328</v>
      </c>
      <c r="AU910" s="345" t="s">
        <v>89</v>
      </c>
      <c r="AV910" s="343" t="s">
        <v>84</v>
      </c>
      <c r="AW910" s="343" t="s">
        <v>32</v>
      </c>
      <c r="AX910" s="343" t="s">
        <v>76</v>
      </c>
      <c r="AY910" s="345" t="s">
        <v>320</v>
      </c>
    </row>
    <row r="911" spans="2:65" s="343" customFormat="1" x14ac:dyDescent="0.2">
      <c r="B911" s="342"/>
      <c r="D911" s="344" t="s">
        <v>328</v>
      </c>
      <c r="E911" s="345" t="s">
        <v>1</v>
      </c>
      <c r="F911" s="346" t="s">
        <v>437</v>
      </c>
      <c r="H911" s="345" t="s">
        <v>1</v>
      </c>
      <c r="L911" s="342"/>
      <c r="M911" s="347"/>
      <c r="T911" s="348"/>
      <c r="AT911" s="345" t="s">
        <v>328</v>
      </c>
      <c r="AU911" s="345" t="s">
        <v>89</v>
      </c>
      <c r="AV911" s="343" t="s">
        <v>84</v>
      </c>
      <c r="AW911" s="343" t="s">
        <v>32</v>
      </c>
      <c r="AX911" s="343" t="s">
        <v>76</v>
      </c>
      <c r="AY911" s="345" t="s">
        <v>320</v>
      </c>
    </row>
    <row r="912" spans="2:65" s="350" customFormat="1" x14ac:dyDescent="0.2">
      <c r="B912" s="349"/>
      <c r="D912" s="344" t="s">
        <v>328</v>
      </c>
      <c r="E912" s="351" t="s">
        <v>1</v>
      </c>
      <c r="F912" s="352" t="s">
        <v>1499</v>
      </c>
      <c r="H912" s="353">
        <v>139.30000000000001</v>
      </c>
      <c r="L912" s="349"/>
      <c r="M912" s="354"/>
      <c r="T912" s="355"/>
      <c r="AT912" s="351" t="s">
        <v>328</v>
      </c>
      <c r="AU912" s="351" t="s">
        <v>89</v>
      </c>
      <c r="AV912" s="350" t="s">
        <v>89</v>
      </c>
      <c r="AW912" s="350" t="s">
        <v>32</v>
      </c>
      <c r="AX912" s="350" t="s">
        <v>76</v>
      </c>
      <c r="AY912" s="351" t="s">
        <v>320</v>
      </c>
    </row>
    <row r="913" spans="2:65" s="343" customFormat="1" x14ac:dyDescent="0.2">
      <c r="B913" s="342"/>
      <c r="D913" s="344" t="s">
        <v>328</v>
      </c>
      <c r="E913" s="345" t="s">
        <v>1</v>
      </c>
      <c r="F913" s="346" t="s">
        <v>442</v>
      </c>
      <c r="H913" s="345" t="s">
        <v>1</v>
      </c>
      <c r="L913" s="342"/>
      <c r="M913" s="347"/>
      <c r="T913" s="348"/>
      <c r="AT913" s="345" t="s">
        <v>328</v>
      </c>
      <c r="AU913" s="345" t="s">
        <v>89</v>
      </c>
      <c r="AV913" s="343" t="s">
        <v>84</v>
      </c>
      <c r="AW913" s="343" t="s">
        <v>32</v>
      </c>
      <c r="AX913" s="343" t="s">
        <v>76</v>
      </c>
      <c r="AY913" s="345" t="s">
        <v>320</v>
      </c>
    </row>
    <row r="914" spans="2:65" s="350" customFormat="1" x14ac:dyDescent="0.2">
      <c r="B914" s="349"/>
      <c r="D914" s="344" t="s">
        <v>328</v>
      </c>
      <c r="E914" s="351" t="s">
        <v>1</v>
      </c>
      <c r="F914" s="352" t="s">
        <v>1500</v>
      </c>
      <c r="H914" s="353">
        <v>149.80000000000001</v>
      </c>
      <c r="L914" s="349"/>
      <c r="M914" s="354"/>
      <c r="T914" s="355"/>
      <c r="AT914" s="351" t="s">
        <v>328</v>
      </c>
      <c r="AU914" s="351" t="s">
        <v>89</v>
      </c>
      <c r="AV914" s="350" t="s">
        <v>89</v>
      </c>
      <c r="AW914" s="350" t="s">
        <v>32</v>
      </c>
      <c r="AX914" s="350" t="s">
        <v>76</v>
      </c>
      <c r="AY914" s="351" t="s">
        <v>320</v>
      </c>
    </row>
    <row r="915" spans="2:65" s="384" customFormat="1" x14ac:dyDescent="0.2">
      <c r="B915" s="383"/>
      <c r="D915" s="344" t="s">
        <v>328</v>
      </c>
      <c r="E915" s="385" t="s">
        <v>99</v>
      </c>
      <c r="F915" s="386" t="s">
        <v>621</v>
      </c>
      <c r="H915" s="387">
        <v>807.1</v>
      </c>
      <c r="L915" s="383"/>
      <c r="M915" s="388"/>
      <c r="T915" s="389"/>
      <c r="AT915" s="385" t="s">
        <v>328</v>
      </c>
      <c r="AU915" s="385" t="s">
        <v>89</v>
      </c>
      <c r="AV915" s="384" t="s">
        <v>207</v>
      </c>
      <c r="AW915" s="384" t="s">
        <v>32</v>
      </c>
      <c r="AX915" s="384" t="s">
        <v>76</v>
      </c>
      <c r="AY915" s="385" t="s">
        <v>320</v>
      </c>
    </row>
    <row r="916" spans="2:65" s="343" customFormat="1" x14ac:dyDescent="0.2">
      <c r="B916" s="342"/>
      <c r="D916" s="344" t="s">
        <v>328</v>
      </c>
      <c r="E916" s="345" t="s">
        <v>1</v>
      </c>
      <c r="F916" s="346" t="s">
        <v>1501</v>
      </c>
      <c r="H916" s="345" t="s">
        <v>1</v>
      </c>
      <c r="L916" s="342"/>
      <c r="M916" s="347"/>
      <c r="T916" s="348"/>
      <c r="AT916" s="345" t="s">
        <v>328</v>
      </c>
      <c r="AU916" s="345" t="s">
        <v>89</v>
      </c>
      <c r="AV916" s="343" t="s">
        <v>84</v>
      </c>
      <c r="AW916" s="343" t="s">
        <v>32</v>
      </c>
      <c r="AX916" s="343" t="s">
        <v>76</v>
      </c>
      <c r="AY916" s="345" t="s">
        <v>320</v>
      </c>
    </row>
    <row r="917" spans="2:65" s="350" customFormat="1" x14ac:dyDescent="0.2">
      <c r="B917" s="349"/>
      <c r="D917" s="344" t="s">
        <v>328</v>
      </c>
      <c r="E917" s="351" t="s">
        <v>1</v>
      </c>
      <c r="F917" s="352" t="s">
        <v>118</v>
      </c>
      <c r="H917" s="353">
        <v>10</v>
      </c>
      <c r="L917" s="349"/>
      <c r="M917" s="354"/>
      <c r="T917" s="355"/>
      <c r="AT917" s="351" t="s">
        <v>328</v>
      </c>
      <c r="AU917" s="351" t="s">
        <v>89</v>
      </c>
      <c r="AV917" s="350" t="s">
        <v>89</v>
      </c>
      <c r="AW917" s="350" t="s">
        <v>32</v>
      </c>
      <c r="AX917" s="350" t="s">
        <v>76</v>
      </c>
      <c r="AY917" s="351" t="s">
        <v>320</v>
      </c>
    </row>
    <row r="918" spans="2:65" s="384" customFormat="1" x14ac:dyDescent="0.2">
      <c r="B918" s="383"/>
      <c r="D918" s="344" t="s">
        <v>328</v>
      </c>
      <c r="E918" s="385" t="s">
        <v>116</v>
      </c>
      <c r="F918" s="386" t="s">
        <v>621</v>
      </c>
      <c r="H918" s="387">
        <v>10</v>
      </c>
      <c r="L918" s="383"/>
      <c r="M918" s="388"/>
      <c r="T918" s="389"/>
      <c r="AT918" s="385" t="s">
        <v>328</v>
      </c>
      <c r="AU918" s="385" t="s">
        <v>89</v>
      </c>
      <c r="AV918" s="384" t="s">
        <v>207</v>
      </c>
      <c r="AW918" s="384" t="s">
        <v>32</v>
      </c>
      <c r="AX918" s="384" t="s">
        <v>76</v>
      </c>
      <c r="AY918" s="385" t="s">
        <v>320</v>
      </c>
    </row>
    <row r="919" spans="2:65" s="357" customFormat="1" x14ac:dyDescent="0.2">
      <c r="B919" s="356"/>
      <c r="D919" s="344" t="s">
        <v>328</v>
      </c>
      <c r="E919" s="358" t="s">
        <v>1</v>
      </c>
      <c r="F919" s="359" t="s">
        <v>402</v>
      </c>
      <c r="H919" s="360">
        <v>817.1</v>
      </c>
      <c r="L919" s="356"/>
      <c r="M919" s="361"/>
      <c r="T919" s="362"/>
      <c r="AT919" s="358" t="s">
        <v>328</v>
      </c>
      <c r="AU919" s="358" t="s">
        <v>89</v>
      </c>
      <c r="AV919" s="357" t="s">
        <v>326</v>
      </c>
      <c r="AW919" s="357" t="s">
        <v>32</v>
      </c>
      <c r="AX919" s="357" t="s">
        <v>84</v>
      </c>
      <c r="AY919" s="358" t="s">
        <v>320</v>
      </c>
    </row>
    <row r="920" spans="2:65" s="1" customFormat="1" ht="24.15" customHeight="1" x14ac:dyDescent="0.2">
      <c r="B920" s="13"/>
      <c r="C920" s="329" t="s">
        <v>1502</v>
      </c>
      <c r="D920" s="329" t="s">
        <v>322</v>
      </c>
      <c r="E920" s="330" t="s">
        <v>1503</v>
      </c>
      <c r="F920" s="331" t="s">
        <v>1504</v>
      </c>
      <c r="G920" s="332" t="s">
        <v>385</v>
      </c>
      <c r="H920" s="333">
        <v>335.5</v>
      </c>
      <c r="I920" s="21"/>
      <c r="J920" s="334">
        <f>ROUND(I920*H920,2)</f>
        <v>0</v>
      </c>
      <c r="K920" s="335"/>
      <c r="L920" s="13"/>
      <c r="M920" s="336" t="s">
        <v>1</v>
      </c>
      <c r="N920" s="337" t="s">
        <v>42</v>
      </c>
      <c r="P920" s="338">
        <f>O920*H920</f>
        <v>0</v>
      </c>
      <c r="Q920" s="338">
        <v>1.259E-2</v>
      </c>
      <c r="R920" s="338">
        <f>Q920*H920</f>
        <v>4.2239450000000005</v>
      </c>
      <c r="S920" s="338">
        <v>0</v>
      </c>
      <c r="T920" s="339">
        <f>S920*H920</f>
        <v>0</v>
      </c>
      <c r="AR920" s="340" t="s">
        <v>409</v>
      </c>
      <c r="AT920" s="340" t="s">
        <v>322</v>
      </c>
      <c r="AU920" s="340" t="s">
        <v>89</v>
      </c>
      <c r="AY920" s="3" t="s">
        <v>320</v>
      </c>
      <c r="BE920" s="341">
        <f>IF(N920="základní",J920,0)</f>
        <v>0</v>
      </c>
      <c r="BF920" s="341">
        <f>IF(N920="snížená",J920,0)</f>
        <v>0</v>
      </c>
      <c r="BG920" s="341">
        <f>IF(N920="zákl. přenesená",J920,0)</f>
        <v>0</v>
      </c>
      <c r="BH920" s="341">
        <f>IF(N920="sníž. přenesená",J920,0)</f>
        <v>0</v>
      </c>
      <c r="BI920" s="341">
        <f>IF(N920="nulová",J920,0)</f>
        <v>0</v>
      </c>
      <c r="BJ920" s="3" t="s">
        <v>89</v>
      </c>
      <c r="BK920" s="341">
        <f>ROUND(I920*H920,2)</f>
        <v>0</v>
      </c>
      <c r="BL920" s="3" t="s">
        <v>409</v>
      </c>
      <c r="BM920" s="340" t="s">
        <v>1505</v>
      </c>
    </row>
    <row r="921" spans="2:65" s="343" customFormat="1" x14ac:dyDescent="0.2">
      <c r="B921" s="342"/>
      <c r="D921" s="344" t="s">
        <v>328</v>
      </c>
      <c r="E921" s="345" t="s">
        <v>1</v>
      </c>
      <c r="F921" s="346" t="s">
        <v>1506</v>
      </c>
      <c r="H921" s="345" t="s">
        <v>1</v>
      </c>
      <c r="L921" s="342"/>
      <c r="M921" s="347"/>
      <c r="T921" s="348"/>
      <c r="AT921" s="345" t="s">
        <v>328</v>
      </c>
      <c r="AU921" s="345" t="s">
        <v>89</v>
      </c>
      <c r="AV921" s="343" t="s">
        <v>84</v>
      </c>
      <c r="AW921" s="343" t="s">
        <v>32</v>
      </c>
      <c r="AX921" s="343" t="s">
        <v>76</v>
      </c>
      <c r="AY921" s="345" t="s">
        <v>320</v>
      </c>
    </row>
    <row r="922" spans="2:65" s="343" customFormat="1" x14ac:dyDescent="0.2">
      <c r="B922" s="342"/>
      <c r="D922" s="344" t="s">
        <v>328</v>
      </c>
      <c r="E922" s="345" t="s">
        <v>1</v>
      </c>
      <c r="F922" s="346" t="s">
        <v>437</v>
      </c>
      <c r="H922" s="345" t="s">
        <v>1</v>
      </c>
      <c r="L922" s="342"/>
      <c r="M922" s="347"/>
      <c r="T922" s="348"/>
      <c r="AT922" s="345" t="s">
        <v>328</v>
      </c>
      <c r="AU922" s="345" t="s">
        <v>89</v>
      </c>
      <c r="AV922" s="343" t="s">
        <v>84</v>
      </c>
      <c r="AW922" s="343" t="s">
        <v>32</v>
      </c>
      <c r="AX922" s="343" t="s">
        <v>76</v>
      </c>
      <c r="AY922" s="345" t="s">
        <v>320</v>
      </c>
    </row>
    <row r="923" spans="2:65" s="350" customFormat="1" ht="20" x14ac:dyDescent="0.2">
      <c r="B923" s="349"/>
      <c r="D923" s="344" t="s">
        <v>328</v>
      </c>
      <c r="E923" s="351" t="s">
        <v>1</v>
      </c>
      <c r="F923" s="352" t="s">
        <v>1507</v>
      </c>
      <c r="H923" s="353">
        <v>171.7</v>
      </c>
      <c r="L923" s="349"/>
      <c r="M923" s="354"/>
      <c r="T923" s="355"/>
      <c r="AT923" s="351" t="s">
        <v>328</v>
      </c>
      <c r="AU923" s="351" t="s">
        <v>89</v>
      </c>
      <c r="AV923" s="350" t="s">
        <v>89</v>
      </c>
      <c r="AW923" s="350" t="s">
        <v>32</v>
      </c>
      <c r="AX923" s="350" t="s">
        <v>76</v>
      </c>
      <c r="AY923" s="351" t="s">
        <v>320</v>
      </c>
    </row>
    <row r="924" spans="2:65" s="343" customFormat="1" x14ac:dyDescent="0.2">
      <c r="B924" s="342"/>
      <c r="D924" s="344" t="s">
        <v>328</v>
      </c>
      <c r="E924" s="345" t="s">
        <v>1</v>
      </c>
      <c r="F924" s="346" t="s">
        <v>442</v>
      </c>
      <c r="H924" s="345" t="s">
        <v>1</v>
      </c>
      <c r="L924" s="342"/>
      <c r="M924" s="347"/>
      <c r="T924" s="348"/>
      <c r="AT924" s="345" t="s">
        <v>328</v>
      </c>
      <c r="AU924" s="345" t="s">
        <v>89</v>
      </c>
      <c r="AV924" s="343" t="s">
        <v>84</v>
      </c>
      <c r="AW924" s="343" t="s">
        <v>32</v>
      </c>
      <c r="AX924" s="343" t="s">
        <v>76</v>
      </c>
      <c r="AY924" s="345" t="s">
        <v>320</v>
      </c>
    </row>
    <row r="925" spans="2:65" s="350" customFormat="1" ht="20" x14ac:dyDescent="0.2">
      <c r="B925" s="349"/>
      <c r="D925" s="344" t="s">
        <v>328</v>
      </c>
      <c r="E925" s="351" t="s">
        <v>1</v>
      </c>
      <c r="F925" s="352" t="s">
        <v>1508</v>
      </c>
      <c r="H925" s="353">
        <v>163.80000000000001</v>
      </c>
      <c r="L925" s="349"/>
      <c r="M925" s="354"/>
      <c r="T925" s="355"/>
      <c r="AT925" s="351" t="s">
        <v>328</v>
      </c>
      <c r="AU925" s="351" t="s">
        <v>89</v>
      </c>
      <c r="AV925" s="350" t="s">
        <v>89</v>
      </c>
      <c r="AW925" s="350" t="s">
        <v>32</v>
      </c>
      <c r="AX925" s="350" t="s">
        <v>76</v>
      </c>
      <c r="AY925" s="351" t="s">
        <v>320</v>
      </c>
    </row>
    <row r="926" spans="2:65" s="357" customFormat="1" x14ac:dyDescent="0.2">
      <c r="B926" s="356"/>
      <c r="D926" s="344" t="s">
        <v>328</v>
      </c>
      <c r="E926" s="358" t="s">
        <v>102</v>
      </c>
      <c r="F926" s="359" t="s">
        <v>402</v>
      </c>
      <c r="H926" s="360">
        <v>335.5</v>
      </c>
      <c r="L926" s="356"/>
      <c r="M926" s="361"/>
      <c r="T926" s="362"/>
      <c r="AT926" s="358" t="s">
        <v>328</v>
      </c>
      <c r="AU926" s="358" t="s">
        <v>89</v>
      </c>
      <c r="AV926" s="357" t="s">
        <v>326</v>
      </c>
      <c r="AW926" s="357" t="s">
        <v>32</v>
      </c>
      <c r="AX926" s="357" t="s">
        <v>84</v>
      </c>
      <c r="AY926" s="358" t="s">
        <v>320</v>
      </c>
    </row>
    <row r="927" spans="2:65" s="1" customFormat="1" ht="24.15" customHeight="1" x14ac:dyDescent="0.2">
      <c r="B927" s="13"/>
      <c r="C927" s="329" t="s">
        <v>1509</v>
      </c>
      <c r="D927" s="329" t="s">
        <v>322</v>
      </c>
      <c r="E927" s="330" t="s">
        <v>1510</v>
      </c>
      <c r="F927" s="331" t="s">
        <v>1511</v>
      </c>
      <c r="G927" s="332" t="s">
        <v>385</v>
      </c>
      <c r="H927" s="333">
        <v>189.2</v>
      </c>
      <c r="I927" s="21"/>
      <c r="J927" s="334">
        <f>ROUND(I927*H927,2)</f>
        <v>0</v>
      </c>
      <c r="K927" s="335"/>
      <c r="L927" s="13"/>
      <c r="M927" s="336" t="s">
        <v>1</v>
      </c>
      <c r="N927" s="337" t="s">
        <v>42</v>
      </c>
      <c r="P927" s="338">
        <f>O927*H927</f>
        <v>0</v>
      </c>
      <c r="Q927" s="338">
        <v>1.259E-2</v>
      </c>
      <c r="R927" s="338">
        <f>Q927*H927</f>
        <v>2.382028</v>
      </c>
      <c r="S927" s="338">
        <v>0</v>
      </c>
      <c r="T927" s="339">
        <f>S927*H927</f>
        <v>0</v>
      </c>
      <c r="AR927" s="340" t="s">
        <v>409</v>
      </c>
      <c r="AT927" s="340" t="s">
        <v>322</v>
      </c>
      <c r="AU927" s="340" t="s">
        <v>89</v>
      </c>
      <c r="AY927" s="3" t="s">
        <v>320</v>
      </c>
      <c r="BE927" s="341">
        <f>IF(N927="základní",J927,0)</f>
        <v>0</v>
      </c>
      <c r="BF927" s="341">
        <f>IF(N927="snížená",J927,0)</f>
        <v>0</v>
      </c>
      <c r="BG927" s="341">
        <f>IF(N927="zákl. přenesená",J927,0)</f>
        <v>0</v>
      </c>
      <c r="BH927" s="341">
        <f>IF(N927="sníž. přenesená",J927,0)</f>
        <v>0</v>
      </c>
      <c r="BI927" s="341">
        <f>IF(N927="nulová",J927,0)</f>
        <v>0</v>
      </c>
      <c r="BJ927" s="3" t="s">
        <v>89</v>
      </c>
      <c r="BK927" s="341">
        <f>ROUND(I927*H927,2)</f>
        <v>0</v>
      </c>
      <c r="BL927" s="3" t="s">
        <v>409</v>
      </c>
      <c r="BM927" s="340" t="s">
        <v>1512</v>
      </c>
    </row>
    <row r="928" spans="2:65" s="343" customFormat="1" x14ac:dyDescent="0.2">
      <c r="B928" s="342"/>
      <c r="D928" s="344" t="s">
        <v>328</v>
      </c>
      <c r="E928" s="345" t="s">
        <v>1</v>
      </c>
      <c r="F928" s="346" t="s">
        <v>1513</v>
      </c>
      <c r="H928" s="345" t="s">
        <v>1</v>
      </c>
      <c r="L928" s="342"/>
      <c r="M928" s="347"/>
      <c r="T928" s="348"/>
      <c r="AT928" s="345" t="s">
        <v>328</v>
      </c>
      <c r="AU928" s="345" t="s">
        <v>89</v>
      </c>
      <c r="AV928" s="343" t="s">
        <v>84</v>
      </c>
      <c r="AW928" s="343" t="s">
        <v>32</v>
      </c>
      <c r="AX928" s="343" t="s">
        <v>76</v>
      </c>
      <c r="AY928" s="345" t="s">
        <v>320</v>
      </c>
    </row>
    <row r="929" spans="2:65" s="343" customFormat="1" x14ac:dyDescent="0.2">
      <c r="B929" s="342"/>
      <c r="D929" s="344" t="s">
        <v>328</v>
      </c>
      <c r="E929" s="345" t="s">
        <v>1</v>
      </c>
      <c r="F929" s="346" t="s">
        <v>437</v>
      </c>
      <c r="H929" s="345" t="s">
        <v>1</v>
      </c>
      <c r="L929" s="342"/>
      <c r="M929" s="347"/>
      <c r="T929" s="348"/>
      <c r="AT929" s="345" t="s">
        <v>328</v>
      </c>
      <c r="AU929" s="345" t="s">
        <v>89</v>
      </c>
      <c r="AV929" s="343" t="s">
        <v>84</v>
      </c>
      <c r="AW929" s="343" t="s">
        <v>32</v>
      </c>
      <c r="AX929" s="343" t="s">
        <v>76</v>
      </c>
      <c r="AY929" s="345" t="s">
        <v>320</v>
      </c>
    </row>
    <row r="930" spans="2:65" s="350" customFormat="1" x14ac:dyDescent="0.2">
      <c r="B930" s="349"/>
      <c r="D930" s="344" t="s">
        <v>328</v>
      </c>
      <c r="E930" s="351" t="s">
        <v>1</v>
      </c>
      <c r="F930" s="352" t="s">
        <v>855</v>
      </c>
      <c r="H930" s="353">
        <v>81</v>
      </c>
      <c r="L930" s="349"/>
      <c r="M930" s="354"/>
      <c r="T930" s="355"/>
      <c r="AT930" s="351" t="s">
        <v>328</v>
      </c>
      <c r="AU930" s="351" t="s">
        <v>89</v>
      </c>
      <c r="AV930" s="350" t="s">
        <v>89</v>
      </c>
      <c r="AW930" s="350" t="s">
        <v>32</v>
      </c>
      <c r="AX930" s="350" t="s">
        <v>76</v>
      </c>
      <c r="AY930" s="351" t="s">
        <v>320</v>
      </c>
    </row>
    <row r="931" spans="2:65" s="343" customFormat="1" x14ac:dyDescent="0.2">
      <c r="B931" s="342"/>
      <c r="D931" s="344" t="s">
        <v>328</v>
      </c>
      <c r="E931" s="345" t="s">
        <v>1</v>
      </c>
      <c r="F931" s="346" t="s">
        <v>442</v>
      </c>
      <c r="H931" s="345" t="s">
        <v>1</v>
      </c>
      <c r="L931" s="342"/>
      <c r="M931" s="347"/>
      <c r="T931" s="348"/>
      <c r="AT931" s="345" t="s">
        <v>328</v>
      </c>
      <c r="AU931" s="345" t="s">
        <v>89</v>
      </c>
      <c r="AV931" s="343" t="s">
        <v>84</v>
      </c>
      <c r="AW931" s="343" t="s">
        <v>32</v>
      </c>
      <c r="AX931" s="343" t="s">
        <v>76</v>
      </c>
      <c r="AY931" s="345" t="s">
        <v>320</v>
      </c>
    </row>
    <row r="932" spans="2:65" s="350" customFormat="1" x14ac:dyDescent="0.2">
      <c r="B932" s="349"/>
      <c r="D932" s="344" t="s">
        <v>328</v>
      </c>
      <c r="E932" s="351" t="s">
        <v>1</v>
      </c>
      <c r="F932" s="352" t="s">
        <v>1514</v>
      </c>
      <c r="H932" s="353">
        <v>108.2</v>
      </c>
      <c r="L932" s="349"/>
      <c r="M932" s="354"/>
      <c r="T932" s="355"/>
      <c r="AT932" s="351" t="s">
        <v>328</v>
      </c>
      <c r="AU932" s="351" t="s">
        <v>89</v>
      </c>
      <c r="AV932" s="350" t="s">
        <v>89</v>
      </c>
      <c r="AW932" s="350" t="s">
        <v>32</v>
      </c>
      <c r="AX932" s="350" t="s">
        <v>76</v>
      </c>
      <c r="AY932" s="351" t="s">
        <v>320</v>
      </c>
    </row>
    <row r="933" spans="2:65" s="357" customFormat="1" x14ac:dyDescent="0.2">
      <c r="B933" s="356"/>
      <c r="D933" s="344" t="s">
        <v>328</v>
      </c>
      <c r="E933" s="358" t="s">
        <v>108</v>
      </c>
      <c r="F933" s="359" t="s">
        <v>402</v>
      </c>
      <c r="H933" s="360">
        <v>189.2</v>
      </c>
      <c r="L933" s="356"/>
      <c r="M933" s="361"/>
      <c r="T933" s="362"/>
      <c r="AT933" s="358" t="s">
        <v>328</v>
      </c>
      <c r="AU933" s="358" t="s">
        <v>89</v>
      </c>
      <c r="AV933" s="357" t="s">
        <v>326</v>
      </c>
      <c r="AW933" s="357" t="s">
        <v>32</v>
      </c>
      <c r="AX933" s="357" t="s">
        <v>84</v>
      </c>
      <c r="AY933" s="358" t="s">
        <v>320</v>
      </c>
    </row>
    <row r="934" spans="2:65" s="1" customFormat="1" ht="24.15" customHeight="1" x14ac:dyDescent="0.2">
      <c r="B934" s="13"/>
      <c r="C934" s="329" t="s">
        <v>1515</v>
      </c>
      <c r="D934" s="329" t="s">
        <v>322</v>
      </c>
      <c r="E934" s="330" t="s">
        <v>1516</v>
      </c>
      <c r="F934" s="331" t="s">
        <v>1517</v>
      </c>
      <c r="G934" s="332" t="s">
        <v>385</v>
      </c>
      <c r="H934" s="333">
        <v>195.1</v>
      </c>
      <c r="I934" s="21"/>
      <c r="J934" s="334">
        <f>ROUND(I934*H934,2)</f>
        <v>0</v>
      </c>
      <c r="K934" s="335"/>
      <c r="L934" s="13"/>
      <c r="M934" s="336" t="s">
        <v>1</v>
      </c>
      <c r="N934" s="337" t="s">
        <v>42</v>
      </c>
      <c r="P934" s="338">
        <f>O934*H934</f>
        <v>0</v>
      </c>
      <c r="Q934" s="338">
        <v>1.259E-2</v>
      </c>
      <c r="R934" s="338">
        <f>Q934*H934</f>
        <v>2.4563090000000001</v>
      </c>
      <c r="S934" s="338">
        <v>0</v>
      </c>
      <c r="T934" s="339">
        <f>S934*H934</f>
        <v>0</v>
      </c>
      <c r="AR934" s="340" t="s">
        <v>409</v>
      </c>
      <c r="AT934" s="340" t="s">
        <v>322</v>
      </c>
      <c r="AU934" s="340" t="s">
        <v>89</v>
      </c>
      <c r="AY934" s="3" t="s">
        <v>320</v>
      </c>
      <c r="BE934" s="341">
        <f>IF(N934="základní",J934,0)</f>
        <v>0</v>
      </c>
      <c r="BF934" s="341">
        <f>IF(N934="snížená",J934,0)</f>
        <v>0</v>
      </c>
      <c r="BG934" s="341">
        <f>IF(N934="zákl. přenesená",J934,0)</f>
        <v>0</v>
      </c>
      <c r="BH934" s="341">
        <f>IF(N934="sníž. přenesená",J934,0)</f>
        <v>0</v>
      </c>
      <c r="BI934" s="341">
        <f>IF(N934="nulová",J934,0)</f>
        <v>0</v>
      </c>
      <c r="BJ934" s="3" t="s">
        <v>89</v>
      </c>
      <c r="BK934" s="341">
        <f>ROUND(I934*H934,2)</f>
        <v>0</v>
      </c>
      <c r="BL934" s="3" t="s">
        <v>409</v>
      </c>
      <c r="BM934" s="340" t="s">
        <v>1518</v>
      </c>
    </row>
    <row r="935" spans="2:65" s="343" customFormat="1" x14ac:dyDescent="0.2">
      <c r="B935" s="342"/>
      <c r="D935" s="344" t="s">
        <v>328</v>
      </c>
      <c r="E935" s="345" t="s">
        <v>1</v>
      </c>
      <c r="F935" s="346" t="s">
        <v>1519</v>
      </c>
      <c r="H935" s="345" t="s">
        <v>1</v>
      </c>
      <c r="L935" s="342"/>
      <c r="M935" s="347"/>
      <c r="T935" s="348"/>
      <c r="AT935" s="345" t="s">
        <v>328</v>
      </c>
      <c r="AU935" s="345" t="s">
        <v>89</v>
      </c>
      <c r="AV935" s="343" t="s">
        <v>84</v>
      </c>
      <c r="AW935" s="343" t="s">
        <v>32</v>
      </c>
      <c r="AX935" s="343" t="s">
        <v>76</v>
      </c>
      <c r="AY935" s="345" t="s">
        <v>320</v>
      </c>
    </row>
    <row r="936" spans="2:65" s="343" customFormat="1" x14ac:dyDescent="0.2">
      <c r="B936" s="342"/>
      <c r="D936" s="344" t="s">
        <v>328</v>
      </c>
      <c r="E936" s="345" t="s">
        <v>1</v>
      </c>
      <c r="F936" s="346" t="s">
        <v>437</v>
      </c>
      <c r="H936" s="345" t="s">
        <v>1</v>
      </c>
      <c r="L936" s="342"/>
      <c r="M936" s="347"/>
      <c r="T936" s="348"/>
      <c r="AT936" s="345" t="s">
        <v>328</v>
      </c>
      <c r="AU936" s="345" t="s">
        <v>89</v>
      </c>
      <c r="AV936" s="343" t="s">
        <v>84</v>
      </c>
      <c r="AW936" s="343" t="s">
        <v>32</v>
      </c>
      <c r="AX936" s="343" t="s">
        <v>76</v>
      </c>
      <c r="AY936" s="345" t="s">
        <v>320</v>
      </c>
    </row>
    <row r="937" spans="2:65" s="350" customFormat="1" x14ac:dyDescent="0.2">
      <c r="B937" s="349"/>
      <c r="D937" s="344" t="s">
        <v>328</v>
      </c>
      <c r="E937" s="351" t="s">
        <v>1</v>
      </c>
      <c r="F937" s="352" t="s">
        <v>1520</v>
      </c>
      <c r="H937" s="353">
        <v>118.1</v>
      </c>
      <c r="L937" s="349"/>
      <c r="M937" s="354"/>
      <c r="T937" s="355"/>
      <c r="AT937" s="351" t="s">
        <v>328</v>
      </c>
      <c r="AU937" s="351" t="s">
        <v>89</v>
      </c>
      <c r="AV937" s="350" t="s">
        <v>89</v>
      </c>
      <c r="AW937" s="350" t="s">
        <v>32</v>
      </c>
      <c r="AX937" s="350" t="s">
        <v>76</v>
      </c>
      <c r="AY937" s="351" t="s">
        <v>320</v>
      </c>
    </row>
    <row r="938" spans="2:65" s="343" customFormat="1" x14ac:dyDescent="0.2">
      <c r="B938" s="342"/>
      <c r="D938" s="344" t="s">
        <v>328</v>
      </c>
      <c r="E938" s="345" t="s">
        <v>1</v>
      </c>
      <c r="F938" s="346" t="s">
        <v>442</v>
      </c>
      <c r="H938" s="345" t="s">
        <v>1</v>
      </c>
      <c r="L938" s="342"/>
      <c r="M938" s="347"/>
      <c r="T938" s="348"/>
      <c r="AT938" s="345" t="s">
        <v>328</v>
      </c>
      <c r="AU938" s="345" t="s">
        <v>89</v>
      </c>
      <c r="AV938" s="343" t="s">
        <v>84</v>
      </c>
      <c r="AW938" s="343" t="s">
        <v>32</v>
      </c>
      <c r="AX938" s="343" t="s">
        <v>76</v>
      </c>
      <c r="AY938" s="345" t="s">
        <v>320</v>
      </c>
    </row>
    <row r="939" spans="2:65" s="350" customFormat="1" x14ac:dyDescent="0.2">
      <c r="B939" s="349"/>
      <c r="D939" s="344" t="s">
        <v>328</v>
      </c>
      <c r="E939" s="351" t="s">
        <v>1</v>
      </c>
      <c r="F939" s="352" t="s">
        <v>831</v>
      </c>
      <c r="H939" s="353">
        <v>77</v>
      </c>
      <c r="L939" s="349"/>
      <c r="M939" s="354"/>
      <c r="T939" s="355"/>
      <c r="AT939" s="351" t="s">
        <v>328</v>
      </c>
      <c r="AU939" s="351" t="s">
        <v>89</v>
      </c>
      <c r="AV939" s="350" t="s">
        <v>89</v>
      </c>
      <c r="AW939" s="350" t="s">
        <v>32</v>
      </c>
      <c r="AX939" s="350" t="s">
        <v>76</v>
      </c>
      <c r="AY939" s="351" t="s">
        <v>320</v>
      </c>
    </row>
    <row r="940" spans="2:65" s="357" customFormat="1" x14ac:dyDescent="0.2">
      <c r="B940" s="356"/>
      <c r="D940" s="344" t="s">
        <v>328</v>
      </c>
      <c r="E940" s="358" t="s">
        <v>112</v>
      </c>
      <c r="F940" s="359" t="s">
        <v>402</v>
      </c>
      <c r="H940" s="360">
        <v>195.1</v>
      </c>
      <c r="L940" s="356"/>
      <c r="M940" s="361"/>
      <c r="T940" s="362"/>
      <c r="AT940" s="358" t="s">
        <v>328</v>
      </c>
      <c r="AU940" s="358" t="s">
        <v>89</v>
      </c>
      <c r="AV940" s="357" t="s">
        <v>326</v>
      </c>
      <c r="AW940" s="357" t="s">
        <v>32</v>
      </c>
      <c r="AX940" s="357" t="s">
        <v>84</v>
      </c>
      <c r="AY940" s="358" t="s">
        <v>320</v>
      </c>
    </row>
    <row r="941" spans="2:65" s="1" customFormat="1" ht="16.5" customHeight="1" x14ac:dyDescent="0.2">
      <c r="B941" s="13"/>
      <c r="C941" s="329" t="s">
        <v>1521</v>
      </c>
      <c r="D941" s="329" t="s">
        <v>322</v>
      </c>
      <c r="E941" s="330" t="s">
        <v>1522</v>
      </c>
      <c r="F941" s="331" t="s">
        <v>1523</v>
      </c>
      <c r="G941" s="332" t="s">
        <v>385</v>
      </c>
      <c r="H941" s="333">
        <v>10</v>
      </c>
      <c r="I941" s="21"/>
      <c r="J941" s="334">
        <f>ROUND(I941*H941,2)</f>
        <v>0</v>
      </c>
      <c r="K941" s="335"/>
      <c r="L941" s="13"/>
      <c r="M941" s="336" t="s">
        <v>1</v>
      </c>
      <c r="N941" s="337" t="s">
        <v>42</v>
      </c>
      <c r="P941" s="338">
        <f>O941*H941</f>
        <v>0</v>
      </c>
      <c r="Q941" s="338">
        <v>0</v>
      </c>
      <c r="R941" s="338">
        <f>Q941*H941</f>
        <v>0</v>
      </c>
      <c r="S941" s="338">
        <v>0</v>
      </c>
      <c r="T941" s="339">
        <f>S941*H941</f>
        <v>0</v>
      </c>
      <c r="AR941" s="340" t="s">
        <v>409</v>
      </c>
      <c r="AT941" s="340" t="s">
        <v>322</v>
      </c>
      <c r="AU941" s="340" t="s">
        <v>89</v>
      </c>
      <c r="AY941" s="3" t="s">
        <v>320</v>
      </c>
      <c r="BE941" s="341">
        <f>IF(N941="základní",J941,0)</f>
        <v>0</v>
      </c>
      <c r="BF941" s="341">
        <f>IF(N941="snížená",J941,0)</f>
        <v>0</v>
      </c>
      <c r="BG941" s="341">
        <f>IF(N941="zákl. přenesená",J941,0)</f>
        <v>0</v>
      </c>
      <c r="BH941" s="341">
        <f>IF(N941="sníž. přenesená",J941,0)</f>
        <v>0</v>
      </c>
      <c r="BI941" s="341">
        <f>IF(N941="nulová",J941,0)</f>
        <v>0</v>
      </c>
      <c r="BJ941" s="3" t="s">
        <v>89</v>
      </c>
      <c r="BK941" s="341">
        <f>ROUND(I941*H941,2)</f>
        <v>0</v>
      </c>
      <c r="BL941" s="3" t="s">
        <v>409</v>
      </c>
      <c r="BM941" s="340" t="s">
        <v>1524</v>
      </c>
    </row>
    <row r="942" spans="2:65" s="350" customFormat="1" x14ac:dyDescent="0.2">
      <c r="B942" s="349"/>
      <c r="D942" s="344" t="s">
        <v>328</v>
      </c>
      <c r="E942" s="351" t="s">
        <v>1</v>
      </c>
      <c r="F942" s="352" t="s">
        <v>116</v>
      </c>
      <c r="H942" s="353">
        <v>10</v>
      </c>
      <c r="L942" s="349"/>
      <c r="M942" s="354"/>
      <c r="T942" s="355"/>
      <c r="AT942" s="351" t="s">
        <v>328</v>
      </c>
      <c r="AU942" s="351" t="s">
        <v>89</v>
      </c>
      <c r="AV942" s="350" t="s">
        <v>89</v>
      </c>
      <c r="AW942" s="350" t="s">
        <v>32</v>
      </c>
      <c r="AX942" s="350" t="s">
        <v>84</v>
      </c>
      <c r="AY942" s="351" t="s">
        <v>320</v>
      </c>
    </row>
    <row r="943" spans="2:65" s="1" customFormat="1" ht="24.15" customHeight="1" x14ac:dyDescent="0.2">
      <c r="B943" s="13"/>
      <c r="C943" s="363" t="s">
        <v>1525</v>
      </c>
      <c r="D943" s="363" t="s">
        <v>339</v>
      </c>
      <c r="E943" s="364" t="s">
        <v>1526</v>
      </c>
      <c r="F943" s="365" t="s">
        <v>1527</v>
      </c>
      <c r="G943" s="366" t="s">
        <v>385</v>
      </c>
      <c r="H943" s="367">
        <v>11.234999999999999</v>
      </c>
      <c r="I943" s="22"/>
      <c r="J943" s="368">
        <f>ROUND(I943*H943,2)</f>
        <v>0</v>
      </c>
      <c r="K943" s="369"/>
      <c r="L943" s="370"/>
      <c r="M943" s="371" t="s">
        <v>1</v>
      </c>
      <c r="N943" s="372" t="s">
        <v>42</v>
      </c>
      <c r="P943" s="338">
        <f>O943*H943</f>
        <v>0</v>
      </c>
      <c r="Q943" s="338">
        <v>1.6000000000000001E-4</v>
      </c>
      <c r="R943" s="338">
        <f>Q943*H943</f>
        <v>1.7976000000000001E-3</v>
      </c>
      <c r="S943" s="338">
        <v>0</v>
      </c>
      <c r="T943" s="339">
        <f>S943*H943</f>
        <v>0</v>
      </c>
      <c r="AR943" s="340" t="s">
        <v>501</v>
      </c>
      <c r="AT943" s="340" t="s">
        <v>339</v>
      </c>
      <c r="AU943" s="340" t="s">
        <v>89</v>
      </c>
      <c r="AY943" s="3" t="s">
        <v>320</v>
      </c>
      <c r="BE943" s="341">
        <f>IF(N943="základní",J943,0)</f>
        <v>0</v>
      </c>
      <c r="BF943" s="341">
        <f>IF(N943="snížená",J943,0)</f>
        <v>0</v>
      </c>
      <c r="BG943" s="341">
        <f>IF(N943="zákl. přenesená",J943,0)</f>
        <v>0</v>
      </c>
      <c r="BH943" s="341">
        <f>IF(N943="sníž. přenesená",J943,0)</f>
        <v>0</v>
      </c>
      <c r="BI943" s="341">
        <f>IF(N943="nulová",J943,0)</f>
        <v>0</v>
      </c>
      <c r="BJ943" s="3" t="s">
        <v>89</v>
      </c>
      <c r="BK943" s="341">
        <f>ROUND(I943*H943,2)</f>
        <v>0</v>
      </c>
      <c r="BL943" s="3" t="s">
        <v>409</v>
      </c>
      <c r="BM943" s="340" t="s">
        <v>1528</v>
      </c>
    </row>
    <row r="944" spans="2:65" s="350" customFormat="1" x14ac:dyDescent="0.2">
      <c r="B944" s="349"/>
      <c r="D944" s="344" t="s">
        <v>328</v>
      </c>
      <c r="E944" s="351" t="s">
        <v>1</v>
      </c>
      <c r="F944" s="352" t="s">
        <v>1529</v>
      </c>
      <c r="H944" s="353">
        <v>11.234999999999999</v>
      </c>
      <c r="L944" s="349"/>
      <c r="M944" s="354"/>
      <c r="T944" s="355"/>
      <c r="AT944" s="351" t="s">
        <v>328</v>
      </c>
      <c r="AU944" s="351" t="s">
        <v>89</v>
      </c>
      <c r="AV944" s="350" t="s">
        <v>89</v>
      </c>
      <c r="AW944" s="350" t="s">
        <v>32</v>
      </c>
      <c r="AX944" s="350" t="s">
        <v>84</v>
      </c>
      <c r="AY944" s="351" t="s">
        <v>320</v>
      </c>
    </row>
    <row r="945" spans="2:65" s="1" customFormat="1" ht="24.15" customHeight="1" x14ac:dyDescent="0.2">
      <c r="B945" s="13"/>
      <c r="C945" s="329" t="s">
        <v>1530</v>
      </c>
      <c r="D945" s="329" t="s">
        <v>322</v>
      </c>
      <c r="E945" s="330" t="s">
        <v>1531</v>
      </c>
      <c r="F945" s="331" t="s">
        <v>1532</v>
      </c>
      <c r="G945" s="332" t="s">
        <v>1156</v>
      </c>
      <c r="H945" s="23"/>
      <c r="I945" s="21"/>
      <c r="J945" s="334">
        <f>ROUND(I945*H945,2)</f>
        <v>0</v>
      </c>
      <c r="K945" s="335"/>
      <c r="L945" s="13"/>
      <c r="M945" s="336" t="s">
        <v>1</v>
      </c>
      <c r="N945" s="337" t="s">
        <v>42</v>
      </c>
      <c r="P945" s="338">
        <f>O945*H945</f>
        <v>0</v>
      </c>
      <c r="Q945" s="338">
        <v>0</v>
      </c>
      <c r="R945" s="338">
        <f>Q945*H945</f>
        <v>0</v>
      </c>
      <c r="S945" s="338">
        <v>0</v>
      </c>
      <c r="T945" s="339">
        <f>S945*H945</f>
        <v>0</v>
      </c>
      <c r="AR945" s="340" t="s">
        <v>409</v>
      </c>
      <c r="AT945" s="340" t="s">
        <v>322</v>
      </c>
      <c r="AU945" s="340" t="s">
        <v>89</v>
      </c>
      <c r="AY945" s="3" t="s">
        <v>320</v>
      </c>
      <c r="BE945" s="341">
        <f>IF(N945="základní",J945,0)</f>
        <v>0</v>
      </c>
      <c r="BF945" s="341">
        <f>IF(N945="snížená",J945,0)</f>
        <v>0</v>
      </c>
      <c r="BG945" s="341">
        <f>IF(N945="zákl. přenesená",J945,0)</f>
        <v>0</v>
      </c>
      <c r="BH945" s="341">
        <f>IF(N945="sníž. přenesená",J945,0)</f>
        <v>0</v>
      </c>
      <c r="BI945" s="341">
        <f>IF(N945="nulová",J945,0)</f>
        <v>0</v>
      </c>
      <c r="BJ945" s="3" t="s">
        <v>89</v>
      </c>
      <c r="BK945" s="341">
        <f>ROUND(I945*H945,2)</f>
        <v>0</v>
      </c>
      <c r="BL945" s="3" t="s">
        <v>409</v>
      </c>
      <c r="BM945" s="340" t="s">
        <v>1533</v>
      </c>
    </row>
    <row r="946" spans="2:65" s="318" customFormat="1" ht="22.75" customHeight="1" x14ac:dyDescent="0.25">
      <c r="B946" s="317"/>
      <c r="D946" s="319" t="s">
        <v>75</v>
      </c>
      <c r="E946" s="327" t="s">
        <v>1534</v>
      </c>
      <c r="F946" s="327" t="s">
        <v>1535</v>
      </c>
      <c r="J946" s="328">
        <f>BK946</f>
        <v>0</v>
      </c>
      <c r="L946" s="317"/>
      <c r="M946" s="322"/>
      <c r="P946" s="323">
        <f>SUM(P947:P995)</f>
        <v>0</v>
      </c>
      <c r="R946" s="323">
        <f>SUM(R947:R995)</f>
        <v>0</v>
      </c>
      <c r="T946" s="324">
        <f>SUM(T947:T995)</f>
        <v>0.14715999999999999</v>
      </c>
      <c r="AR946" s="319" t="s">
        <v>89</v>
      </c>
      <c r="AT946" s="325" t="s">
        <v>75</v>
      </c>
      <c r="AU946" s="325" t="s">
        <v>84</v>
      </c>
      <c r="AY946" s="319" t="s">
        <v>320</v>
      </c>
      <c r="BK946" s="326">
        <f>SUM(BK947:BK995)</f>
        <v>0</v>
      </c>
    </row>
    <row r="947" spans="2:65" s="1" customFormat="1" ht="37.75" customHeight="1" x14ac:dyDescent="0.2">
      <c r="B947" s="13"/>
      <c r="C947" s="329" t="s">
        <v>1536</v>
      </c>
      <c r="D947" s="329" t="s">
        <v>322</v>
      </c>
      <c r="E947" s="330" t="s">
        <v>1537</v>
      </c>
      <c r="F947" s="331" t="s">
        <v>1538</v>
      </c>
      <c r="G947" s="332" t="s">
        <v>1539</v>
      </c>
      <c r="H947" s="333">
        <v>4</v>
      </c>
      <c r="I947" s="21"/>
      <c r="J947" s="334">
        <f>ROUND(I947*H947,2)</f>
        <v>0</v>
      </c>
      <c r="K947" s="335"/>
      <c r="L947" s="13"/>
      <c r="M947" s="336" t="s">
        <v>1</v>
      </c>
      <c r="N947" s="337" t="s">
        <v>42</v>
      </c>
      <c r="P947" s="338">
        <f>O947*H947</f>
        <v>0</v>
      </c>
      <c r="Q947" s="338">
        <v>0</v>
      </c>
      <c r="R947" s="338">
        <f>Q947*H947</f>
        <v>0</v>
      </c>
      <c r="S947" s="338">
        <v>0</v>
      </c>
      <c r="T947" s="339">
        <f>S947*H947</f>
        <v>0</v>
      </c>
      <c r="AR947" s="340" t="s">
        <v>409</v>
      </c>
      <c r="AT947" s="340" t="s">
        <v>322</v>
      </c>
      <c r="AU947" s="340" t="s">
        <v>89</v>
      </c>
      <c r="AY947" s="3" t="s">
        <v>320</v>
      </c>
      <c r="BE947" s="341">
        <f>IF(N947="základní",J947,0)</f>
        <v>0</v>
      </c>
      <c r="BF947" s="341">
        <f>IF(N947="snížená",J947,0)</f>
        <v>0</v>
      </c>
      <c r="BG947" s="341">
        <f>IF(N947="zákl. přenesená",J947,0)</f>
        <v>0</v>
      </c>
      <c r="BH947" s="341">
        <f>IF(N947="sníž. přenesená",J947,0)</f>
        <v>0</v>
      </c>
      <c r="BI947" s="341">
        <f>IF(N947="nulová",J947,0)</f>
        <v>0</v>
      </c>
      <c r="BJ947" s="3" t="s">
        <v>89</v>
      </c>
      <c r="BK947" s="341">
        <f>ROUND(I947*H947,2)</f>
        <v>0</v>
      </c>
      <c r="BL947" s="3" t="s">
        <v>409</v>
      </c>
      <c r="BM947" s="340" t="s">
        <v>1540</v>
      </c>
    </row>
    <row r="948" spans="2:65" s="1" customFormat="1" ht="16.5" customHeight="1" x14ac:dyDescent="0.2">
      <c r="B948" s="13"/>
      <c r="C948" s="329" t="s">
        <v>1541</v>
      </c>
      <c r="D948" s="329" t="s">
        <v>322</v>
      </c>
      <c r="E948" s="330" t="s">
        <v>1542</v>
      </c>
      <c r="F948" s="331" t="s">
        <v>1543</v>
      </c>
      <c r="G948" s="332" t="s">
        <v>325</v>
      </c>
      <c r="H948" s="333">
        <v>36</v>
      </c>
      <c r="I948" s="21"/>
      <c r="J948" s="334">
        <f>ROUND(I948*H948,2)</f>
        <v>0</v>
      </c>
      <c r="K948" s="335"/>
      <c r="L948" s="13"/>
      <c r="M948" s="336" t="s">
        <v>1</v>
      </c>
      <c r="N948" s="337" t="s">
        <v>42</v>
      </c>
      <c r="P948" s="338">
        <f>O948*H948</f>
        <v>0</v>
      </c>
      <c r="Q948" s="338">
        <v>0</v>
      </c>
      <c r="R948" s="338">
        <f>Q948*H948</f>
        <v>0</v>
      </c>
      <c r="S948" s="338">
        <v>1.6999999999999999E-3</v>
      </c>
      <c r="T948" s="339">
        <f>S948*H948</f>
        <v>6.1199999999999997E-2</v>
      </c>
      <c r="AR948" s="340" t="s">
        <v>409</v>
      </c>
      <c r="AT948" s="340" t="s">
        <v>322</v>
      </c>
      <c r="AU948" s="340" t="s">
        <v>89</v>
      </c>
      <c r="AY948" s="3" t="s">
        <v>320</v>
      </c>
      <c r="BE948" s="341">
        <f>IF(N948="základní",J948,0)</f>
        <v>0</v>
      </c>
      <c r="BF948" s="341">
        <f>IF(N948="snížená",J948,0)</f>
        <v>0</v>
      </c>
      <c r="BG948" s="341">
        <f>IF(N948="zákl. přenesená",J948,0)</f>
        <v>0</v>
      </c>
      <c r="BH948" s="341">
        <f>IF(N948="sníž. přenesená",J948,0)</f>
        <v>0</v>
      </c>
      <c r="BI948" s="341">
        <f>IF(N948="nulová",J948,0)</f>
        <v>0</v>
      </c>
      <c r="BJ948" s="3" t="s">
        <v>89</v>
      </c>
      <c r="BK948" s="341">
        <f>ROUND(I948*H948,2)</f>
        <v>0</v>
      </c>
      <c r="BL948" s="3" t="s">
        <v>409</v>
      </c>
      <c r="BM948" s="340" t="s">
        <v>1544</v>
      </c>
    </row>
    <row r="949" spans="2:65" s="1" customFormat="1" ht="16.5" customHeight="1" x14ac:dyDescent="0.2">
      <c r="B949" s="13"/>
      <c r="C949" s="329" t="s">
        <v>1545</v>
      </c>
      <c r="D949" s="329" t="s">
        <v>322</v>
      </c>
      <c r="E949" s="330" t="s">
        <v>1546</v>
      </c>
      <c r="F949" s="331" t="s">
        <v>1547</v>
      </c>
      <c r="G949" s="332" t="s">
        <v>325</v>
      </c>
      <c r="H949" s="333">
        <v>14</v>
      </c>
      <c r="I949" s="21"/>
      <c r="J949" s="334">
        <f>ROUND(I949*H949,2)</f>
        <v>0</v>
      </c>
      <c r="K949" s="335"/>
      <c r="L949" s="13"/>
      <c r="M949" s="336" t="s">
        <v>1</v>
      </c>
      <c r="N949" s="337" t="s">
        <v>42</v>
      </c>
      <c r="P949" s="338">
        <f>O949*H949</f>
        <v>0</v>
      </c>
      <c r="Q949" s="338">
        <v>0</v>
      </c>
      <c r="R949" s="338">
        <f>Q949*H949</f>
        <v>0</v>
      </c>
      <c r="S949" s="338">
        <v>1.75E-3</v>
      </c>
      <c r="T949" s="339">
        <f>S949*H949</f>
        <v>2.4500000000000001E-2</v>
      </c>
      <c r="AR949" s="340" t="s">
        <v>409</v>
      </c>
      <c r="AT949" s="340" t="s">
        <v>322</v>
      </c>
      <c r="AU949" s="340" t="s">
        <v>89</v>
      </c>
      <c r="AY949" s="3" t="s">
        <v>320</v>
      </c>
      <c r="BE949" s="341">
        <f>IF(N949="základní",J949,0)</f>
        <v>0</v>
      </c>
      <c r="BF949" s="341">
        <f>IF(N949="snížená",J949,0)</f>
        <v>0</v>
      </c>
      <c r="BG949" s="341">
        <f>IF(N949="zákl. přenesená",J949,0)</f>
        <v>0</v>
      </c>
      <c r="BH949" s="341">
        <f>IF(N949="sníž. přenesená",J949,0)</f>
        <v>0</v>
      </c>
      <c r="BI949" s="341">
        <f>IF(N949="nulová",J949,0)</f>
        <v>0</v>
      </c>
      <c r="BJ949" s="3" t="s">
        <v>89</v>
      </c>
      <c r="BK949" s="341">
        <f>ROUND(I949*H949,2)</f>
        <v>0</v>
      </c>
      <c r="BL949" s="3" t="s">
        <v>409</v>
      </c>
      <c r="BM949" s="340" t="s">
        <v>1548</v>
      </c>
    </row>
    <row r="950" spans="2:65" s="350" customFormat="1" x14ac:dyDescent="0.2">
      <c r="B950" s="349"/>
      <c r="D950" s="344" t="s">
        <v>328</v>
      </c>
      <c r="E950" s="351" t="s">
        <v>1</v>
      </c>
      <c r="F950" s="352" t="s">
        <v>1549</v>
      </c>
      <c r="H950" s="353">
        <v>14</v>
      </c>
      <c r="L950" s="349"/>
      <c r="M950" s="354"/>
      <c r="T950" s="355"/>
      <c r="AT950" s="351" t="s">
        <v>328</v>
      </c>
      <c r="AU950" s="351" t="s">
        <v>89</v>
      </c>
      <c r="AV950" s="350" t="s">
        <v>89</v>
      </c>
      <c r="AW950" s="350" t="s">
        <v>32</v>
      </c>
      <c r="AX950" s="350" t="s">
        <v>84</v>
      </c>
      <c r="AY950" s="351" t="s">
        <v>320</v>
      </c>
    </row>
    <row r="951" spans="2:65" s="1" customFormat="1" ht="37.75" customHeight="1" x14ac:dyDescent="0.2">
      <c r="B951" s="13"/>
      <c r="C951" s="329" t="s">
        <v>1550</v>
      </c>
      <c r="D951" s="329" t="s">
        <v>322</v>
      </c>
      <c r="E951" s="330" t="s">
        <v>1551</v>
      </c>
      <c r="F951" s="331" t="s">
        <v>1552</v>
      </c>
      <c r="G951" s="332" t="s">
        <v>1539</v>
      </c>
      <c r="H951" s="333">
        <v>1</v>
      </c>
      <c r="I951" s="21"/>
      <c r="J951" s="334">
        <f t="shared" ref="J951:J995" si="0">ROUND(I951*H951,2)</f>
        <v>0</v>
      </c>
      <c r="K951" s="335"/>
      <c r="L951" s="13"/>
      <c r="M951" s="336" t="s">
        <v>1</v>
      </c>
      <c r="N951" s="337" t="s">
        <v>42</v>
      </c>
      <c r="P951" s="338">
        <f t="shared" ref="P951:P995" si="1">O951*H951</f>
        <v>0</v>
      </c>
      <c r="Q951" s="338">
        <v>0</v>
      </c>
      <c r="R951" s="338">
        <f t="shared" ref="R951:R995" si="2">Q951*H951</f>
        <v>0</v>
      </c>
      <c r="S951" s="338">
        <v>0</v>
      </c>
      <c r="T951" s="339">
        <f t="shared" ref="T951:T995" si="3">S951*H951</f>
        <v>0</v>
      </c>
      <c r="AR951" s="340" t="s">
        <v>409</v>
      </c>
      <c r="AT951" s="340" t="s">
        <v>322</v>
      </c>
      <c r="AU951" s="340" t="s">
        <v>89</v>
      </c>
      <c r="AY951" s="3" t="s">
        <v>320</v>
      </c>
      <c r="BE951" s="341">
        <f t="shared" ref="BE951:BE995" si="4">IF(N951="základní",J951,0)</f>
        <v>0</v>
      </c>
      <c r="BF951" s="341">
        <f t="shared" ref="BF951:BF995" si="5">IF(N951="snížená",J951,0)</f>
        <v>0</v>
      </c>
      <c r="BG951" s="341">
        <f t="shared" ref="BG951:BG995" si="6">IF(N951="zákl. přenesená",J951,0)</f>
        <v>0</v>
      </c>
      <c r="BH951" s="341">
        <f t="shared" ref="BH951:BH995" si="7">IF(N951="sníž. přenesená",J951,0)</f>
        <v>0</v>
      </c>
      <c r="BI951" s="341">
        <f t="shared" ref="BI951:BI995" si="8">IF(N951="nulová",J951,0)</f>
        <v>0</v>
      </c>
      <c r="BJ951" s="3" t="s">
        <v>89</v>
      </c>
      <c r="BK951" s="341">
        <f t="shared" ref="BK951:BK995" si="9">ROUND(I951*H951,2)</f>
        <v>0</v>
      </c>
      <c r="BL951" s="3" t="s">
        <v>409</v>
      </c>
      <c r="BM951" s="340" t="s">
        <v>1553</v>
      </c>
    </row>
    <row r="952" spans="2:65" s="1" customFormat="1" ht="37.75" customHeight="1" x14ac:dyDescent="0.2">
      <c r="B952" s="13"/>
      <c r="C952" s="329" t="s">
        <v>1554</v>
      </c>
      <c r="D952" s="329" t="s">
        <v>322</v>
      </c>
      <c r="E952" s="330" t="s">
        <v>1555</v>
      </c>
      <c r="F952" s="331" t="s">
        <v>1556</v>
      </c>
      <c r="G952" s="332" t="s">
        <v>1539</v>
      </c>
      <c r="H952" s="333">
        <v>1</v>
      </c>
      <c r="I952" s="21"/>
      <c r="J952" s="334">
        <f t="shared" si="0"/>
        <v>0</v>
      </c>
      <c r="K952" s="335"/>
      <c r="L952" s="13"/>
      <c r="M952" s="336" t="s">
        <v>1</v>
      </c>
      <c r="N952" s="337" t="s">
        <v>42</v>
      </c>
      <c r="P952" s="338">
        <f t="shared" si="1"/>
        <v>0</v>
      </c>
      <c r="Q952" s="338">
        <v>0</v>
      </c>
      <c r="R952" s="338">
        <f t="shared" si="2"/>
        <v>0</v>
      </c>
      <c r="S952" s="338">
        <v>0</v>
      </c>
      <c r="T952" s="339">
        <f t="shared" si="3"/>
        <v>0</v>
      </c>
      <c r="AR952" s="340" t="s">
        <v>409</v>
      </c>
      <c r="AT952" s="340" t="s">
        <v>322</v>
      </c>
      <c r="AU952" s="340" t="s">
        <v>89</v>
      </c>
      <c r="AY952" s="3" t="s">
        <v>320</v>
      </c>
      <c r="BE952" s="341">
        <f t="shared" si="4"/>
        <v>0</v>
      </c>
      <c r="BF952" s="341">
        <f t="shared" si="5"/>
        <v>0</v>
      </c>
      <c r="BG952" s="341">
        <f t="shared" si="6"/>
        <v>0</v>
      </c>
      <c r="BH952" s="341">
        <f t="shared" si="7"/>
        <v>0</v>
      </c>
      <c r="BI952" s="341">
        <f t="shared" si="8"/>
        <v>0</v>
      </c>
      <c r="BJ952" s="3" t="s">
        <v>89</v>
      </c>
      <c r="BK952" s="341">
        <f t="shared" si="9"/>
        <v>0</v>
      </c>
      <c r="BL952" s="3" t="s">
        <v>409</v>
      </c>
      <c r="BM952" s="340" t="s">
        <v>1557</v>
      </c>
    </row>
    <row r="953" spans="2:65" s="1" customFormat="1" ht="16.5" customHeight="1" x14ac:dyDescent="0.2">
      <c r="B953" s="13"/>
      <c r="C953" s="329" t="s">
        <v>1558</v>
      </c>
      <c r="D953" s="329" t="s">
        <v>322</v>
      </c>
      <c r="E953" s="330" t="s">
        <v>1559</v>
      </c>
      <c r="F953" s="331" t="s">
        <v>1560</v>
      </c>
      <c r="G953" s="332" t="s">
        <v>325</v>
      </c>
      <c r="H953" s="333">
        <v>10</v>
      </c>
      <c r="I953" s="21"/>
      <c r="J953" s="334">
        <f t="shared" si="0"/>
        <v>0</v>
      </c>
      <c r="K953" s="335"/>
      <c r="L953" s="13"/>
      <c r="M953" s="336" t="s">
        <v>1</v>
      </c>
      <c r="N953" s="337" t="s">
        <v>42</v>
      </c>
      <c r="P953" s="338">
        <f t="shared" si="1"/>
        <v>0</v>
      </c>
      <c r="Q953" s="338">
        <v>0</v>
      </c>
      <c r="R953" s="338">
        <f t="shared" si="2"/>
        <v>0</v>
      </c>
      <c r="S953" s="338">
        <v>2.5999999999999999E-3</v>
      </c>
      <c r="T953" s="339">
        <f t="shared" si="3"/>
        <v>2.5999999999999999E-2</v>
      </c>
      <c r="AR953" s="340" t="s">
        <v>409</v>
      </c>
      <c r="AT953" s="340" t="s">
        <v>322</v>
      </c>
      <c r="AU953" s="340" t="s">
        <v>89</v>
      </c>
      <c r="AY953" s="3" t="s">
        <v>320</v>
      </c>
      <c r="BE953" s="341">
        <f t="shared" si="4"/>
        <v>0</v>
      </c>
      <c r="BF953" s="341">
        <f t="shared" si="5"/>
        <v>0</v>
      </c>
      <c r="BG953" s="341">
        <f t="shared" si="6"/>
        <v>0</v>
      </c>
      <c r="BH953" s="341">
        <f t="shared" si="7"/>
        <v>0</v>
      </c>
      <c r="BI953" s="341">
        <f t="shared" si="8"/>
        <v>0</v>
      </c>
      <c r="BJ953" s="3" t="s">
        <v>89</v>
      </c>
      <c r="BK953" s="341">
        <f t="shared" si="9"/>
        <v>0</v>
      </c>
      <c r="BL953" s="3" t="s">
        <v>409</v>
      </c>
      <c r="BM953" s="340" t="s">
        <v>1561</v>
      </c>
    </row>
    <row r="954" spans="2:65" s="1" customFormat="1" ht="16.5" customHeight="1" x14ac:dyDescent="0.2">
      <c r="B954" s="13"/>
      <c r="C954" s="329" t="s">
        <v>1562</v>
      </c>
      <c r="D954" s="329" t="s">
        <v>322</v>
      </c>
      <c r="E954" s="330" t="s">
        <v>1563</v>
      </c>
      <c r="F954" s="331" t="s">
        <v>1564</v>
      </c>
      <c r="G954" s="332" t="s">
        <v>325</v>
      </c>
      <c r="H954" s="333">
        <v>9</v>
      </c>
      <c r="I954" s="21"/>
      <c r="J954" s="334">
        <f t="shared" si="0"/>
        <v>0</v>
      </c>
      <c r="K954" s="335"/>
      <c r="L954" s="13"/>
      <c r="M954" s="336" t="s">
        <v>1</v>
      </c>
      <c r="N954" s="337" t="s">
        <v>42</v>
      </c>
      <c r="P954" s="338">
        <f t="shared" si="1"/>
        <v>0</v>
      </c>
      <c r="Q954" s="338">
        <v>0</v>
      </c>
      <c r="R954" s="338">
        <f t="shared" si="2"/>
        <v>0</v>
      </c>
      <c r="S954" s="338">
        <v>3.9399999999999999E-3</v>
      </c>
      <c r="T954" s="339">
        <f t="shared" si="3"/>
        <v>3.5459999999999998E-2</v>
      </c>
      <c r="AR954" s="340" t="s">
        <v>409</v>
      </c>
      <c r="AT954" s="340" t="s">
        <v>322</v>
      </c>
      <c r="AU954" s="340" t="s">
        <v>89</v>
      </c>
      <c r="AY954" s="3" t="s">
        <v>320</v>
      </c>
      <c r="BE954" s="341">
        <f t="shared" si="4"/>
        <v>0</v>
      </c>
      <c r="BF954" s="341">
        <f t="shared" si="5"/>
        <v>0</v>
      </c>
      <c r="BG954" s="341">
        <f t="shared" si="6"/>
        <v>0</v>
      </c>
      <c r="BH954" s="341">
        <f t="shared" si="7"/>
        <v>0</v>
      </c>
      <c r="BI954" s="341">
        <f t="shared" si="8"/>
        <v>0</v>
      </c>
      <c r="BJ954" s="3" t="s">
        <v>89</v>
      </c>
      <c r="BK954" s="341">
        <f t="shared" si="9"/>
        <v>0</v>
      </c>
      <c r="BL954" s="3" t="s">
        <v>409</v>
      </c>
      <c r="BM954" s="340" t="s">
        <v>1565</v>
      </c>
    </row>
    <row r="955" spans="2:65" s="1" customFormat="1" ht="37.75" customHeight="1" x14ac:dyDescent="0.2">
      <c r="B955" s="13"/>
      <c r="C955" s="329" t="s">
        <v>1566</v>
      </c>
      <c r="D955" s="329" t="s">
        <v>322</v>
      </c>
      <c r="E955" s="330" t="s">
        <v>1567</v>
      </c>
      <c r="F955" s="331" t="s">
        <v>1568</v>
      </c>
      <c r="G955" s="332" t="s">
        <v>1539</v>
      </c>
      <c r="H955" s="333">
        <v>1</v>
      </c>
      <c r="I955" s="21"/>
      <c r="J955" s="334">
        <f t="shared" si="0"/>
        <v>0</v>
      </c>
      <c r="K955" s="335"/>
      <c r="L955" s="13"/>
      <c r="M955" s="336" t="s">
        <v>1</v>
      </c>
      <c r="N955" s="337" t="s">
        <v>42</v>
      </c>
      <c r="P955" s="338">
        <f t="shared" si="1"/>
        <v>0</v>
      </c>
      <c r="Q955" s="338">
        <v>0</v>
      </c>
      <c r="R955" s="338">
        <f t="shared" si="2"/>
        <v>0</v>
      </c>
      <c r="S955" s="338">
        <v>0</v>
      </c>
      <c r="T955" s="339">
        <f t="shared" si="3"/>
        <v>0</v>
      </c>
      <c r="AR955" s="340" t="s">
        <v>409</v>
      </c>
      <c r="AT955" s="340" t="s">
        <v>322</v>
      </c>
      <c r="AU955" s="340" t="s">
        <v>89</v>
      </c>
      <c r="AY955" s="3" t="s">
        <v>320</v>
      </c>
      <c r="BE955" s="341">
        <f t="shared" si="4"/>
        <v>0</v>
      </c>
      <c r="BF955" s="341">
        <f t="shared" si="5"/>
        <v>0</v>
      </c>
      <c r="BG955" s="341">
        <f t="shared" si="6"/>
        <v>0</v>
      </c>
      <c r="BH955" s="341">
        <f t="shared" si="7"/>
        <v>0</v>
      </c>
      <c r="BI955" s="341">
        <f t="shared" si="8"/>
        <v>0</v>
      </c>
      <c r="BJ955" s="3" t="s">
        <v>89</v>
      </c>
      <c r="BK955" s="341">
        <f t="shared" si="9"/>
        <v>0</v>
      </c>
      <c r="BL955" s="3" t="s">
        <v>409</v>
      </c>
      <c r="BM955" s="340" t="s">
        <v>1569</v>
      </c>
    </row>
    <row r="956" spans="2:65" s="1" customFormat="1" ht="37.75" customHeight="1" x14ac:dyDescent="0.2">
      <c r="B956" s="13"/>
      <c r="C956" s="329" t="s">
        <v>1570</v>
      </c>
      <c r="D956" s="329" t="s">
        <v>322</v>
      </c>
      <c r="E956" s="330" t="s">
        <v>1571</v>
      </c>
      <c r="F956" s="331" t="s">
        <v>1572</v>
      </c>
      <c r="G956" s="332" t="s">
        <v>1539</v>
      </c>
      <c r="H956" s="333">
        <v>1</v>
      </c>
      <c r="I956" s="21"/>
      <c r="J956" s="334">
        <f t="shared" si="0"/>
        <v>0</v>
      </c>
      <c r="K956" s="335"/>
      <c r="L956" s="13"/>
      <c r="M956" s="336" t="s">
        <v>1</v>
      </c>
      <c r="N956" s="337" t="s">
        <v>42</v>
      </c>
      <c r="P956" s="338">
        <f t="shared" si="1"/>
        <v>0</v>
      </c>
      <c r="Q956" s="338">
        <v>0</v>
      </c>
      <c r="R956" s="338">
        <f t="shared" si="2"/>
        <v>0</v>
      </c>
      <c r="S956" s="338">
        <v>0</v>
      </c>
      <c r="T956" s="339">
        <f t="shared" si="3"/>
        <v>0</v>
      </c>
      <c r="AR956" s="340" t="s">
        <v>409</v>
      </c>
      <c r="AT956" s="340" t="s">
        <v>322</v>
      </c>
      <c r="AU956" s="340" t="s">
        <v>89</v>
      </c>
      <c r="AY956" s="3" t="s">
        <v>320</v>
      </c>
      <c r="BE956" s="341">
        <f t="shared" si="4"/>
        <v>0</v>
      </c>
      <c r="BF956" s="341">
        <f t="shared" si="5"/>
        <v>0</v>
      </c>
      <c r="BG956" s="341">
        <f t="shared" si="6"/>
        <v>0</v>
      </c>
      <c r="BH956" s="341">
        <f t="shared" si="7"/>
        <v>0</v>
      </c>
      <c r="BI956" s="341">
        <f t="shared" si="8"/>
        <v>0</v>
      </c>
      <c r="BJ956" s="3" t="s">
        <v>89</v>
      </c>
      <c r="BK956" s="341">
        <f t="shared" si="9"/>
        <v>0</v>
      </c>
      <c r="BL956" s="3" t="s">
        <v>409</v>
      </c>
      <c r="BM956" s="340" t="s">
        <v>1573</v>
      </c>
    </row>
    <row r="957" spans="2:65" s="1" customFormat="1" ht="37.75" customHeight="1" x14ac:dyDescent="0.2">
      <c r="B957" s="13"/>
      <c r="C957" s="329" t="s">
        <v>1574</v>
      </c>
      <c r="D957" s="329" t="s">
        <v>322</v>
      </c>
      <c r="E957" s="330" t="s">
        <v>1575</v>
      </c>
      <c r="F957" s="331" t="s">
        <v>1576</v>
      </c>
      <c r="G957" s="332" t="s">
        <v>1539</v>
      </c>
      <c r="H957" s="333">
        <v>5</v>
      </c>
      <c r="I957" s="21"/>
      <c r="J957" s="334">
        <f t="shared" si="0"/>
        <v>0</v>
      </c>
      <c r="K957" s="335"/>
      <c r="L957" s="13"/>
      <c r="M957" s="336" t="s">
        <v>1</v>
      </c>
      <c r="N957" s="337" t="s">
        <v>42</v>
      </c>
      <c r="P957" s="338">
        <f t="shared" si="1"/>
        <v>0</v>
      </c>
      <c r="Q957" s="338">
        <v>0</v>
      </c>
      <c r="R957" s="338">
        <f t="shared" si="2"/>
        <v>0</v>
      </c>
      <c r="S957" s="338">
        <v>0</v>
      </c>
      <c r="T957" s="339">
        <f t="shared" si="3"/>
        <v>0</v>
      </c>
      <c r="AR957" s="340" t="s">
        <v>409</v>
      </c>
      <c r="AT957" s="340" t="s">
        <v>322</v>
      </c>
      <c r="AU957" s="340" t="s">
        <v>89</v>
      </c>
      <c r="AY957" s="3" t="s">
        <v>320</v>
      </c>
      <c r="BE957" s="341">
        <f t="shared" si="4"/>
        <v>0</v>
      </c>
      <c r="BF957" s="341">
        <f t="shared" si="5"/>
        <v>0</v>
      </c>
      <c r="BG957" s="341">
        <f t="shared" si="6"/>
        <v>0</v>
      </c>
      <c r="BH957" s="341">
        <f t="shared" si="7"/>
        <v>0</v>
      </c>
      <c r="BI957" s="341">
        <f t="shared" si="8"/>
        <v>0</v>
      </c>
      <c r="BJ957" s="3" t="s">
        <v>89</v>
      </c>
      <c r="BK957" s="341">
        <f t="shared" si="9"/>
        <v>0</v>
      </c>
      <c r="BL957" s="3" t="s">
        <v>409</v>
      </c>
      <c r="BM957" s="340" t="s">
        <v>1577</v>
      </c>
    </row>
    <row r="958" spans="2:65" s="1" customFormat="1" ht="37.75" customHeight="1" x14ac:dyDescent="0.2">
      <c r="B958" s="13"/>
      <c r="C958" s="329" t="s">
        <v>1578</v>
      </c>
      <c r="D958" s="329" t="s">
        <v>322</v>
      </c>
      <c r="E958" s="330" t="s">
        <v>1579</v>
      </c>
      <c r="F958" s="331" t="s">
        <v>1580</v>
      </c>
      <c r="G958" s="332" t="s">
        <v>1539</v>
      </c>
      <c r="H958" s="333">
        <v>1</v>
      </c>
      <c r="I958" s="21"/>
      <c r="J958" s="334">
        <f t="shared" si="0"/>
        <v>0</v>
      </c>
      <c r="K958" s="335"/>
      <c r="L958" s="13"/>
      <c r="M958" s="336" t="s">
        <v>1</v>
      </c>
      <c r="N958" s="337" t="s">
        <v>42</v>
      </c>
      <c r="P958" s="338">
        <f t="shared" si="1"/>
        <v>0</v>
      </c>
      <c r="Q958" s="338">
        <v>0</v>
      </c>
      <c r="R958" s="338">
        <f t="shared" si="2"/>
        <v>0</v>
      </c>
      <c r="S958" s="338">
        <v>0</v>
      </c>
      <c r="T958" s="339">
        <f t="shared" si="3"/>
        <v>0</v>
      </c>
      <c r="AR958" s="340" t="s">
        <v>409</v>
      </c>
      <c r="AT958" s="340" t="s">
        <v>322</v>
      </c>
      <c r="AU958" s="340" t="s">
        <v>89</v>
      </c>
      <c r="AY958" s="3" t="s">
        <v>320</v>
      </c>
      <c r="BE958" s="341">
        <f t="shared" si="4"/>
        <v>0</v>
      </c>
      <c r="BF958" s="341">
        <f t="shared" si="5"/>
        <v>0</v>
      </c>
      <c r="BG958" s="341">
        <f t="shared" si="6"/>
        <v>0</v>
      </c>
      <c r="BH958" s="341">
        <f t="shared" si="7"/>
        <v>0</v>
      </c>
      <c r="BI958" s="341">
        <f t="shared" si="8"/>
        <v>0</v>
      </c>
      <c r="BJ958" s="3" t="s">
        <v>89</v>
      </c>
      <c r="BK958" s="341">
        <f t="shared" si="9"/>
        <v>0</v>
      </c>
      <c r="BL958" s="3" t="s">
        <v>409</v>
      </c>
      <c r="BM958" s="340" t="s">
        <v>1581</v>
      </c>
    </row>
    <row r="959" spans="2:65" s="1" customFormat="1" ht="37.75" customHeight="1" x14ac:dyDescent="0.2">
      <c r="B959" s="13"/>
      <c r="C959" s="329" t="s">
        <v>1582</v>
      </c>
      <c r="D959" s="329" t="s">
        <v>322</v>
      </c>
      <c r="E959" s="330" t="s">
        <v>1583</v>
      </c>
      <c r="F959" s="331" t="s">
        <v>1584</v>
      </c>
      <c r="G959" s="332" t="s">
        <v>1539</v>
      </c>
      <c r="H959" s="333">
        <v>1</v>
      </c>
      <c r="I959" s="21"/>
      <c r="J959" s="334">
        <f t="shared" si="0"/>
        <v>0</v>
      </c>
      <c r="K959" s="335"/>
      <c r="L959" s="13"/>
      <c r="M959" s="336" t="s">
        <v>1</v>
      </c>
      <c r="N959" s="337" t="s">
        <v>42</v>
      </c>
      <c r="P959" s="338">
        <f t="shared" si="1"/>
        <v>0</v>
      </c>
      <c r="Q959" s="338">
        <v>0</v>
      </c>
      <c r="R959" s="338">
        <f t="shared" si="2"/>
        <v>0</v>
      </c>
      <c r="S959" s="338">
        <v>0</v>
      </c>
      <c r="T959" s="339">
        <f t="shared" si="3"/>
        <v>0</v>
      </c>
      <c r="AR959" s="340" t="s">
        <v>409</v>
      </c>
      <c r="AT959" s="340" t="s">
        <v>322</v>
      </c>
      <c r="AU959" s="340" t="s">
        <v>89</v>
      </c>
      <c r="AY959" s="3" t="s">
        <v>320</v>
      </c>
      <c r="BE959" s="341">
        <f t="shared" si="4"/>
        <v>0</v>
      </c>
      <c r="BF959" s="341">
        <f t="shared" si="5"/>
        <v>0</v>
      </c>
      <c r="BG959" s="341">
        <f t="shared" si="6"/>
        <v>0</v>
      </c>
      <c r="BH959" s="341">
        <f t="shared" si="7"/>
        <v>0</v>
      </c>
      <c r="BI959" s="341">
        <f t="shared" si="8"/>
        <v>0</v>
      </c>
      <c r="BJ959" s="3" t="s">
        <v>89</v>
      </c>
      <c r="BK959" s="341">
        <f t="shared" si="9"/>
        <v>0</v>
      </c>
      <c r="BL959" s="3" t="s">
        <v>409</v>
      </c>
      <c r="BM959" s="340" t="s">
        <v>1585</v>
      </c>
    </row>
    <row r="960" spans="2:65" s="1" customFormat="1" ht="37.75" customHeight="1" x14ac:dyDescent="0.2">
      <c r="B960" s="13"/>
      <c r="C960" s="329" t="s">
        <v>1586</v>
      </c>
      <c r="D960" s="329" t="s">
        <v>322</v>
      </c>
      <c r="E960" s="330" t="s">
        <v>1587</v>
      </c>
      <c r="F960" s="331" t="s">
        <v>1588</v>
      </c>
      <c r="G960" s="332" t="s">
        <v>1539</v>
      </c>
      <c r="H960" s="333">
        <v>1</v>
      </c>
      <c r="I960" s="21"/>
      <c r="J960" s="334">
        <f t="shared" si="0"/>
        <v>0</v>
      </c>
      <c r="K960" s="335"/>
      <c r="L960" s="13"/>
      <c r="M960" s="336" t="s">
        <v>1</v>
      </c>
      <c r="N960" s="337" t="s">
        <v>42</v>
      </c>
      <c r="P960" s="338">
        <f t="shared" si="1"/>
        <v>0</v>
      </c>
      <c r="Q960" s="338">
        <v>0</v>
      </c>
      <c r="R960" s="338">
        <f t="shared" si="2"/>
        <v>0</v>
      </c>
      <c r="S960" s="338">
        <v>0</v>
      </c>
      <c r="T960" s="339">
        <f t="shared" si="3"/>
        <v>0</v>
      </c>
      <c r="AR960" s="340" t="s">
        <v>409</v>
      </c>
      <c r="AT960" s="340" t="s">
        <v>322</v>
      </c>
      <c r="AU960" s="340" t="s">
        <v>89</v>
      </c>
      <c r="AY960" s="3" t="s">
        <v>320</v>
      </c>
      <c r="BE960" s="341">
        <f t="shared" si="4"/>
        <v>0</v>
      </c>
      <c r="BF960" s="341">
        <f t="shared" si="5"/>
        <v>0</v>
      </c>
      <c r="BG960" s="341">
        <f t="shared" si="6"/>
        <v>0</v>
      </c>
      <c r="BH960" s="341">
        <f t="shared" si="7"/>
        <v>0</v>
      </c>
      <c r="BI960" s="341">
        <f t="shared" si="8"/>
        <v>0</v>
      </c>
      <c r="BJ960" s="3" t="s">
        <v>89</v>
      </c>
      <c r="BK960" s="341">
        <f t="shared" si="9"/>
        <v>0</v>
      </c>
      <c r="BL960" s="3" t="s">
        <v>409</v>
      </c>
      <c r="BM960" s="340" t="s">
        <v>1589</v>
      </c>
    </row>
    <row r="961" spans="2:65" s="1" customFormat="1" ht="44.25" customHeight="1" x14ac:dyDescent="0.2">
      <c r="B961" s="13"/>
      <c r="C961" s="329" t="s">
        <v>1590</v>
      </c>
      <c r="D961" s="329" t="s">
        <v>322</v>
      </c>
      <c r="E961" s="330" t="s">
        <v>1591</v>
      </c>
      <c r="F961" s="331" t="s">
        <v>1592</v>
      </c>
      <c r="G961" s="332" t="s">
        <v>1539</v>
      </c>
      <c r="H961" s="333">
        <v>1</v>
      </c>
      <c r="I961" s="21"/>
      <c r="J961" s="334">
        <f t="shared" si="0"/>
        <v>0</v>
      </c>
      <c r="K961" s="335"/>
      <c r="L961" s="13"/>
      <c r="M961" s="336" t="s">
        <v>1</v>
      </c>
      <c r="N961" s="337" t="s">
        <v>42</v>
      </c>
      <c r="P961" s="338">
        <f t="shared" si="1"/>
        <v>0</v>
      </c>
      <c r="Q961" s="338">
        <v>0</v>
      </c>
      <c r="R961" s="338">
        <f t="shared" si="2"/>
        <v>0</v>
      </c>
      <c r="S961" s="338">
        <v>0</v>
      </c>
      <c r="T961" s="339">
        <f t="shared" si="3"/>
        <v>0</v>
      </c>
      <c r="AR961" s="340" t="s">
        <v>409</v>
      </c>
      <c r="AT961" s="340" t="s">
        <v>322</v>
      </c>
      <c r="AU961" s="340" t="s">
        <v>89</v>
      </c>
      <c r="AY961" s="3" t="s">
        <v>320</v>
      </c>
      <c r="BE961" s="341">
        <f t="shared" si="4"/>
        <v>0</v>
      </c>
      <c r="BF961" s="341">
        <f t="shared" si="5"/>
        <v>0</v>
      </c>
      <c r="BG961" s="341">
        <f t="shared" si="6"/>
        <v>0</v>
      </c>
      <c r="BH961" s="341">
        <f t="shared" si="7"/>
        <v>0</v>
      </c>
      <c r="BI961" s="341">
        <f t="shared" si="8"/>
        <v>0</v>
      </c>
      <c r="BJ961" s="3" t="s">
        <v>89</v>
      </c>
      <c r="BK961" s="341">
        <f t="shared" si="9"/>
        <v>0</v>
      </c>
      <c r="BL961" s="3" t="s">
        <v>409</v>
      </c>
      <c r="BM961" s="340" t="s">
        <v>1593</v>
      </c>
    </row>
    <row r="962" spans="2:65" s="1" customFormat="1" ht="37.75" customHeight="1" x14ac:dyDescent="0.2">
      <c r="B962" s="13"/>
      <c r="C962" s="329" t="s">
        <v>1594</v>
      </c>
      <c r="D962" s="329" t="s">
        <v>322</v>
      </c>
      <c r="E962" s="330" t="s">
        <v>1595</v>
      </c>
      <c r="F962" s="331" t="s">
        <v>1596</v>
      </c>
      <c r="G962" s="332" t="s">
        <v>1539</v>
      </c>
      <c r="H962" s="333">
        <v>1</v>
      </c>
      <c r="I962" s="21"/>
      <c r="J962" s="334">
        <f t="shared" si="0"/>
        <v>0</v>
      </c>
      <c r="K962" s="335"/>
      <c r="L962" s="13"/>
      <c r="M962" s="336" t="s">
        <v>1</v>
      </c>
      <c r="N962" s="337" t="s">
        <v>42</v>
      </c>
      <c r="P962" s="338">
        <f t="shared" si="1"/>
        <v>0</v>
      </c>
      <c r="Q962" s="338">
        <v>0</v>
      </c>
      <c r="R962" s="338">
        <f t="shared" si="2"/>
        <v>0</v>
      </c>
      <c r="S962" s="338">
        <v>0</v>
      </c>
      <c r="T962" s="339">
        <f t="shared" si="3"/>
        <v>0</v>
      </c>
      <c r="AR962" s="340" t="s">
        <v>409</v>
      </c>
      <c r="AT962" s="340" t="s">
        <v>322</v>
      </c>
      <c r="AU962" s="340" t="s">
        <v>89</v>
      </c>
      <c r="AY962" s="3" t="s">
        <v>320</v>
      </c>
      <c r="BE962" s="341">
        <f t="shared" si="4"/>
        <v>0</v>
      </c>
      <c r="BF962" s="341">
        <f t="shared" si="5"/>
        <v>0</v>
      </c>
      <c r="BG962" s="341">
        <f t="shared" si="6"/>
        <v>0</v>
      </c>
      <c r="BH962" s="341">
        <f t="shared" si="7"/>
        <v>0</v>
      </c>
      <c r="BI962" s="341">
        <f t="shared" si="8"/>
        <v>0</v>
      </c>
      <c r="BJ962" s="3" t="s">
        <v>89</v>
      </c>
      <c r="BK962" s="341">
        <f t="shared" si="9"/>
        <v>0</v>
      </c>
      <c r="BL962" s="3" t="s">
        <v>409</v>
      </c>
      <c r="BM962" s="340" t="s">
        <v>1597</v>
      </c>
    </row>
    <row r="963" spans="2:65" s="1" customFormat="1" ht="37.75" customHeight="1" x14ac:dyDescent="0.2">
      <c r="B963" s="13"/>
      <c r="C963" s="329" t="s">
        <v>1598</v>
      </c>
      <c r="D963" s="329" t="s">
        <v>322</v>
      </c>
      <c r="E963" s="330" t="s">
        <v>1599</v>
      </c>
      <c r="F963" s="331" t="s">
        <v>1600</v>
      </c>
      <c r="G963" s="332" t="s">
        <v>1539</v>
      </c>
      <c r="H963" s="333">
        <v>1</v>
      </c>
      <c r="I963" s="21"/>
      <c r="J963" s="334">
        <f t="shared" si="0"/>
        <v>0</v>
      </c>
      <c r="K963" s="335"/>
      <c r="L963" s="13"/>
      <c r="M963" s="336" t="s">
        <v>1</v>
      </c>
      <c r="N963" s="337" t="s">
        <v>42</v>
      </c>
      <c r="P963" s="338">
        <f t="shared" si="1"/>
        <v>0</v>
      </c>
      <c r="Q963" s="338">
        <v>0</v>
      </c>
      <c r="R963" s="338">
        <f t="shared" si="2"/>
        <v>0</v>
      </c>
      <c r="S963" s="338">
        <v>0</v>
      </c>
      <c r="T963" s="339">
        <f t="shared" si="3"/>
        <v>0</v>
      </c>
      <c r="AR963" s="340" t="s">
        <v>409</v>
      </c>
      <c r="AT963" s="340" t="s">
        <v>322</v>
      </c>
      <c r="AU963" s="340" t="s">
        <v>89</v>
      </c>
      <c r="AY963" s="3" t="s">
        <v>320</v>
      </c>
      <c r="BE963" s="341">
        <f t="shared" si="4"/>
        <v>0</v>
      </c>
      <c r="BF963" s="341">
        <f t="shared" si="5"/>
        <v>0</v>
      </c>
      <c r="BG963" s="341">
        <f t="shared" si="6"/>
        <v>0</v>
      </c>
      <c r="BH963" s="341">
        <f t="shared" si="7"/>
        <v>0</v>
      </c>
      <c r="BI963" s="341">
        <f t="shared" si="8"/>
        <v>0</v>
      </c>
      <c r="BJ963" s="3" t="s">
        <v>89</v>
      </c>
      <c r="BK963" s="341">
        <f t="shared" si="9"/>
        <v>0</v>
      </c>
      <c r="BL963" s="3" t="s">
        <v>409</v>
      </c>
      <c r="BM963" s="340" t="s">
        <v>1601</v>
      </c>
    </row>
    <row r="964" spans="2:65" s="1" customFormat="1" ht="37.75" customHeight="1" x14ac:dyDescent="0.2">
      <c r="B964" s="13"/>
      <c r="C964" s="329" t="s">
        <v>1602</v>
      </c>
      <c r="D964" s="329" t="s">
        <v>322</v>
      </c>
      <c r="E964" s="330" t="s">
        <v>1603</v>
      </c>
      <c r="F964" s="331" t="s">
        <v>1604</v>
      </c>
      <c r="G964" s="332" t="s">
        <v>1539</v>
      </c>
      <c r="H964" s="333">
        <v>1</v>
      </c>
      <c r="I964" s="21"/>
      <c r="J964" s="334">
        <f t="shared" si="0"/>
        <v>0</v>
      </c>
      <c r="K964" s="335"/>
      <c r="L964" s="13"/>
      <c r="M964" s="336" t="s">
        <v>1</v>
      </c>
      <c r="N964" s="337" t="s">
        <v>42</v>
      </c>
      <c r="P964" s="338">
        <f t="shared" si="1"/>
        <v>0</v>
      </c>
      <c r="Q964" s="338">
        <v>0</v>
      </c>
      <c r="R964" s="338">
        <f t="shared" si="2"/>
        <v>0</v>
      </c>
      <c r="S964" s="338">
        <v>0</v>
      </c>
      <c r="T964" s="339">
        <f t="shared" si="3"/>
        <v>0</v>
      </c>
      <c r="AR964" s="340" t="s">
        <v>409</v>
      </c>
      <c r="AT964" s="340" t="s">
        <v>322</v>
      </c>
      <c r="AU964" s="340" t="s">
        <v>89</v>
      </c>
      <c r="AY964" s="3" t="s">
        <v>320</v>
      </c>
      <c r="BE964" s="341">
        <f t="shared" si="4"/>
        <v>0</v>
      </c>
      <c r="BF964" s="341">
        <f t="shared" si="5"/>
        <v>0</v>
      </c>
      <c r="BG964" s="341">
        <f t="shared" si="6"/>
        <v>0</v>
      </c>
      <c r="BH964" s="341">
        <f t="shared" si="7"/>
        <v>0</v>
      </c>
      <c r="BI964" s="341">
        <f t="shared" si="8"/>
        <v>0</v>
      </c>
      <c r="BJ964" s="3" t="s">
        <v>89</v>
      </c>
      <c r="BK964" s="341">
        <f t="shared" si="9"/>
        <v>0</v>
      </c>
      <c r="BL964" s="3" t="s">
        <v>409</v>
      </c>
      <c r="BM964" s="340" t="s">
        <v>1605</v>
      </c>
    </row>
    <row r="965" spans="2:65" s="1" customFormat="1" ht="37.75" customHeight="1" x14ac:dyDescent="0.2">
      <c r="B965" s="13"/>
      <c r="C965" s="329" t="s">
        <v>1606</v>
      </c>
      <c r="D965" s="329" t="s">
        <v>322</v>
      </c>
      <c r="E965" s="330" t="s">
        <v>1607</v>
      </c>
      <c r="F965" s="331" t="s">
        <v>1608</v>
      </c>
      <c r="G965" s="332" t="s">
        <v>1539</v>
      </c>
      <c r="H965" s="333">
        <v>1</v>
      </c>
      <c r="I965" s="21"/>
      <c r="J965" s="334">
        <f t="shared" si="0"/>
        <v>0</v>
      </c>
      <c r="K965" s="335"/>
      <c r="L965" s="13"/>
      <c r="M965" s="336" t="s">
        <v>1</v>
      </c>
      <c r="N965" s="337" t="s">
        <v>42</v>
      </c>
      <c r="P965" s="338">
        <f t="shared" si="1"/>
        <v>0</v>
      </c>
      <c r="Q965" s="338">
        <v>0</v>
      </c>
      <c r="R965" s="338">
        <f t="shared" si="2"/>
        <v>0</v>
      </c>
      <c r="S965" s="338">
        <v>0</v>
      </c>
      <c r="T965" s="339">
        <f t="shared" si="3"/>
        <v>0</v>
      </c>
      <c r="AR965" s="340" t="s">
        <v>409</v>
      </c>
      <c r="AT965" s="340" t="s">
        <v>322</v>
      </c>
      <c r="AU965" s="340" t="s">
        <v>89</v>
      </c>
      <c r="AY965" s="3" t="s">
        <v>320</v>
      </c>
      <c r="BE965" s="341">
        <f t="shared" si="4"/>
        <v>0</v>
      </c>
      <c r="BF965" s="341">
        <f t="shared" si="5"/>
        <v>0</v>
      </c>
      <c r="BG965" s="341">
        <f t="shared" si="6"/>
        <v>0</v>
      </c>
      <c r="BH965" s="341">
        <f t="shared" si="7"/>
        <v>0</v>
      </c>
      <c r="BI965" s="341">
        <f t="shared" si="8"/>
        <v>0</v>
      </c>
      <c r="BJ965" s="3" t="s">
        <v>89</v>
      </c>
      <c r="BK965" s="341">
        <f t="shared" si="9"/>
        <v>0</v>
      </c>
      <c r="BL965" s="3" t="s">
        <v>409</v>
      </c>
      <c r="BM965" s="340" t="s">
        <v>1609</v>
      </c>
    </row>
    <row r="966" spans="2:65" s="1" customFormat="1" ht="37.75" customHeight="1" x14ac:dyDescent="0.2">
      <c r="B966" s="13"/>
      <c r="C966" s="329" t="s">
        <v>1610</v>
      </c>
      <c r="D966" s="329" t="s">
        <v>322</v>
      </c>
      <c r="E966" s="330" t="s">
        <v>1611</v>
      </c>
      <c r="F966" s="331" t="s">
        <v>1612</v>
      </c>
      <c r="G966" s="332" t="s">
        <v>1539</v>
      </c>
      <c r="H966" s="333">
        <v>1</v>
      </c>
      <c r="I966" s="21"/>
      <c r="J966" s="334">
        <f t="shared" si="0"/>
        <v>0</v>
      </c>
      <c r="K966" s="335"/>
      <c r="L966" s="13"/>
      <c r="M966" s="336" t="s">
        <v>1</v>
      </c>
      <c r="N966" s="337" t="s">
        <v>42</v>
      </c>
      <c r="P966" s="338">
        <f t="shared" si="1"/>
        <v>0</v>
      </c>
      <c r="Q966" s="338">
        <v>0</v>
      </c>
      <c r="R966" s="338">
        <f t="shared" si="2"/>
        <v>0</v>
      </c>
      <c r="S966" s="338">
        <v>0</v>
      </c>
      <c r="T966" s="339">
        <f t="shared" si="3"/>
        <v>0</v>
      </c>
      <c r="AR966" s="340" t="s">
        <v>409</v>
      </c>
      <c r="AT966" s="340" t="s">
        <v>322</v>
      </c>
      <c r="AU966" s="340" t="s">
        <v>89</v>
      </c>
      <c r="AY966" s="3" t="s">
        <v>320</v>
      </c>
      <c r="BE966" s="341">
        <f t="shared" si="4"/>
        <v>0</v>
      </c>
      <c r="BF966" s="341">
        <f t="shared" si="5"/>
        <v>0</v>
      </c>
      <c r="BG966" s="341">
        <f t="shared" si="6"/>
        <v>0</v>
      </c>
      <c r="BH966" s="341">
        <f t="shared" si="7"/>
        <v>0</v>
      </c>
      <c r="BI966" s="341">
        <f t="shared" si="8"/>
        <v>0</v>
      </c>
      <c r="BJ966" s="3" t="s">
        <v>89</v>
      </c>
      <c r="BK966" s="341">
        <f t="shared" si="9"/>
        <v>0</v>
      </c>
      <c r="BL966" s="3" t="s">
        <v>409</v>
      </c>
      <c r="BM966" s="340" t="s">
        <v>1613</v>
      </c>
    </row>
    <row r="967" spans="2:65" s="1" customFormat="1" ht="37.75" customHeight="1" x14ac:dyDescent="0.2">
      <c r="B967" s="13"/>
      <c r="C967" s="329" t="s">
        <v>1614</v>
      </c>
      <c r="D967" s="329" t="s">
        <v>322</v>
      </c>
      <c r="E967" s="330" t="s">
        <v>1615</v>
      </c>
      <c r="F967" s="331" t="s">
        <v>1616</v>
      </c>
      <c r="G967" s="332" t="s">
        <v>1539</v>
      </c>
      <c r="H967" s="333">
        <v>1</v>
      </c>
      <c r="I967" s="21"/>
      <c r="J967" s="334">
        <f t="shared" si="0"/>
        <v>0</v>
      </c>
      <c r="K967" s="335"/>
      <c r="L967" s="13"/>
      <c r="M967" s="336" t="s">
        <v>1</v>
      </c>
      <c r="N967" s="337" t="s">
        <v>42</v>
      </c>
      <c r="P967" s="338">
        <f t="shared" si="1"/>
        <v>0</v>
      </c>
      <c r="Q967" s="338">
        <v>0</v>
      </c>
      <c r="R967" s="338">
        <f t="shared" si="2"/>
        <v>0</v>
      </c>
      <c r="S967" s="338">
        <v>0</v>
      </c>
      <c r="T967" s="339">
        <f t="shared" si="3"/>
        <v>0</v>
      </c>
      <c r="AR967" s="340" t="s">
        <v>409</v>
      </c>
      <c r="AT967" s="340" t="s">
        <v>322</v>
      </c>
      <c r="AU967" s="340" t="s">
        <v>89</v>
      </c>
      <c r="AY967" s="3" t="s">
        <v>320</v>
      </c>
      <c r="BE967" s="341">
        <f t="shared" si="4"/>
        <v>0</v>
      </c>
      <c r="BF967" s="341">
        <f t="shared" si="5"/>
        <v>0</v>
      </c>
      <c r="BG967" s="341">
        <f t="shared" si="6"/>
        <v>0</v>
      </c>
      <c r="BH967" s="341">
        <f t="shared" si="7"/>
        <v>0</v>
      </c>
      <c r="BI967" s="341">
        <f t="shared" si="8"/>
        <v>0</v>
      </c>
      <c r="BJ967" s="3" t="s">
        <v>89</v>
      </c>
      <c r="BK967" s="341">
        <f t="shared" si="9"/>
        <v>0</v>
      </c>
      <c r="BL967" s="3" t="s">
        <v>409</v>
      </c>
      <c r="BM967" s="340" t="s">
        <v>1617</v>
      </c>
    </row>
    <row r="968" spans="2:65" s="1" customFormat="1" ht="37.75" customHeight="1" x14ac:dyDescent="0.2">
      <c r="B968" s="13"/>
      <c r="C968" s="329" t="s">
        <v>1618</v>
      </c>
      <c r="D968" s="329" t="s">
        <v>322</v>
      </c>
      <c r="E968" s="330" t="s">
        <v>1619</v>
      </c>
      <c r="F968" s="331" t="s">
        <v>1620</v>
      </c>
      <c r="G968" s="332" t="s">
        <v>1539</v>
      </c>
      <c r="H968" s="333">
        <v>10</v>
      </c>
      <c r="I968" s="21"/>
      <c r="J968" s="334">
        <f t="shared" si="0"/>
        <v>0</v>
      </c>
      <c r="K968" s="335"/>
      <c r="L968" s="13"/>
      <c r="M968" s="336" t="s">
        <v>1</v>
      </c>
      <c r="N968" s="337" t="s">
        <v>42</v>
      </c>
      <c r="P968" s="338">
        <f t="shared" si="1"/>
        <v>0</v>
      </c>
      <c r="Q968" s="338">
        <v>0</v>
      </c>
      <c r="R968" s="338">
        <f t="shared" si="2"/>
        <v>0</v>
      </c>
      <c r="S968" s="338">
        <v>0</v>
      </c>
      <c r="T968" s="339">
        <f t="shared" si="3"/>
        <v>0</v>
      </c>
      <c r="AR968" s="340" t="s">
        <v>409</v>
      </c>
      <c r="AT968" s="340" t="s">
        <v>322</v>
      </c>
      <c r="AU968" s="340" t="s">
        <v>89</v>
      </c>
      <c r="AY968" s="3" t="s">
        <v>320</v>
      </c>
      <c r="BE968" s="341">
        <f t="shared" si="4"/>
        <v>0</v>
      </c>
      <c r="BF968" s="341">
        <f t="shared" si="5"/>
        <v>0</v>
      </c>
      <c r="BG968" s="341">
        <f t="shared" si="6"/>
        <v>0</v>
      </c>
      <c r="BH968" s="341">
        <f t="shared" si="7"/>
        <v>0</v>
      </c>
      <c r="BI968" s="341">
        <f t="shared" si="8"/>
        <v>0</v>
      </c>
      <c r="BJ968" s="3" t="s">
        <v>89</v>
      </c>
      <c r="BK968" s="341">
        <f t="shared" si="9"/>
        <v>0</v>
      </c>
      <c r="BL968" s="3" t="s">
        <v>409</v>
      </c>
      <c r="BM968" s="340" t="s">
        <v>1621</v>
      </c>
    </row>
    <row r="969" spans="2:65" s="1" customFormat="1" ht="37.75" customHeight="1" x14ac:dyDescent="0.2">
      <c r="B969" s="13"/>
      <c r="C969" s="329" t="s">
        <v>1622</v>
      </c>
      <c r="D969" s="329" t="s">
        <v>322</v>
      </c>
      <c r="E969" s="330" t="s">
        <v>1623</v>
      </c>
      <c r="F969" s="331" t="s">
        <v>1624</v>
      </c>
      <c r="G969" s="332" t="s">
        <v>1539</v>
      </c>
      <c r="H969" s="333">
        <v>1</v>
      </c>
      <c r="I969" s="21"/>
      <c r="J969" s="334">
        <f t="shared" si="0"/>
        <v>0</v>
      </c>
      <c r="K969" s="335"/>
      <c r="L969" s="13"/>
      <c r="M969" s="336" t="s">
        <v>1</v>
      </c>
      <c r="N969" s="337" t="s">
        <v>42</v>
      </c>
      <c r="P969" s="338">
        <f t="shared" si="1"/>
        <v>0</v>
      </c>
      <c r="Q969" s="338">
        <v>0</v>
      </c>
      <c r="R969" s="338">
        <f t="shared" si="2"/>
        <v>0</v>
      </c>
      <c r="S969" s="338">
        <v>0</v>
      </c>
      <c r="T969" s="339">
        <f t="shared" si="3"/>
        <v>0</v>
      </c>
      <c r="AR969" s="340" t="s">
        <v>409</v>
      </c>
      <c r="AT969" s="340" t="s">
        <v>322</v>
      </c>
      <c r="AU969" s="340" t="s">
        <v>89</v>
      </c>
      <c r="AY969" s="3" t="s">
        <v>320</v>
      </c>
      <c r="BE969" s="341">
        <f t="shared" si="4"/>
        <v>0</v>
      </c>
      <c r="BF969" s="341">
        <f t="shared" si="5"/>
        <v>0</v>
      </c>
      <c r="BG969" s="341">
        <f t="shared" si="6"/>
        <v>0</v>
      </c>
      <c r="BH969" s="341">
        <f t="shared" si="7"/>
        <v>0</v>
      </c>
      <c r="BI969" s="341">
        <f t="shared" si="8"/>
        <v>0</v>
      </c>
      <c r="BJ969" s="3" t="s">
        <v>89</v>
      </c>
      <c r="BK969" s="341">
        <f t="shared" si="9"/>
        <v>0</v>
      </c>
      <c r="BL969" s="3" t="s">
        <v>409</v>
      </c>
      <c r="BM969" s="340" t="s">
        <v>1625</v>
      </c>
    </row>
    <row r="970" spans="2:65" s="1" customFormat="1" ht="37.75" customHeight="1" x14ac:dyDescent="0.2">
      <c r="B970" s="13"/>
      <c r="C970" s="329" t="s">
        <v>1626</v>
      </c>
      <c r="D970" s="329" t="s">
        <v>322</v>
      </c>
      <c r="E970" s="330" t="s">
        <v>1627</v>
      </c>
      <c r="F970" s="331" t="s">
        <v>1628</v>
      </c>
      <c r="G970" s="332" t="s">
        <v>1539</v>
      </c>
      <c r="H970" s="333">
        <v>1</v>
      </c>
      <c r="I970" s="21"/>
      <c r="J970" s="334">
        <f t="shared" si="0"/>
        <v>0</v>
      </c>
      <c r="K970" s="335"/>
      <c r="L970" s="13"/>
      <c r="M970" s="336" t="s">
        <v>1</v>
      </c>
      <c r="N970" s="337" t="s">
        <v>42</v>
      </c>
      <c r="P970" s="338">
        <f t="shared" si="1"/>
        <v>0</v>
      </c>
      <c r="Q970" s="338">
        <v>0</v>
      </c>
      <c r="R970" s="338">
        <f t="shared" si="2"/>
        <v>0</v>
      </c>
      <c r="S970" s="338">
        <v>0</v>
      </c>
      <c r="T970" s="339">
        <f t="shared" si="3"/>
        <v>0</v>
      </c>
      <c r="AR970" s="340" t="s">
        <v>409</v>
      </c>
      <c r="AT970" s="340" t="s">
        <v>322</v>
      </c>
      <c r="AU970" s="340" t="s">
        <v>89</v>
      </c>
      <c r="AY970" s="3" t="s">
        <v>320</v>
      </c>
      <c r="BE970" s="341">
        <f t="shared" si="4"/>
        <v>0</v>
      </c>
      <c r="BF970" s="341">
        <f t="shared" si="5"/>
        <v>0</v>
      </c>
      <c r="BG970" s="341">
        <f t="shared" si="6"/>
        <v>0</v>
      </c>
      <c r="BH970" s="341">
        <f t="shared" si="7"/>
        <v>0</v>
      </c>
      <c r="BI970" s="341">
        <f t="shared" si="8"/>
        <v>0</v>
      </c>
      <c r="BJ970" s="3" t="s">
        <v>89</v>
      </c>
      <c r="BK970" s="341">
        <f t="shared" si="9"/>
        <v>0</v>
      </c>
      <c r="BL970" s="3" t="s">
        <v>409</v>
      </c>
      <c r="BM970" s="340" t="s">
        <v>1629</v>
      </c>
    </row>
    <row r="971" spans="2:65" s="1" customFormat="1" ht="37.75" customHeight="1" x14ac:dyDescent="0.2">
      <c r="B971" s="13"/>
      <c r="C971" s="329" t="s">
        <v>1630</v>
      </c>
      <c r="D971" s="329" t="s">
        <v>322</v>
      </c>
      <c r="E971" s="330" t="s">
        <v>1631</v>
      </c>
      <c r="F971" s="331" t="s">
        <v>1632</v>
      </c>
      <c r="G971" s="332" t="s">
        <v>1539</v>
      </c>
      <c r="H971" s="333">
        <v>1</v>
      </c>
      <c r="I971" s="21"/>
      <c r="J971" s="334">
        <f t="shared" si="0"/>
        <v>0</v>
      </c>
      <c r="K971" s="335"/>
      <c r="L971" s="13"/>
      <c r="M971" s="336" t="s">
        <v>1</v>
      </c>
      <c r="N971" s="337" t="s">
        <v>42</v>
      </c>
      <c r="P971" s="338">
        <f t="shared" si="1"/>
        <v>0</v>
      </c>
      <c r="Q971" s="338">
        <v>0</v>
      </c>
      <c r="R971" s="338">
        <f t="shared" si="2"/>
        <v>0</v>
      </c>
      <c r="S971" s="338">
        <v>0</v>
      </c>
      <c r="T971" s="339">
        <f t="shared" si="3"/>
        <v>0</v>
      </c>
      <c r="AR971" s="340" t="s">
        <v>409</v>
      </c>
      <c r="AT971" s="340" t="s">
        <v>322</v>
      </c>
      <c r="AU971" s="340" t="s">
        <v>89</v>
      </c>
      <c r="AY971" s="3" t="s">
        <v>320</v>
      </c>
      <c r="BE971" s="341">
        <f t="shared" si="4"/>
        <v>0</v>
      </c>
      <c r="BF971" s="341">
        <f t="shared" si="5"/>
        <v>0</v>
      </c>
      <c r="BG971" s="341">
        <f t="shared" si="6"/>
        <v>0</v>
      </c>
      <c r="BH971" s="341">
        <f t="shared" si="7"/>
        <v>0</v>
      </c>
      <c r="BI971" s="341">
        <f t="shared" si="8"/>
        <v>0</v>
      </c>
      <c r="BJ971" s="3" t="s">
        <v>89</v>
      </c>
      <c r="BK971" s="341">
        <f t="shared" si="9"/>
        <v>0</v>
      </c>
      <c r="BL971" s="3" t="s">
        <v>409</v>
      </c>
      <c r="BM971" s="340" t="s">
        <v>1633</v>
      </c>
    </row>
    <row r="972" spans="2:65" s="1" customFormat="1" ht="37.75" customHeight="1" x14ac:dyDescent="0.2">
      <c r="B972" s="13"/>
      <c r="C972" s="329" t="s">
        <v>1634</v>
      </c>
      <c r="D972" s="329" t="s">
        <v>322</v>
      </c>
      <c r="E972" s="330" t="s">
        <v>1635</v>
      </c>
      <c r="F972" s="331" t="s">
        <v>1636</v>
      </c>
      <c r="G972" s="332" t="s">
        <v>1539</v>
      </c>
      <c r="H972" s="333">
        <v>1</v>
      </c>
      <c r="I972" s="21"/>
      <c r="J972" s="334">
        <f t="shared" si="0"/>
        <v>0</v>
      </c>
      <c r="K972" s="335"/>
      <c r="L972" s="13"/>
      <c r="M972" s="336" t="s">
        <v>1</v>
      </c>
      <c r="N972" s="337" t="s">
        <v>42</v>
      </c>
      <c r="P972" s="338">
        <f t="shared" si="1"/>
        <v>0</v>
      </c>
      <c r="Q972" s="338">
        <v>0</v>
      </c>
      <c r="R972" s="338">
        <f t="shared" si="2"/>
        <v>0</v>
      </c>
      <c r="S972" s="338">
        <v>0</v>
      </c>
      <c r="T972" s="339">
        <f t="shared" si="3"/>
        <v>0</v>
      </c>
      <c r="AR972" s="340" t="s">
        <v>409</v>
      </c>
      <c r="AT972" s="340" t="s">
        <v>322</v>
      </c>
      <c r="AU972" s="340" t="s">
        <v>89</v>
      </c>
      <c r="AY972" s="3" t="s">
        <v>320</v>
      </c>
      <c r="BE972" s="341">
        <f t="shared" si="4"/>
        <v>0</v>
      </c>
      <c r="BF972" s="341">
        <f t="shared" si="5"/>
        <v>0</v>
      </c>
      <c r="BG972" s="341">
        <f t="shared" si="6"/>
        <v>0</v>
      </c>
      <c r="BH972" s="341">
        <f t="shared" si="7"/>
        <v>0</v>
      </c>
      <c r="BI972" s="341">
        <f t="shared" si="8"/>
        <v>0</v>
      </c>
      <c r="BJ972" s="3" t="s">
        <v>89</v>
      </c>
      <c r="BK972" s="341">
        <f t="shared" si="9"/>
        <v>0</v>
      </c>
      <c r="BL972" s="3" t="s">
        <v>409</v>
      </c>
      <c r="BM972" s="340" t="s">
        <v>1637</v>
      </c>
    </row>
    <row r="973" spans="2:65" s="1" customFormat="1" ht="37.75" customHeight="1" x14ac:dyDescent="0.2">
      <c r="B973" s="13"/>
      <c r="C973" s="329" t="s">
        <v>1638</v>
      </c>
      <c r="D973" s="329" t="s">
        <v>322</v>
      </c>
      <c r="E973" s="330" t="s">
        <v>1639</v>
      </c>
      <c r="F973" s="331" t="s">
        <v>1640</v>
      </c>
      <c r="G973" s="332" t="s">
        <v>1539</v>
      </c>
      <c r="H973" s="333">
        <v>5</v>
      </c>
      <c r="I973" s="21"/>
      <c r="J973" s="334">
        <f t="shared" si="0"/>
        <v>0</v>
      </c>
      <c r="K973" s="335"/>
      <c r="L973" s="13"/>
      <c r="M973" s="336" t="s">
        <v>1</v>
      </c>
      <c r="N973" s="337" t="s">
        <v>42</v>
      </c>
      <c r="P973" s="338">
        <f t="shared" si="1"/>
        <v>0</v>
      </c>
      <c r="Q973" s="338">
        <v>0</v>
      </c>
      <c r="R973" s="338">
        <f t="shared" si="2"/>
        <v>0</v>
      </c>
      <c r="S973" s="338">
        <v>0</v>
      </c>
      <c r="T973" s="339">
        <f t="shared" si="3"/>
        <v>0</v>
      </c>
      <c r="AR973" s="340" t="s">
        <v>409</v>
      </c>
      <c r="AT973" s="340" t="s">
        <v>322</v>
      </c>
      <c r="AU973" s="340" t="s">
        <v>89</v>
      </c>
      <c r="AY973" s="3" t="s">
        <v>320</v>
      </c>
      <c r="BE973" s="341">
        <f t="shared" si="4"/>
        <v>0</v>
      </c>
      <c r="BF973" s="341">
        <f t="shared" si="5"/>
        <v>0</v>
      </c>
      <c r="BG973" s="341">
        <f t="shared" si="6"/>
        <v>0</v>
      </c>
      <c r="BH973" s="341">
        <f t="shared" si="7"/>
        <v>0</v>
      </c>
      <c r="BI973" s="341">
        <f t="shared" si="8"/>
        <v>0</v>
      </c>
      <c r="BJ973" s="3" t="s">
        <v>89</v>
      </c>
      <c r="BK973" s="341">
        <f t="shared" si="9"/>
        <v>0</v>
      </c>
      <c r="BL973" s="3" t="s">
        <v>409</v>
      </c>
      <c r="BM973" s="340" t="s">
        <v>1641</v>
      </c>
    </row>
    <row r="974" spans="2:65" s="1" customFormat="1" ht="37.75" customHeight="1" x14ac:dyDescent="0.2">
      <c r="B974" s="13"/>
      <c r="C974" s="329" t="s">
        <v>1642</v>
      </c>
      <c r="D974" s="329" t="s">
        <v>322</v>
      </c>
      <c r="E974" s="330" t="s">
        <v>1643</v>
      </c>
      <c r="F974" s="331" t="s">
        <v>1644</v>
      </c>
      <c r="G974" s="332" t="s">
        <v>1539</v>
      </c>
      <c r="H974" s="333">
        <v>1</v>
      </c>
      <c r="I974" s="21"/>
      <c r="J974" s="334">
        <f t="shared" si="0"/>
        <v>0</v>
      </c>
      <c r="K974" s="335"/>
      <c r="L974" s="13"/>
      <c r="M974" s="336" t="s">
        <v>1</v>
      </c>
      <c r="N974" s="337" t="s">
        <v>42</v>
      </c>
      <c r="P974" s="338">
        <f t="shared" si="1"/>
        <v>0</v>
      </c>
      <c r="Q974" s="338">
        <v>0</v>
      </c>
      <c r="R974" s="338">
        <f t="shared" si="2"/>
        <v>0</v>
      </c>
      <c r="S974" s="338">
        <v>0</v>
      </c>
      <c r="T974" s="339">
        <f t="shared" si="3"/>
        <v>0</v>
      </c>
      <c r="AR974" s="340" t="s">
        <v>409</v>
      </c>
      <c r="AT974" s="340" t="s">
        <v>322</v>
      </c>
      <c r="AU974" s="340" t="s">
        <v>89</v>
      </c>
      <c r="AY974" s="3" t="s">
        <v>320</v>
      </c>
      <c r="BE974" s="341">
        <f t="shared" si="4"/>
        <v>0</v>
      </c>
      <c r="BF974" s="341">
        <f t="shared" si="5"/>
        <v>0</v>
      </c>
      <c r="BG974" s="341">
        <f t="shared" si="6"/>
        <v>0</v>
      </c>
      <c r="BH974" s="341">
        <f t="shared" si="7"/>
        <v>0</v>
      </c>
      <c r="BI974" s="341">
        <f t="shared" si="8"/>
        <v>0</v>
      </c>
      <c r="BJ974" s="3" t="s">
        <v>89</v>
      </c>
      <c r="BK974" s="341">
        <f t="shared" si="9"/>
        <v>0</v>
      </c>
      <c r="BL974" s="3" t="s">
        <v>409</v>
      </c>
      <c r="BM974" s="340" t="s">
        <v>1645</v>
      </c>
    </row>
    <row r="975" spans="2:65" s="1" customFormat="1" ht="37.75" customHeight="1" x14ac:dyDescent="0.2">
      <c r="B975" s="13"/>
      <c r="C975" s="329" t="s">
        <v>1646</v>
      </c>
      <c r="D975" s="329" t="s">
        <v>322</v>
      </c>
      <c r="E975" s="330" t="s">
        <v>1647</v>
      </c>
      <c r="F975" s="331" t="s">
        <v>1648</v>
      </c>
      <c r="G975" s="332" t="s">
        <v>1539</v>
      </c>
      <c r="H975" s="333">
        <v>1</v>
      </c>
      <c r="I975" s="21"/>
      <c r="J975" s="334">
        <f t="shared" si="0"/>
        <v>0</v>
      </c>
      <c r="K975" s="335"/>
      <c r="L975" s="13"/>
      <c r="M975" s="336" t="s">
        <v>1</v>
      </c>
      <c r="N975" s="337" t="s">
        <v>42</v>
      </c>
      <c r="P975" s="338">
        <f t="shared" si="1"/>
        <v>0</v>
      </c>
      <c r="Q975" s="338">
        <v>0</v>
      </c>
      <c r="R975" s="338">
        <f t="shared" si="2"/>
        <v>0</v>
      </c>
      <c r="S975" s="338">
        <v>0</v>
      </c>
      <c r="T975" s="339">
        <f t="shared" si="3"/>
        <v>0</v>
      </c>
      <c r="AR975" s="340" t="s">
        <v>409</v>
      </c>
      <c r="AT975" s="340" t="s">
        <v>322</v>
      </c>
      <c r="AU975" s="340" t="s">
        <v>89</v>
      </c>
      <c r="AY975" s="3" t="s">
        <v>320</v>
      </c>
      <c r="BE975" s="341">
        <f t="shared" si="4"/>
        <v>0</v>
      </c>
      <c r="BF975" s="341">
        <f t="shared" si="5"/>
        <v>0</v>
      </c>
      <c r="BG975" s="341">
        <f t="shared" si="6"/>
        <v>0</v>
      </c>
      <c r="BH975" s="341">
        <f t="shared" si="7"/>
        <v>0</v>
      </c>
      <c r="BI975" s="341">
        <f t="shared" si="8"/>
        <v>0</v>
      </c>
      <c r="BJ975" s="3" t="s">
        <v>89</v>
      </c>
      <c r="BK975" s="341">
        <f t="shared" si="9"/>
        <v>0</v>
      </c>
      <c r="BL975" s="3" t="s">
        <v>409</v>
      </c>
      <c r="BM975" s="340" t="s">
        <v>1649</v>
      </c>
    </row>
    <row r="976" spans="2:65" s="1" customFormat="1" ht="37.75" customHeight="1" x14ac:dyDescent="0.2">
      <c r="B976" s="13"/>
      <c r="C976" s="329" t="s">
        <v>1650</v>
      </c>
      <c r="D976" s="329" t="s">
        <v>322</v>
      </c>
      <c r="E976" s="330" t="s">
        <v>1651</v>
      </c>
      <c r="F976" s="331" t="s">
        <v>1652</v>
      </c>
      <c r="G976" s="332" t="s">
        <v>1539</v>
      </c>
      <c r="H976" s="333">
        <v>1</v>
      </c>
      <c r="I976" s="21"/>
      <c r="J976" s="334">
        <f t="shared" si="0"/>
        <v>0</v>
      </c>
      <c r="K976" s="335"/>
      <c r="L976" s="13"/>
      <c r="M976" s="336" t="s">
        <v>1</v>
      </c>
      <c r="N976" s="337" t="s">
        <v>42</v>
      </c>
      <c r="P976" s="338">
        <f t="shared" si="1"/>
        <v>0</v>
      </c>
      <c r="Q976" s="338">
        <v>0</v>
      </c>
      <c r="R976" s="338">
        <f t="shared" si="2"/>
        <v>0</v>
      </c>
      <c r="S976" s="338">
        <v>0</v>
      </c>
      <c r="T976" s="339">
        <f t="shared" si="3"/>
        <v>0</v>
      </c>
      <c r="AR976" s="340" t="s">
        <v>409</v>
      </c>
      <c r="AT976" s="340" t="s">
        <v>322</v>
      </c>
      <c r="AU976" s="340" t="s">
        <v>89</v>
      </c>
      <c r="AY976" s="3" t="s">
        <v>320</v>
      </c>
      <c r="BE976" s="341">
        <f t="shared" si="4"/>
        <v>0</v>
      </c>
      <c r="BF976" s="341">
        <f t="shared" si="5"/>
        <v>0</v>
      </c>
      <c r="BG976" s="341">
        <f t="shared" si="6"/>
        <v>0</v>
      </c>
      <c r="BH976" s="341">
        <f t="shared" si="7"/>
        <v>0</v>
      </c>
      <c r="BI976" s="341">
        <f t="shared" si="8"/>
        <v>0</v>
      </c>
      <c r="BJ976" s="3" t="s">
        <v>89</v>
      </c>
      <c r="BK976" s="341">
        <f t="shared" si="9"/>
        <v>0</v>
      </c>
      <c r="BL976" s="3" t="s">
        <v>409</v>
      </c>
      <c r="BM976" s="340" t="s">
        <v>1653</v>
      </c>
    </row>
    <row r="977" spans="2:65" s="1" customFormat="1" ht="37.75" customHeight="1" x14ac:dyDescent="0.2">
      <c r="B977" s="13"/>
      <c r="C977" s="329" t="s">
        <v>1654</v>
      </c>
      <c r="D977" s="329" t="s">
        <v>322</v>
      </c>
      <c r="E977" s="330" t="s">
        <v>1655</v>
      </c>
      <c r="F977" s="331" t="s">
        <v>1656</v>
      </c>
      <c r="G977" s="332" t="s">
        <v>1539</v>
      </c>
      <c r="H977" s="333">
        <v>1</v>
      </c>
      <c r="I977" s="21"/>
      <c r="J977" s="334">
        <f t="shared" si="0"/>
        <v>0</v>
      </c>
      <c r="K977" s="335"/>
      <c r="L977" s="13"/>
      <c r="M977" s="336" t="s">
        <v>1</v>
      </c>
      <c r="N977" s="337" t="s">
        <v>42</v>
      </c>
      <c r="P977" s="338">
        <f t="shared" si="1"/>
        <v>0</v>
      </c>
      <c r="Q977" s="338">
        <v>0</v>
      </c>
      <c r="R977" s="338">
        <f t="shared" si="2"/>
        <v>0</v>
      </c>
      <c r="S977" s="338">
        <v>0</v>
      </c>
      <c r="T977" s="339">
        <f t="shared" si="3"/>
        <v>0</v>
      </c>
      <c r="AR977" s="340" t="s">
        <v>409</v>
      </c>
      <c r="AT977" s="340" t="s">
        <v>322</v>
      </c>
      <c r="AU977" s="340" t="s">
        <v>89</v>
      </c>
      <c r="AY977" s="3" t="s">
        <v>320</v>
      </c>
      <c r="BE977" s="341">
        <f t="shared" si="4"/>
        <v>0</v>
      </c>
      <c r="BF977" s="341">
        <f t="shared" si="5"/>
        <v>0</v>
      </c>
      <c r="BG977" s="341">
        <f t="shared" si="6"/>
        <v>0</v>
      </c>
      <c r="BH977" s="341">
        <f t="shared" si="7"/>
        <v>0</v>
      </c>
      <c r="BI977" s="341">
        <f t="shared" si="8"/>
        <v>0</v>
      </c>
      <c r="BJ977" s="3" t="s">
        <v>89</v>
      </c>
      <c r="BK977" s="341">
        <f t="shared" si="9"/>
        <v>0</v>
      </c>
      <c r="BL977" s="3" t="s">
        <v>409</v>
      </c>
      <c r="BM977" s="340" t="s">
        <v>1657</v>
      </c>
    </row>
    <row r="978" spans="2:65" s="1" customFormat="1" ht="37.75" customHeight="1" x14ac:dyDescent="0.2">
      <c r="B978" s="13"/>
      <c r="C978" s="329" t="s">
        <v>1658</v>
      </c>
      <c r="D978" s="329" t="s">
        <v>322</v>
      </c>
      <c r="E978" s="330" t="s">
        <v>1659</v>
      </c>
      <c r="F978" s="331" t="s">
        <v>1660</v>
      </c>
      <c r="G978" s="332" t="s">
        <v>1539</v>
      </c>
      <c r="H978" s="333">
        <v>1</v>
      </c>
      <c r="I978" s="21"/>
      <c r="J978" s="334">
        <f t="shared" si="0"/>
        <v>0</v>
      </c>
      <c r="K978" s="335"/>
      <c r="L978" s="13"/>
      <c r="M978" s="336" t="s">
        <v>1</v>
      </c>
      <c r="N978" s="337" t="s">
        <v>42</v>
      </c>
      <c r="P978" s="338">
        <f t="shared" si="1"/>
        <v>0</v>
      </c>
      <c r="Q978" s="338">
        <v>0</v>
      </c>
      <c r="R978" s="338">
        <f t="shared" si="2"/>
        <v>0</v>
      </c>
      <c r="S978" s="338">
        <v>0</v>
      </c>
      <c r="T978" s="339">
        <f t="shared" si="3"/>
        <v>0</v>
      </c>
      <c r="AR978" s="340" t="s">
        <v>409</v>
      </c>
      <c r="AT978" s="340" t="s">
        <v>322</v>
      </c>
      <c r="AU978" s="340" t="s">
        <v>89</v>
      </c>
      <c r="AY978" s="3" t="s">
        <v>320</v>
      </c>
      <c r="BE978" s="341">
        <f t="shared" si="4"/>
        <v>0</v>
      </c>
      <c r="BF978" s="341">
        <f t="shared" si="5"/>
        <v>0</v>
      </c>
      <c r="BG978" s="341">
        <f t="shared" si="6"/>
        <v>0</v>
      </c>
      <c r="BH978" s="341">
        <f t="shared" si="7"/>
        <v>0</v>
      </c>
      <c r="BI978" s="341">
        <f t="shared" si="8"/>
        <v>0</v>
      </c>
      <c r="BJ978" s="3" t="s">
        <v>89</v>
      </c>
      <c r="BK978" s="341">
        <f t="shared" si="9"/>
        <v>0</v>
      </c>
      <c r="BL978" s="3" t="s">
        <v>409</v>
      </c>
      <c r="BM978" s="340" t="s">
        <v>1661</v>
      </c>
    </row>
    <row r="979" spans="2:65" s="1" customFormat="1" ht="33" customHeight="1" x14ac:dyDescent="0.2">
      <c r="B979" s="13"/>
      <c r="C979" s="329" t="s">
        <v>1662</v>
      </c>
      <c r="D979" s="329" t="s">
        <v>322</v>
      </c>
      <c r="E979" s="330" t="s">
        <v>1663</v>
      </c>
      <c r="F979" s="331" t="s">
        <v>1664</v>
      </c>
      <c r="G979" s="332" t="s">
        <v>1539</v>
      </c>
      <c r="H979" s="333">
        <v>1</v>
      </c>
      <c r="I979" s="21"/>
      <c r="J979" s="334">
        <f t="shared" si="0"/>
        <v>0</v>
      </c>
      <c r="K979" s="335"/>
      <c r="L979" s="13"/>
      <c r="M979" s="336" t="s">
        <v>1</v>
      </c>
      <c r="N979" s="337" t="s">
        <v>42</v>
      </c>
      <c r="P979" s="338">
        <f t="shared" si="1"/>
        <v>0</v>
      </c>
      <c r="Q979" s="338">
        <v>0</v>
      </c>
      <c r="R979" s="338">
        <f t="shared" si="2"/>
        <v>0</v>
      </c>
      <c r="S979" s="338">
        <v>0</v>
      </c>
      <c r="T979" s="339">
        <f t="shared" si="3"/>
        <v>0</v>
      </c>
      <c r="AR979" s="340" t="s">
        <v>409</v>
      </c>
      <c r="AT979" s="340" t="s">
        <v>322</v>
      </c>
      <c r="AU979" s="340" t="s">
        <v>89</v>
      </c>
      <c r="AY979" s="3" t="s">
        <v>320</v>
      </c>
      <c r="BE979" s="341">
        <f t="shared" si="4"/>
        <v>0</v>
      </c>
      <c r="BF979" s="341">
        <f t="shared" si="5"/>
        <v>0</v>
      </c>
      <c r="BG979" s="341">
        <f t="shared" si="6"/>
        <v>0</v>
      </c>
      <c r="BH979" s="341">
        <f t="shared" si="7"/>
        <v>0</v>
      </c>
      <c r="BI979" s="341">
        <f t="shared" si="8"/>
        <v>0</v>
      </c>
      <c r="BJ979" s="3" t="s">
        <v>89</v>
      </c>
      <c r="BK979" s="341">
        <f t="shared" si="9"/>
        <v>0</v>
      </c>
      <c r="BL979" s="3" t="s">
        <v>409</v>
      </c>
      <c r="BM979" s="340" t="s">
        <v>1665</v>
      </c>
    </row>
    <row r="980" spans="2:65" s="1" customFormat="1" ht="37.75" customHeight="1" x14ac:dyDescent="0.2">
      <c r="B980" s="13"/>
      <c r="C980" s="329" t="s">
        <v>1666</v>
      </c>
      <c r="D980" s="329" t="s">
        <v>322</v>
      </c>
      <c r="E980" s="330" t="s">
        <v>1667</v>
      </c>
      <c r="F980" s="331" t="s">
        <v>1668</v>
      </c>
      <c r="G980" s="332" t="s">
        <v>1539</v>
      </c>
      <c r="H980" s="333">
        <v>1</v>
      </c>
      <c r="I980" s="21"/>
      <c r="J980" s="334">
        <f t="shared" si="0"/>
        <v>0</v>
      </c>
      <c r="K980" s="335"/>
      <c r="L980" s="13"/>
      <c r="M980" s="336" t="s">
        <v>1</v>
      </c>
      <c r="N980" s="337" t="s">
        <v>42</v>
      </c>
      <c r="P980" s="338">
        <f t="shared" si="1"/>
        <v>0</v>
      </c>
      <c r="Q980" s="338">
        <v>0</v>
      </c>
      <c r="R980" s="338">
        <f t="shared" si="2"/>
        <v>0</v>
      </c>
      <c r="S980" s="338">
        <v>0</v>
      </c>
      <c r="T980" s="339">
        <f t="shared" si="3"/>
        <v>0</v>
      </c>
      <c r="AR980" s="340" t="s">
        <v>409</v>
      </c>
      <c r="AT980" s="340" t="s">
        <v>322</v>
      </c>
      <c r="AU980" s="340" t="s">
        <v>89</v>
      </c>
      <c r="AY980" s="3" t="s">
        <v>320</v>
      </c>
      <c r="BE980" s="341">
        <f t="shared" si="4"/>
        <v>0</v>
      </c>
      <c r="BF980" s="341">
        <f t="shared" si="5"/>
        <v>0</v>
      </c>
      <c r="BG980" s="341">
        <f t="shared" si="6"/>
        <v>0</v>
      </c>
      <c r="BH980" s="341">
        <f t="shared" si="7"/>
        <v>0</v>
      </c>
      <c r="BI980" s="341">
        <f t="shared" si="8"/>
        <v>0</v>
      </c>
      <c r="BJ980" s="3" t="s">
        <v>89</v>
      </c>
      <c r="BK980" s="341">
        <f t="shared" si="9"/>
        <v>0</v>
      </c>
      <c r="BL980" s="3" t="s">
        <v>409</v>
      </c>
      <c r="BM980" s="340" t="s">
        <v>1669</v>
      </c>
    </row>
    <row r="981" spans="2:65" s="1" customFormat="1" ht="37.75" customHeight="1" x14ac:dyDescent="0.2">
      <c r="B981" s="13"/>
      <c r="C981" s="329" t="s">
        <v>1670</v>
      </c>
      <c r="D981" s="329" t="s">
        <v>322</v>
      </c>
      <c r="E981" s="330" t="s">
        <v>1671</v>
      </c>
      <c r="F981" s="331" t="s">
        <v>1672</v>
      </c>
      <c r="G981" s="332" t="s">
        <v>1539</v>
      </c>
      <c r="H981" s="333">
        <v>1</v>
      </c>
      <c r="I981" s="21"/>
      <c r="J981" s="334">
        <f t="shared" si="0"/>
        <v>0</v>
      </c>
      <c r="K981" s="335"/>
      <c r="L981" s="13"/>
      <c r="M981" s="336" t="s">
        <v>1</v>
      </c>
      <c r="N981" s="337" t="s">
        <v>42</v>
      </c>
      <c r="P981" s="338">
        <f t="shared" si="1"/>
        <v>0</v>
      </c>
      <c r="Q981" s="338">
        <v>0</v>
      </c>
      <c r="R981" s="338">
        <f t="shared" si="2"/>
        <v>0</v>
      </c>
      <c r="S981" s="338">
        <v>0</v>
      </c>
      <c r="T981" s="339">
        <f t="shared" si="3"/>
        <v>0</v>
      </c>
      <c r="AR981" s="340" t="s">
        <v>409</v>
      </c>
      <c r="AT981" s="340" t="s">
        <v>322</v>
      </c>
      <c r="AU981" s="340" t="s">
        <v>89</v>
      </c>
      <c r="AY981" s="3" t="s">
        <v>320</v>
      </c>
      <c r="BE981" s="341">
        <f t="shared" si="4"/>
        <v>0</v>
      </c>
      <c r="BF981" s="341">
        <f t="shared" si="5"/>
        <v>0</v>
      </c>
      <c r="BG981" s="341">
        <f t="shared" si="6"/>
        <v>0</v>
      </c>
      <c r="BH981" s="341">
        <f t="shared" si="7"/>
        <v>0</v>
      </c>
      <c r="BI981" s="341">
        <f t="shared" si="8"/>
        <v>0</v>
      </c>
      <c r="BJ981" s="3" t="s">
        <v>89</v>
      </c>
      <c r="BK981" s="341">
        <f t="shared" si="9"/>
        <v>0</v>
      </c>
      <c r="BL981" s="3" t="s">
        <v>409</v>
      </c>
      <c r="BM981" s="340" t="s">
        <v>1673</v>
      </c>
    </row>
    <row r="982" spans="2:65" s="1" customFormat="1" ht="37.75" customHeight="1" x14ac:dyDescent="0.2">
      <c r="B982" s="13"/>
      <c r="C982" s="329" t="s">
        <v>1674</v>
      </c>
      <c r="D982" s="329" t="s">
        <v>322</v>
      </c>
      <c r="E982" s="330" t="s">
        <v>1675</v>
      </c>
      <c r="F982" s="331" t="s">
        <v>1676</v>
      </c>
      <c r="G982" s="332" t="s">
        <v>1539</v>
      </c>
      <c r="H982" s="333">
        <v>1</v>
      </c>
      <c r="I982" s="21"/>
      <c r="J982" s="334">
        <f t="shared" si="0"/>
        <v>0</v>
      </c>
      <c r="K982" s="335"/>
      <c r="L982" s="13"/>
      <c r="M982" s="336" t="s">
        <v>1</v>
      </c>
      <c r="N982" s="337" t="s">
        <v>42</v>
      </c>
      <c r="P982" s="338">
        <f t="shared" si="1"/>
        <v>0</v>
      </c>
      <c r="Q982" s="338">
        <v>0</v>
      </c>
      <c r="R982" s="338">
        <f t="shared" si="2"/>
        <v>0</v>
      </c>
      <c r="S982" s="338">
        <v>0</v>
      </c>
      <c r="T982" s="339">
        <f t="shared" si="3"/>
        <v>0</v>
      </c>
      <c r="AR982" s="340" t="s">
        <v>409</v>
      </c>
      <c r="AT982" s="340" t="s">
        <v>322</v>
      </c>
      <c r="AU982" s="340" t="s">
        <v>89</v>
      </c>
      <c r="AY982" s="3" t="s">
        <v>320</v>
      </c>
      <c r="BE982" s="341">
        <f t="shared" si="4"/>
        <v>0</v>
      </c>
      <c r="BF982" s="341">
        <f t="shared" si="5"/>
        <v>0</v>
      </c>
      <c r="BG982" s="341">
        <f t="shared" si="6"/>
        <v>0</v>
      </c>
      <c r="BH982" s="341">
        <f t="shared" si="7"/>
        <v>0</v>
      </c>
      <c r="BI982" s="341">
        <f t="shared" si="8"/>
        <v>0</v>
      </c>
      <c r="BJ982" s="3" t="s">
        <v>89</v>
      </c>
      <c r="BK982" s="341">
        <f t="shared" si="9"/>
        <v>0</v>
      </c>
      <c r="BL982" s="3" t="s">
        <v>409</v>
      </c>
      <c r="BM982" s="340" t="s">
        <v>1677</v>
      </c>
    </row>
    <row r="983" spans="2:65" s="1" customFormat="1" ht="37.75" customHeight="1" x14ac:dyDescent="0.2">
      <c r="B983" s="13"/>
      <c r="C983" s="329" t="s">
        <v>1678</v>
      </c>
      <c r="D983" s="329" t="s">
        <v>322</v>
      </c>
      <c r="E983" s="330" t="s">
        <v>1679</v>
      </c>
      <c r="F983" s="331" t="s">
        <v>1680</v>
      </c>
      <c r="G983" s="332" t="s">
        <v>1539</v>
      </c>
      <c r="H983" s="333">
        <v>1</v>
      </c>
      <c r="I983" s="21"/>
      <c r="J983" s="334">
        <f t="shared" si="0"/>
        <v>0</v>
      </c>
      <c r="K983" s="335"/>
      <c r="L983" s="13"/>
      <c r="M983" s="336" t="s">
        <v>1</v>
      </c>
      <c r="N983" s="337" t="s">
        <v>42</v>
      </c>
      <c r="P983" s="338">
        <f t="shared" si="1"/>
        <v>0</v>
      </c>
      <c r="Q983" s="338">
        <v>0</v>
      </c>
      <c r="R983" s="338">
        <f t="shared" si="2"/>
        <v>0</v>
      </c>
      <c r="S983" s="338">
        <v>0</v>
      </c>
      <c r="T983" s="339">
        <f t="shared" si="3"/>
        <v>0</v>
      </c>
      <c r="AR983" s="340" t="s">
        <v>409</v>
      </c>
      <c r="AT983" s="340" t="s">
        <v>322</v>
      </c>
      <c r="AU983" s="340" t="s">
        <v>89</v>
      </c>
      <c r="AY983" s="3" t="s">
        <v>320</v>
      </c>
      <c r="BE983" s="341">
        <f t="shared" si="4"/>
        <v>0</v>
      </c>
      <c r="BF983" s="341">
        <f t="shared" si="5"/>
        <v>0</v>
      </c>
      <c r="BG983" s="341">
        <f t="shared" si="6"/>
        <v>0</v>
      </c>
      <c r="BH983" s="341">
        <f t="shared" si="7"/>
        <v>0</v>
      </c>
      <c r="BI983" s="341">
        <f t="shared" si="8"/>
        <v>0</v>
      </c>
      <c r="BJ983" s="3" t="s">
        <v>89</v>
      </c>
      <c r="BK983" s="341">
        <f t="shared" si="9"/>
        <v>0</v>
      </c>
      <c r="BL983" s="3" t="s">
        <v>409</v>
      </c>
      <c r="BM983" s="340" t="s">
        <v>1681</v>
      </c>
    </row>
    <row r="984" spans="2:65" s="1" customFormat="1" ht="37.75" customHeight="1" x14ac:dyDescent="0.2">
      <c r="B984" s="13"/>
      <c r="C984" s="329" t="s">
        <v>1682</v>
      </c>
      <c r="D984" s="329" t="s">
        <v>322</v>
      </c>
      <c r="E984" s="330" t="s">
        <v>1683</v>
      </c>
      <c r="F984" s="331" t="s">
        <v>1684</v>
      </c>
      <c r="G984" s="332" t="s">
        <v>1539</v>
      </c>
      <c r="H984" s="333">
        <v>3</v>
      </c>
      <c r="I984" s="21"/>
      <c r="J984" s="334">
        <f t="shared" si="0"/>
        <v>0</v>
      </c>
      <c r="K984" s="335"/>
      <c r="L984" s="13"/>
      <c r="M984" s="336" t="s">
        <v>1</v>
      </c>
      <c r="N984" s="337" t="s">
        <v>42</v>
      </c>
      <c r="P984" s="338">
        <f t="shared" si="1"/>
        <v>0</v>
      </c>
      <c r="Q984" s="338">
        <v>0</v>
      </c>
      <c r="R984" s="338">
        <f t="shared" si="2"/>
        <v>0</v>
      </c>
      <c r="S984" s="338">
        <v>0</v>
      </c>
      <c r="T984" s="339">
        <f t="shared" si="3"/>
        <v>0</v>
      </c>
      <c r="AR984" s="340" t="s">
        <v>409</v>
      </c>
      <c r="AT984" s="340" t="s">
        <v>322</v>
      </c>
      <c r="AU984" s="340" t="s">
        <v>89</v>
      </c>
      <c r="AY984" s="3" t="s">
        <v>320</v>
      </c>
      <c r="BE984" s="341">
        <f t="shared" si="4"/>
        <v>0</v>
      </c>
      <c r="BF984" s="341">
        <f t="shared" si="5"/>
        <v>0</v>
      </c>
      <c r="BG984" s="341">
        <f t="shared" si="6"/>
        <v>0</v>
      </c>
      <c r="BH984" s="341">
        <f t="shared" si="7"/>
        <v>0</v>
      </c>
      <c r="BI984" s="341">
        <f t="shared" si="8"/>
        <v>0</v>
      </c>
      <c r="BJ984" s="3" t="s">
        <v>89</v>
      </c>
      <c r="BK984" s="341">
        <f t="shared" si="9"/>
        <v>0</v>
      </c>
      <c r="BL984" s="3" t="s">
        <v>409</v>
      </c>
      <c r="BM984" s="340" t="s">
        <v>1685</v>
      </c>
    </row>
    <row r="985" spans="2:65" s="1" customFormat="1" ht="37.75" customHeight="1" x14ac:dyDescent="0.2">
      <c r="B985" s="13"/>
      <c r="C985" s="329" t="s">
        <v>1686</v>
      </c>
      <c r="D985" s="329" t="s">
        <v>322</v>
      </c>
      <c r="E985" s="330" t="s">
        <v>1687</v>
      </c>
      <c r="F985" s="331" t="s">
        <v>1688</v>
      </c>
      <c r="G985" s="332" t="s">
        <v>1539</v>
      </c>
      <c r="H985" s="333">
        <v>5</v>
      </c>
      <c r="I985" s="21"/>
      <c r="J985" s="334">
        <f t="shared" si="0"/>
        <v>0</v>
      </c>
      <c r="K985" s="335"/>
      <c r="L985" s="13"/>
      <c r="M985" s="336" t="s">
        <v>1</v>
      </c>
      <c r="N985" s="337" t="s">
        <v>42</v>
      </c>
      <c r="P985" s="338">
        <f t="shared" si="1"/>
        <v>0</v>
      </c>
      <c r="Q985" s="338">
        <v>0</v>
      </c>
      <c r="R985" s="338">
        <f t="shared" si="2"/>
        <v>0</v>
      </c>
      <c r="S985" s="338">
        <v>0</v>
      </c>
      <c r="T985" s="339">
        <f t="shared" si="3"/>
        <v>0</v>
      </c>
      <c r="AR985" s="340" t="s">
        <v>409</v>
      </c>
      <c r="AT985" s="340" t="s">
        <v>322</v>
      </c>
      <c r="AU985" s="340" t="s">
        <v>89</v>
      </c>
      <c r="AY985" s="3" t="s">
        <v>320</v>
      </c>
      <c r="BE985" s="341">
        <f t="shared" si="4"/>
        <v>0</v>
      </c>
      <c r="BF985" s="341">
        <f t="shared" si="5"/>
        <v>0</v>
      </c>
      <c r="BG985" s="341">
        <f t="shared" si="6"/>
        <v>0</v>
      </c>
      <c r="BH985" s="341">
        <f t="shared" si="7"/>
        <v>0</v>
      </c>
      <c r="BI985" s="341">
        <f t="shared" si="8"/>
        <v>0</v>
      </c>
      <c r="BJ985" s="3" t="s">
        <v>89</v>
      </c>
      <c r="BK985" s="341">
        <f t="shared" si="9"/>
        <v>0</v>
      </c>
      <c r="BL985" s="3" t="s">
        <v>409</v>
      </c>
      <c r="BM985" s="340" t="s">
        <v>1689</v>
      </c>
    </row>
    <row r="986" spans="2:65" s="1" customFormat="1" ht="37.75" customHeight="1" x14ac:dyDescent="0.2">
      <c r="B986" s="13"/>
      <c r="C986" s="329" t="s">
        <v>1690</v>
      </c>
      <c r="D986" s="329" t="s">
        <v>322</v>
      </c>
      <c r="E986" s="330" t="s">
        <v>1691</v>
      </c>
      <c r="F986" s="331" t="s">
        <v>1692</v>
      </c>
      <c r="G986" s="332" t="s">
        <v>1539</v>
      </c>
      <c r="H986" s="333">
        <v>1</v>
      </c>
      <c r="I986" s="21"/>
      <c r="J986" s="334">
        <f t="shared" si="0"/>
        <v>0</v>
      </c>
      <c r="K986" s="335"/>
      <c r="L986" s="13"/>
      <c r="M986" s="336" t="s">
        <v>1</v>
      </c>
      <c r="N986" s="337" t="s">
        <v>42</v>
      </c>
      <c r="P986" s="338">
        <f t="shared" si="1"/>
        <v>0</v>
      </c>
      <c r="Q986" s="338">
        <v>0</v>
      </c>
      <c r="R986" s="338">
        <f t="shared" si="2"/>
        <v>0</v>
      </c>
      <c r="S986" s="338">
        <v>0</v>
      </c>
      <c r="T986" s="339">
        <f t="shared" si="3"/>
        <v>0</v>
      </c>
      <c r="AR986" s="340" t="s">
        <v>409</v>
      </c>
      <c r="AT986" s="340" t="s">
        <v>322</v>
      </c>
      <c r="AU986" s="340" t="s">
        <v>89</v>
      </c>
      <c r="AY986" s="3" t="s">
        <v>320</v>
      </c>
      <c r="BE986" s="341">
        <f t="shared" si="4"/>
        <v>0</v>
      </c>
      <c r="BF986" s="341">
        <f t="shared" si="5"/>
        <v>0</v>
      </c>
      <c r="BG986" s="341">
        <f t="shared" si="6"/>
        <v>0</v>
      </c>
      <c r="BH986" s="341">
        <f t="shared" si="7"/>
        <v>0</v>
      </c>
      <c r="BI986" s="341">
        <f t="shared" si="8"/>
        <v>0</v>
      </c>
      <c r="BJ986" s="3" t="s">
        <v>89</v>
      </c>
      <c r="BK986" s="341">
        <f t="shared" si="9"/>
        <v>0</v>
      </c>
      <c r="BL986" s="3" t="s">
        <v>409</v>
      </c>
      <c r="BM986" s="340" t="s">
        <v>1693</v>
      </c>
    </row>
    <row r="987" spans="2:65" s="1" customFormat="1" ht="37.75" customHeight="1" x14ac:dyDescent="0.2">
      <c r="B987" s="13"/>
      <c r="C987" s="329" t="s">
        <v>1694</v>
      </c>
      <c r="D987" s="329" t="s">
        <v>322</v>
      </c>
      <c r="E987" s="330" t="s">
        <v>1695</v>
      </c>
      <c r="F987" s="331" t="s">
        <v>1696</v>
      </c>
      <c r="G987" s="332" t="s">
        <v>1539</v>
      </c>
      <c r="H987" s="333">
        <v>1</v>
      </c>
      <c r="I987" s="21"/>
      <c r="J987" s="334">
        <f t="shared" si="0"/>
        <v>0</v>
      </c>
      <c r="K987" s="335"/>
      <c r="L987" s="13"/>
      <c r="M987" s="336" t="s">
        <v>1</v>
      </c>
      <c r="N987" s="337" t="s">
        <v>42</v>
      </c>
      <c r="P987" s="338">
        <f t="shared" si="1"/>
        <v>0</v>
      </c>
      <c r="Q987" s="338">
        <v>0</v>
      </c>
      <c r="R987" s="338">
        <f t="shared" si="2"/>
        <v>0</v>
      </c>
      <c r="S987" s="338">
        <v>0</v>
      </c>
      <c r="T987" s="339">
        <f t="shared" si="3"/>
        <v>0</v>
      </c>
      <c r="AR987" s="340" t="s">
        <v>409</v>
      </c>
      <c r="AT987" s="340" t="s">
        <v>322</v>
      </c>
      <c r="AU987" s="340" t="s">
        <v>89</v>
      </c>
      <c r="AY987" s="3" t="s">
        <v>320</v>
      </c>
      <c r="BE987" s="341">
        <f t="shared" si="4"/>
        <v>0</v>
      </c>
      <c r="BF987" s="341">
        <f t="shared" si="5"/>
        <v>0</v>
      </c>
      <c r="BG987" s="341">
        <f t="shared" si="6"/>
        <v>0</v>
      </c>
      <c r="BH987" s="341">
        <f t="shared" si="7"/>
        <v>0</v>
      </c>
      <c r="BI987" s="341">
        <f t="shared" si="8"/>
        <v>0</v>
      </c>
      <c r="BJ987" s="3" t="s">
        <v>89</v>
      </c>
      <c r="BK987" s="341">
        <f t="shared" si="9"/>
        <v>0</v>
      </c>
      <c r="BL987" s="3" t="s">
        <v>409</v>
      </c>
      <c r="BM987" s="340" t="s">
        <v>1697</v>
      </c>
    </row>
    <row r="988" spans="2:65" s="1" customFormat="1" ht="37.75" customHeight="1" x14ac:dyDescent="0.2">
      <c r="B988" s="13"/>
      <c r="C988" s="329" t="s">
        <v>1698</v>
      </c>
      <c r="D988" s="329" t="s">
        <v>322</v>
      </c>
      <c r="E988" s="330" t="s">
        <v>1699</v>
      </c>
      <c r="F988" s="331" t="s">
        <v>1700</v>
      </c>
      <c r="G988" s="332" t="s">
        <v>1539</v>
      </c>
      <c r="H988" s="333">
        <v>1</v>
      </c>
      <c r="I988" s="21"/>
      <c r="J988" s="334">
        <f t="shared" si="0"/>
        <v>0</v>
      </c>
      <c r="K988" s="335"/>
      <c r="L988" s="13"/>
      <c r="M988" s="336" t="s">
        <v>1</v>
      </c>
      <c r="N988" s="337" t="s">
        <v>42</v>
      </c>
      <c r="P988" s="338">
        <f t="shared" si="1"/>
        <v>0</v>
      </c>
      <c r="Q988" s="338">
        <v>0</v>
      </c>
      <c r="R988" s="338">
        <f t="shared" si="2"/>
        <v>0</v>
      </c>
      <c r="S988" s="338">
        <v>0</v>
      </c>
      <c r="T988" s="339">
        <f t="shared" si="3"/>
        <v>0</v>
      </c>
      <c r="AR988" s="340" t="s">
        <v>409</v>
      </c>
      <c r="AT988" s="340" t="s">
        <v>322</v>
      </c>
      <c r="AU988" s="340" t="s">
        <v>89</v>
      </c>
      <c r="AY988" s="3" t="s">
        <v>320</v>
      </c>
      <c r="BE988" s="341">
        <f t="shared" si="4"/>
        <v>0</v>
      </c>
      <c r="BF988" s="341">
        <f t="shared" si="5"/>
        <v>0</v>
      </c>
      <c r="BG988" s="341">
        <f t="shared" si="6"/>
        <v>0</v>
      </c>
      <c r="BH988" s="341">
        <f t="shared" si="7"/>
        <v>0</v>
      </c>
      <c r="BI988" s="341">
        <f t="shared" si="8"/>
        <v>0</v>
      </c>
      <c r="BJ988" s="3" t="s">
        <v>89</v>
      </c>
      <c r="BK988" s="341">
        <f t="shared" si="9"/>
        <v>0</v>
      </c>
      <c r="BL988" s="3" t="s">
        <v>409</v>
      </c>
      <c r="BM988" s="340" t="s">
        <v>1701</v>
      </c>
    </row>
    <row r="989" spans="2:65" s="1" customFormat="1" ht="37.75" customHeight="1" x14ac:dyDescent="0.2">
      <c r="B989" s="13"/>
      <c r="C989" s="329" t="s">
        <v>1702</v>
      </c>
      <c r="D989" s="329" t="s">
        <v>322</v>
      </c>
      <c r="E989" s="330" t="s">
        <v>1703</v>
      </c>
      <c r="F989" s="331" t="s">
        <v>1704</v>
      </c>
      <c r="G989" s="332" t="s">
        <v>1539</v>
      </c>
      <c r="H989" s="333">
        <v>1</v>
      </c>
      <c r="I989" s="21"/>
      <c r="J989" s="334">
        <f t="shared" si="0"/>
        <v>0</v>
      </c>
      <c r="K989" s="335"/>
      <c r="L989" s="13"/>
      <c r="M989" s="336" t="s">
        <v>1</v>
      </c>
      <c r="N989" s="337" t="s">
        <v>42</v>
      </c>
      <c r="P989" s="338">
        <f t="shared" si="1"/>
        <v>0</v>
      </c>
      <c r="Q989" s="338">
        <v>0</v>
      </c>
      <c r="R989" s="338">
        <f t="shared" si="2"/>
        <v>0</v>
      </c>
      <c r="S989" s="338">
        <v>0</v>
      </c>
      <c r="T989" s="339">
        <f t="shared" si="3"/>
        <v>0</v>
      </c>
      <c r="AR989" s="340" t="s">
        <v>409</v>
      </c>
      <c r="AT989" s="340" t="s">
        <v>322</v>
      </c>
      <c r="AU989" s="340" t="s">
        <v>89</v>
      </c>
      <c r="AY989" s="3" t="s">
        <v>320</v>
      </c>
      <c r="BE989" s="341">
        <f t="shared" si="4"/>
        <v>0</v>
      </c>
      <c r="BF989" s="341">
        <f t="shared" si="5"/>
        <v>0</v>
      </c>
      <c r="BG989" s="341">
        <f t="shared" si="6"/>
        <v>0</v>
      </c>
      <c r="BH989" s="341">
        <f t="shared" si="7"/>
        <v>0</v>
      </c>
      <c r="BI989" s="341">
        <f t="shared" si="8"/>
        <v>0</v>
      </c>
      <c r="BJ989" s="3" t="s">
        <v>89</v>
      </c>
      <c r="BK989" s="341">
        <f t="shared" si="9"/>
        <v>0</v>
      </c>
      <c r="BL989" s="3" t="s">
        <v>409</v>
      </c>
      <c r="BM989" s="340" t="s">
        <v>1705</v>
      </c>
    </row>
    <row r="990" spans="2:65" s="1" customFormat="1" ht="37.75" customHeight="1" x14ac:dyDescent="0.2">
      <c r="B990" s="13"/>
      <c r="C990" s="329" t="s">
        <v>1706</v>
      </c>
      <c r="D990" s="329" t="s">
        <v>322</v>
      </c>
      <c r="E990" s="330" t="s">
        <v>1707</v>
      </c>
      <c r="F990" s="331" t="s">
        <v>1708</v>
      </c>
      <c r="G990" s="332" t="s">
        <v>1539</v>
      </c>
      <c r="H990" s="333">
        <v>4</v>
      </c>
      <c r="I990" s="21"/>
      <c r="J990" s="334">
        <f t="shared" si="0"/>
        <v>0</v>
      </c>
      <c r="K990" s="335"/>
      <c r="L990" s="13"/>
      <c r="M990" s="336" t="s">
        <v>1</v>
      </c>
      <c r="N990" s="337" t="s">
        <v>42</v>
      </c>
      <c r="P990" s="338">
        <f t="shared" si="1"/>
        <v>0</v>
      </c>
      <c r="Q990" s="338">
        <v>0</v>
      </c>
      <c r="R990" s="338">
        <f t="shared" si="2"/>
        <v>0</v>
      </c>
      <c r="S990" s="338">
        <v>0</v>
      </c>
      <c r="T990" s="339">
        <f t="shared" si="3"/>
        <v>0</v>
      </c>
      <c r="AR990" s="340" t="s">
        <v>409</v>
      </c>
      <c r="AT990" s="340" t="s">
        <v>322</v>
      </c>
      <c r="AU990" s="340" t="s">
        <v>89</v>
      </c>
      <c r="AY990" s="3" t="s">
        <v>320</v>
      </c>
      <c r="BE990" s="341">
        <f t="shared" si="4"/>
        <v>0</v>
      </c>
      <c r="BF990" s="341">
        <f t="shared" si="5"/>
        <v>0</v>
      </c>
      <c r="BG990" s="341">
        <f t="shared" si="6"/>
        <v>0</v>
      </c>
      <c r="BH990" s="341">
        <f t="shared" si="7"/>
        <v>0</v>
      </c>
      <c r="BI990" s="341">
        <f t="shared" si="8"/>
        <v>0</v>
      </c>
      <c r="BJ990" s="3" t="s">
        <v>89</v>
      </c>
      <c r="BK990" s="341">
        <f t="shared" si="9"/>
        <v>0</v>
      </c>
      <c r="BL990" s="3" t="s">
        <v>409</v>
      </c>
      <c r="BM990" s="340" t="s">
        <v>1709</v>
      </c>
    </row>
    <row r="991" spans="2:65" s="1" customFormat="1" ht="37.75" customHeight="1" x14ac:dyDescent="0.2">
      <c r="B991" s="13"/>
      <c r="C991" s="329" t="s">
        <v>1710</v>
      </c>
      <c r="D991" s="329" t="s">
        <v>322</v>
      </c>
      <c r="E991" s="330" t="s">
        <v>1711</v>
      </c>
      <c r="F991" s="331" t="s">
        <v>1712</v>
      </c>
      <c r="G991" s="332" t="s">
        <v>1539</v>
      </c>
      <c r="H991" s="333">
        <v>1</v>
      </c>
      <c r="I991" s="21"/>
      <c r="J991" s="334">
        <f t="shared" si="0"/>
        <v>0</v>
      </c>
      <c r="K991" s="335"/>
      <c r="L991" s="13"/>
      <c r="M991" s="336" t="s">
        <v>1</v>
      </c>
      <c r="N991" s="337" t="s">
        <v>42</v>
      </c>
      <c r="P991" s="338">
        <f t="shared" si="1"/>
        <v>0</v>
      </c>
      <c r="Q991" s="338">
        <v>0</v>
      </c>
      <c r="R991" s="338">
        <f t="shared" si="2"/>
        <v>0</v>
      </c>
      <c r="S991" s="338">
        <v>0</v>
      </c>
      <c r="T991" s="339">
        <f t="shared" si="3"/>
        <v>0</v>
      </c>
      <c r="AR991" s="340" t="s">
        <v>409</v>
      </c>
      <c r="AT991" s="340" t="s">
        <v>322</v>
      </c>
      <c r="AU991" s="340" t="s">
        <v>89</v>
      </c>
      <c r="AY991" s="3" t="s">
        <v>320</v>
      </c>
      <c r="BE991" s="341">
        <f t="shared" si="4"/>
        <v>0</v>
      </c>
      <c r="BF991" s="341">
        <f t="shared" si="5"/>
        <v>0</v>
      </c>
      <c r="BG991" s="341">
        <f t="shared" si="6"/>
        <v>0</v>
      </c>
      <c r="BH991" s="341">
        <f t="shared" si="7"/>
        <v>0</v>
      </c>
      <c r="BI991" s="341">
        <f t="shared" si="8"/>
        <v>0</v>
      </c>
      <c r="BJ991" s="3" t="s">
        <v>89</v>
      </c>
      <c r="BK991" s="341">
        <f t="shared" si="9"/>
        <v>0</v>
      </c>
      <c r="BL991" s="3" t="s">
        <v>409</v>
      </c>
      <c r="BM991" s="340" t="s">
        <v>1713</v>
      </c>
    </row>
    <row r="992" spans="2:65" s="1" customFormat="1" ht="37.75" customHeight="1" x14ac:dyDescent="0.2">
      <c r="B992" s="13"/>
      <c r="C992" s="329" t="s">
        <v>1714</v>
      </c>
      <c r="D992" s="329" t="s">
        <v>322</v>
      </c>
      <c r="E992" s="330" t="s">
        <v>1715</v>
      </c>
      <c r="F992" s="331" t="s">
        <v>1716</v>
      </c>
      <c r="G992" s="332" t="s">
        <v>1539</v>
      </c>
      <c r="H992" s="333">
        <v>1</v>
      </c>
      <c r="I992" s="21"/>
      <c r="J992" s="334">
        <f t="shared" si="0"/>
        <v>0</v>
      </c>
      <c r="K992" s="335"/>
      <c r="L992" s="13"/>
      <c r="M992" s="336" t="s">
        <v>1</v>
      </c>
      <c r="N992" s="337" t="s">
        <v>42</v>
      </c>
      <c r="P992" s="338">
        <f t="shared" si="1"/>
        <v>0</v>
      </c>
      <c r="Q992" s="338">
        <v>0</v>
      </c>
      <c r="R992" s="338">
        <f t="shared" si="2"/>
        <v>0</v>
      </c>
      <c r="S992" s="338">
        <v>0</v>
      </c>
      <c r="T992" s="339">
        <f t="shared" si="3"/>
        <v>0</v>
      </c>
      <c r="AR992" s="340" t="s">
        <v>409</v>
      </c>
      <c r="AT992" s="340" t="s">
        <v>322</v>
      </c>
      <c r="AU992" s="340" t="s">
        <v>89</v>
      </c>
      <c r="AY992" s="3" t="s">
        <v>320</v>
      </c>
      <c r="BE992" s="341">
        <f t="shared" si="4"/>
        <v>0</v>
      </c>
      <c r="BF992" s="341">
        <f t="shared" si="5"/>
        <v>0</v>
      </c>
      <c r="BG992" s="341">
        <f t="shared" si="6"/>
        <v>0</v>
      </c>
      <c r="BH992" s="341">
        <f t="shared" si="7"/>
        <v>0</v>
      </c>
      <c r="BI992" s="341">
        <f t="shared" si="8"/>
        <v>0</v>
      </c>
      <c r="BJ992" s="3" t="s">
        <v>89</v>
      </c>
      <c r="BK992" s="341">
        <f t="shared" si="9"/>
        <v>0</v>
      </c>
      <c r="BL992" s="3" t="s">
        <v>409</v>
      </c>
      <c r="BM992" s="340" t="s">
        <v>1717</v>
      </c>
    </row>
    <row r="993" spans="2:65" s="1" customFormat="1" ht="37.75" customHeight="1" x14ac:dyDescent="0.2">
      <c r="B993" s="13"/>
      <c r="C993" s="329" t="s">
        <v>1718</v>
      </c>
      <c r="D993" s="329" t="s">
        <v>322</v>
      </c>
      <c r="E993" s="330" t="s">
        <v>1719</v>
      </c>
      <c r="F993" s="331" t="s">
        <v>1720</v>
      </c>
      <c r="G993" s="332" t="s">
        <v>1539</v>
      </c>
      <c r="H993" s="333">
        <v>1</v>
      </c>
      <c r="I993" s="21"/>
      <c r="J993" s="334">
        <f t="shared" si="0"/>
        <v>0</v>
      </c>
      <c r="K993" s="335"/>
      <c r="L993" s="13"/>
      <c r="M993" s="336" t="s">
        <v>1</v>
      </c>
      <c r="N993" s="337" t="s">
        <v>42</v>
      </c>
      <c r="P993" s="338">
        <f t="shared" si="1"/>
        <v>0</v>
      </c>
      <c r="Q993" s="338">
        <v>0</v>
      </c>
      <c r="R993" s="338">
        <f t="shared" si="2"/>
        <v>0</v>
      </c>
      <c r="S993" s="338">
        <v>0</v>
      </c>
      <c r="T993" s="339">
        <f t="shared" si="3"/>
        <v>0</v>
      </c>
      <c r="AR993" s="340" t="s">
        <v>409</v>
      </c>
      <c r="AT993" s="340" t="s">
        <v>322</v>
      </c>
      <c r="AU993" s="340" t="s">
        <v>89</v>
      </c>
      <c r="AY993" s="3" t="s">
        <v>320</v>
      </c>
      <c r="BE993" s="341">
        <f t="shared" si="4"/>
        <v>0</v>
      </c>
      <c r="BF993" s="341">
        <f t="shared" si="5"/>
        <v>0</v>
      </c>
      <c r="BG993" s="341">
        <f t="shared" si="6"/>
        <v>0</v>
      </c>
      <c r="BH993" s="341">
        <f t="shared" si="7"/>
        <v>0</v>
      </c>
      <c r="BI993" s="341">
        <f t="shared" si="8"/>
        <v>0</v>
      </c>
      <c r="BJ993" s="3" t="s">
        <v>89</v>
      </c>
      <c r="BK993" s="341">
        <f t="shared" si="9"/>
        <v>0</v>
      </c>
      <c r="BL993" s="3" t="s">
        <v>409</v>
      </c>
      <c r="BM993" s="340" t="s">
        <v>1721</v>
      </c>
    </row>
    <row r="994" spans="2:65" s="1" customFormat="1" ht="37.75" customHeight="1" x14ac:dyDescent="0.2">
      <c r="B994" s="13"/>
      <c r="C994" s="329" t="s">
        <v>1722</v>
      </c>
      <c r="D994" s="329" t="s">
        <v>322</v>
      </c>
      <c r="E994" s="330" t="s">
        <v>1723</v>
      </c>
      <c r="F994" s="331" t="s">
        <v>1724</v>
      </c>
      <c r="G994" s="332" t="s">
        <v>1539</v>
      </c>
      <c r="H994" s="333">
        <v>1</v>
      </c>
      <c r="I994" s="21"/>
      <c r="J994" s="334">
        <f t="shared" si="0"/>
        <v>0</v>
      </c>
      <c r="K994" s="335"/>
      <c r="L994" s="13"/>
      <c r="M994" s="336" t="s">
        <v>1</v>
      </c>
      <c r="N994" s="337" t="s">
        <v>42</v>
      </c>
      <c r="P994" s="338">
        <f t="shared" si="1"/>
        <v>0</v>
      </c>
      <c r="Q994" s="338">
        <v>0</v>
      </c>
      <c r="R994" s="338">
        <f t="shared" si="2"/>
        <v>0</v>
      </c>
      <c r="S994" s="338">
        <v>0</v>
      </c>
      <c r="T994" s="339">
        <f t="shared" si="3"/>
        <v>0</v>
      </c>
      <c r="AR994" s="340" t="s">
        <v>409</v>
      </c>
      <c r="AT994" s="340" t="s">
        <v>322</v>
      </c>
      <c r="AU994" s="340" t="s">
        <v>89</v>
      </c>
      <c r="AY994" s="3" t="s">
        <v>320</v>
      </c>
      <c r="BE994" s="341">
        <f t="shared" si="4"/>
        <v>0</v>
      </c>
      <c r="BF994" s="341">
        <f t="shared" si="5"/>
        <v>0</v>
      </c>
      <c r="BG994" s="341">
        <f t="shared" si="6"/>
        <v>0</v>
      </c>
      <c r="BH994" s="341">
        <f t="shared" si="7"/>
        <v>0</v>
      </c>
      <c r="BI994" s="341">
        <f t="shared" si="8"/>
        <v>0</v>
      </c>
      <c r="BJ994" s="3" t="s">
        <v>89</v>
      </c>
      <c r="BK994" s="341">
        <f t="shared" si="9"/>
        <v>0</v>
      </c>
      <c r="BL994" s="3" t="s">
        <v>409</v>
      </c>
      <c r="BM994" s="340" t="s">
        <v>1725</v>
      </c>
    </row>
    <row r="995" spans="2:65" s="1" customFormat="1" ht="24.15" customHeight="1" x14ac:dyDescent="0.2">
      <c r="B995" s="13"/>
      <c r="C995" s="329" t="s">
        <v>1726</v>
      </c>
      <c r="D995" s="329" t="s">
        <v>322</v>
      </c>
      <c r="E995" s="330" t="s">
        <v>1727</v>
      </c>
      <c r="F995" s="331" t="s">
        <v>1728</v>
      </c>
      <c r="G995" s="332" t="s">
        <v>1156</v>
      </c>
      <c r="H995" s="23"/>
      <c r="I995" s="21"/>
      <c r="J995" s="334">
        <f t="shared" si="0"/>
        <v>0</v>
      </c>
      <c r="K995" s="335"/>
      <c r="L995" s="13"/>
      <c r="M995" s="336" t="s">
        <v>1</v>
      </c>
      <c r="N995" s="337" t="s">
        <v>42</v>
      </c>
      <c r="P995" s="338">
        <f t="shared" si="1"/>
        <v>0</v>
      </c>
      <c r="Q995" s="338">
        <v>0</v>
      </c>
      <c r="R995" s="338">
        <f t="shared" si="2"/>
        <v>0</v>
      </c>
      <c r="S995" s="338">
        <v>0</v>
      </c>
      <c r="T995" s="339">
        <f t="shared" si="3"/>
        <v>0</v>
      </c>
      <c r="AR995" s="340" t="s">
        <v>409</v>
      </c>
      <c r="AT995" s="340" t="s">
        <v>322</v>
      </c>
      <c r="AU995" s="340" t="s">
        <v>89</v>
      </c>
      <c r="AY995" s="3" t="s">
        <v>320</v>
      </c>
      <c r="BE995" s="341">
        <f t="shared" si="4"/>
        <v>0</v>
      </c>
      <c r="BF995" s="341">
        <f t="shared" si="5"/>
        <v>0</v>
      </c>
      <c r="BG995" s="341">
        <f t="shared" si="6"/>
        <v>0</v>
      </c>
      <c r="BH995" s="341">
        <f t="shared" si="7"/>
        <v>0</v>
      </c>
      <c r="BI995" s="341">
        <f t="shared" si="8"/>
        <v>0</v>
      </c>
      <c r="BJ995" s="3" t="s">
        <v>89</v>
      </c>
      <c r="BK995" s="341">
        <f t="shared" si="9"/>
        <v>0</v>
      </c>
      <c r="BL995" s="3" t="s">
        <v>409</v>
      </c>
      <c r="BM995" s="340" t="s">
        <v>1729</v>
      </c>
    </row>
    <row r="996" spans="2:65" s="318" customFormat="1" ht="22.75" customHeight="1" x14ac:dyDescent="0.25">
      <c r="B996" s="317"/>
      <c r="D996" s="319" t="s">
        <v>75</v>
      </c>
      <c r="E996" s="327" t="s">
        <v>1730</v>
      </c>
      <c r="F996" s="327" t="s">
        <v>1731</v>
      </c>
      <c r="J996" s="328">
        <f>BK996</f>
        <v>0</v>
      </c>
      <c r="L996" s="317"/>
      <c r="M996" s="322"/>
      <c r="P996" s="323">
        <f>P997</f>
        <v>0</v>
      </c>
      <c r="R996" s="323">
        <f>R997</f>
        <v>0</v>
      </c>
      <c r="T996" s="324">
        <f>T997</f>
        <v>7.6593399999999989E-3</v>
      </c>
      <c r="AR996" s="319" t="s">
        <v>89</v>
      </c>
      <c r="AT996" s="325" t="s">
        <v>75</v>
      </c>
      <c r="AU996" s="325" t="s">
        <v>84</v>
      </c>
      <c r="AY996" s="319" t="s">
        <v>320</v>
      </c>
      <c r="BK996" s="326">
        <f>BK997</f>
        <v>0</v>
      </c>
    </row>
    <row r="997" spans="2:65" s="1" customFormat="1" ht="24.15" customHeight="1" x14ac:dyDescent="0.2">
      <c r="B997" s="13"/>
      <c r="C997" s="329" t="s">
        <v>1732</v>
      </c>
      <c r="D997" s="329" t="s">
        <v>322</v>
      </c>
      <c r="E997" s="330" t="s">
        <v>1733</v>
      </c>
      <c r="F997" s="331" t="s">
        <v>1734</v>
      </c>
      <c r="G997" s="332" t="s">
        <v>385</v>
      </c>
      <c r="H997" s="333">
        <v>58.917999999999999</v>
      </c>
      <c r="I997" s="21"/>
      <c r="J997" s="334">
        <f>ROUND(I997*H997,2)</f>
        <v>0</v>
      </c>
      <c r="K997" s="335"/>
      <c r="L997" s="13"/>
      <c r="M997" s="336" t="s">
        <v>1</v>
      </c>
      <c r="N997" s="337" t="s">
        <v>42</v>
      </c>
      <c r="P997" s="338">
        <f>O997*H997</f>
        <v>0</v>
      </c>
      <c r="Q997" s="338">
        <v>0</v>
      </c>
      <c r="R997" s="338">
        <f>Q997*H997</f>
        <v>0</v>
      </c>
      <c r="S997" s="338">
        <v>1.2999999999999999E-4</v>
      </c>
      <c r="T997" s="339">
        <f>S997*H997</f>
        <v>7.6593399999999989E-3</v>
      </c>
      <c r="AR997" s="340" t="s">
        <v>409</v>
      </c>
      <c r="AT997" s="340" t="s">
        <v>322</v>
      </c>
      <c r="AU997" s="340" t="s">
        <v>89</v>
      </c>
      <c r="AY997" s="3" t="s">
        <v>320</v>
      </c>
      <c r="BE997" s="341">
        <f>IF(N997="základní",J997,0)</f>
        <v>0</v>
      </c>
      <c r="BF997" s="341">
        <f>IF(N997="snížená",J997,0)</f>
        <v>0</v>
      </c>
      <c r="BG997" s="341">
        <f>IF(N997="zákl. přenesená",J997,0)</f>
        <v>0</v>
      </c>
      <c r="BH997" s="341">
        <f>IF(N997="sníž. přenesená",J997,0)</f>
        <v>0</v>
      </c>
      <c r="BI997" s="341">
        <f>IF(N997="nulová",J997,0)</f>
        <v>0</v>
      </c>
      <c r="BJ997" s="3" t="s">
        <v>89</v>
      </c>
      <c r="BK997" s="341">
        <f>ROUND(I997*H997,2)</f>
        <v>0</v>
      </c>
      <c r="BL997" s="3" t="s">
        <v>409</v>
      </c>
      <c r="BM997" s="340" t="s">
        <v>1735</v>
      </c>
    </row>
    <row r="998" spans="2:65" s="318" customFormat="1" ht="22.75" customHeight="1" x14ac:dyDescent="0.25">
      <c r="B998" s="317"/>
      <c r="D998" s="319" t="s">
        <v>75</v>
      </c>
      <c r="E998" s="327" t="s">
        <v>1736</v>
      </c>
      <c r="F998" s="327" t="s">
        <v>1737</v>
      </c>
      <c r="J998" s="328">
        <f>BK998</f>
        <v>0</v>
      </c>
      <c r="L998" s="317"/>
      <c r="M998" s="322"/>
      <c r="P998" s="323">
        <f>SUM(P999:P1057)</f>
        <v>0</v>
      </c>
      <c r="R998" s="323">
        <f>SUM(R999:R1057)</f>
        <v>0</v>
      </c>
      <c r="T998" s="324">
        <f>SUM(T999:T1057)</f>
        <v>0.16900000000000001</v>
      </c>
      <c r="AR998" s="319" t="s">
        <v>89</v>
      </c>
      <c r="AT998" s="325" t="s">
        <v>75</v>
      </c>
      <c r="AU998" s="325" t="s">
        <v>84</v>
      </c>
      <c r="AY998" s="319" t="s">
        <v>320</v>
      </c>
      <c r="BK998" s="326">
        <f>SUM(BK999:BK1057)</f>
        <v>0</v>
      </c>
    </row>
    <row r="999" spans="2:65" s="1" customFormat="1" ht="37.75" customHeight="1" x14ac:dyDescent="0.2">
      <c r="B999" s="13"/>
      <c r="C999" s="329" t="s">
        <v>1738</v>
      </c>
      <c r="D999" s="329" t="s">
        <v>322</v>
      </c>
      <c r="E999" s="330" t="s">
        <v>1739</v>
      </c>
      <c r="F999" s="331" t="s">
        <v>1740</v>
      </c>
      <c r="G999" s="332" t="s">
        <v>1539</v>
      </c>
      <c r="H999" s="333">
        <v>2</v>
      </c>
      <c r="I999" s="21"/>
      <c r="J999" s="334">
        <f t="shared" ref="J999:J1030" si="10">ROUND(I999*H999,2)</f>
        <v>0</v>
      </c>
      <c r="K999" s="335"/>
      <c r="L999" s="13"/>
      <c r="M999" s="336" t="s">
        <v>1</v>
      </c>
      <c r="N999" s="337" t="s">
        <v>42</v>
      </c>
      <c r="P999" s="338">
        <f t="shared" ref="P999:P1030" si="11">O999*H999</f>
        <v>0</v>
      </c>
      <c r="Q999" s="338">
        <v>0</v>
      </c>
      <c r="R999" s="338">
        <f t="shared" ref="R999:R1030" si="12">Q999*H999</f>
        <v>0</v>
      </c>
      <c r="S999" s="338">
        <v>0</v>
      </c>
      <c r="T999" s="339">
        <f t="shared" ref="T999:T1030" si="13">S999*H999</f>
        <v>0</v>
      </c>
      <c r="AR999" s="340" t="s">
        <v>409</v>
      </c>
      <c r="AT999" s="340" t="s">
        <v>322</v>
      </c>
      <c r="AU999" s="340" t="s">
        <v>89</v>
      </c>
      <c r="AY999" s="3" t="s">
        <v>320</v>
      </c>
      <c r="BE999" s="341">
        <f t="shared" ref="BE999:BE1030" si="14">IF(N999="základní",J999,0)</f>
        <v>0</v>
      </c>
      <c r="BF999" s="341">
        <f t="shared" ref="BF999:BF1030" si="15">IF(N999="snížená",J999,0)</f>
        <v>0</v>
      </c>
      <c r="BG999" s="341">
        <f t="shared" ref="BG999:BG1030" si="16">IF(N999="zákl. přenesená",J999,0)</f>
        <v>0</v>
      </c>
      <c r="BH999" s="341">
        <f t="shared" ref="BH999:BH1030" si="17">IF(N999="sníž. přenesená",J999,0)</f>
        <v>0</v>
      </c>
      <c r="BI999" s="341">
        <f t="shared" ref="BI999:BI1030" si="18">IF(N999="nulová",J999,0)</f>
        <v>0</v>
      </c>
      <c r="BJ999" s="3" t="s">
        <v>89</v>
      </c>
      <c r="BK999" s="341">
        <f t="shared" ref="BK999:BK1030" si="19">ROUND(I999*H999,2)</f>
        <v>0</v>
      </c>
      <c r="BL999" s="3" t="s">
        <v>409</v>
      </c>
      <c r="BM999" s="340" t="s">
        <v>1741</v>
      </c>
    </row>
    <row r="1000" spans="2:65" s="1" customFormat="1" ht="44.25" customHeight="1" x14ac:dyDescent="0.2">
      <c r="B1000" s="13"/>
      <c r="C1000" s="329" t="s">
        <v>1742</v>
      </c>
      <c r="D1000" s="329" t="s">
        <v>322</v>
      </c>
      <c r="E1000" s="330" t="s">
        <v>1743</v>
      </c>
      <c r="F1000" s="331" t="s">
        <v>1744</v>
      </c>
      <c r="G1000" s="332" t="s">
        <v>1539</v>
      </c>
      <c r="H1000" s="333">
        <v>1</v>
      </c>
      <c r="I1000" s="21"/>
      <c r="J1000" s="334">
        <f t="shared" si="10"/>
        <v>0</v>
      </c>
      <c r="K1000" s="335"/>
      <c r="L1000" s="13"/>
      <c r="M1000" s="336" t="s">
        <v>1</v>
      </c>
      <c r="N1000" s="337" t="s">
        <v>42</v>
      </c>
      <c r="P1000" s="338">
        <f t="shared" si="11"/>
        <v>0</v>
      </c>
      <c r="Q1000" s="338">
        <v>0</v>
      </c>
      <c r="R1000" s="338">
        <f t="shared" si="12"/>
        <v>0</v>
      </c>
      <c r="S1000" s="338">
        <v>0</v>
      </c>
      <c r="T1000" s="339">
        <f t="shared" si="13"/>
        <v>0</v>
      </c>
      <c r="AR1000" s="340" t="s">
        <v>409</v>
      </c>
      <c r="AT1000" s="340" t="s">
        <v>322</v>
      </c>
      <c r="AU1000" s="340" t="s">
        <v>89</v>
      </c>
      <c r="AY1000" s="3" t="s">
        <v>320</v>
      </c>
      <c r="BE1000" s="341">
        <f t="shared" si="14"/>
        <v>0</v>
      </c>
      <c r="BF1000" s="341">
        <f t="shared" si="15"/>
        <v>0</v>
      </c>
      <c r="BG1000" s="341">
        <f t="shared" si="16"/>
        <v>0</v>
      </c>
      <c r="BH1000" s="341">
        <f t="shared" si="17"/>
        <v>0</v>
      </c>
      <c r="BI1000" s="341">
        <f t="shared" si="18"/>
        <v>0</v>
      </c>
      <c r="BJ1000" s="3" t="s">
        <v>89</v>
      </c>
      <c r="BK1000" s="341">
        <f t="shared" si="19"/>
        <v>0</v>
      </c>
      <c r="BL1000" s="3" t="s">
        <v>409</v>
      </c>
      <c r="BM1000" s="340" t="s">
        <v>1745</v>
      </c>
    </row>
    <row r="1001" spans="2:65" s="1" customFormat="1" ht="37.75" customHeight="1" x14ac:dyDescent="0.2">
      <c r="B1001" s="13"/>
      <c r="C1001" s="329" t="s">
        <v>1746</v>
      </c>
      <c r="D1001" s="329" t="s">
        <v>322</v>
      </c>
      <c r="E1001" s="330" t="s">
        <v>1747</v>
      </c>
      <c r="F1001" s="331" t="s">
        <v>1748</v>
      </c>
      <c r="G1001" s="332" t="s">
        <v>1539</v>
      </c>
      <c r="H1001" s="333">
        <v>3</v>
      </c>
      <c r="I1001" s="21"/>
      <c r="J1001" s="334">
        <f t="shared" si="10"/>
        <v>0</v>
      </c>
      <c r="K1001" s="335"/>
      <c r="L1001" s="13"/>
      <c r="M1001" s="336" t="s">
        <v>1</v>
      </c>
      <c r="N1001" s="337" t="s">
        <v>42</v>
      </c>
      <c r="P1001" s="338">
        <f t="shared" si="11"/>
        <v>0</v>
      </c>
      <c r="Q1001" s="338">
        <v>0</v>
      </c>
      <c r="R1001" s="338">
        <f t="shared" si="12"/>
        <v>0</v>
      </c>
      <c r="S1001" s="338">
        <v>0</v>
      </c>
      <c r="T1001" s="339">
        <f t="shared" si="13"/>
        <v>0</v>
      </c>
      <c r="AR1001" s="340" t="s">
        <v>409</v>
      </c>
      <c r="AT1001" s="340" t="s">
        <v>322</v>
      </c>
      <c r="AU1001" s="340" t="s">
        <v>89</v>
      </c>
      <c r="AY1001" s="3" t="s">
        <v>320</v>
      </c>
      <c r="BE1001" s="341">
        <f t="shared" si="14"/>
        <v>0</v>
      </c>
      <c r="BF1001" s="341">
        <f t="shared" si="15"/>
        <v>0</v>
      </c>
      <c r="BG1001" s="341">
        <f t="shared" si="16"/>
        <v>0</v>
      </c>
      <c r="BH1001" s="341">
        <f t="shared" si="17"/>
        <v>0</v>
      </c>
      <c r="BI1001" s="341">
        <f t="shared" si="18"/>
        <v>0</v>
      </c>
      <c r="BJ1001" s="3" t="s">
        <v>89</v>
      </c>
      <c r="BK1001" s="341">
        <f t="shared" si="19"/>
        <v>0</v>
      </c>
      <c r="BL1001" s="3" t="s">
        <v>409</v>
      </c>
      <c r="BM1001" s="340" t="s">
        <v>1749</v>
      </c>
    </row>
    <row r="1002" spans="2:65" s="1" customFormat="1" ht="37.75" customHeight="1" x14ac:dyDescent="0.2">
      <c r="B1002" s="13"/>
      <c r="C1002" s="329" t="s">
        <v>1750</v>
      </c>
      <c r="D1002" s="329" t="s">
        <v>322</v>
      </c>
      <c r="E1002" s="330" t="s">
        <v>1751</v>
      </c>
      <c r="F1002" s="331" t="s">
        <v>1752</v>
      </c>
      <c r="G1002" s="332" t="s">
        <v>1539</v>
      </c>
      <c r="H1002" s="333">
        <v>1</v>
      </c>
      <c r="I1002" s="21"/>
      <c r="J1002" s="334">
        <f t="shared" si="10"/>
        <v>0</v>
      </c>
      <c r="K1002" s="335"/>
      <c r="L1002" s="13"/>
      <c r="M1002" s="336" t="s">
        <v>1</v>
      </c>
      <c r="N1002" s="337" t="s">
        <v>42</v>
      </c>
      <c r="P1002" s="338">
        <f t="shared" si="11"/>
        <v>0</v>
      </c>
      <c r="Q1002" s="338">
        <v>0</v>
      </c>
      <c r="R1002" s="338">
        <f t="shared" si="12"/>
        <v>0</v>
      </c>
      <c r="S1002" s="338">
        <v>0</v>
      </c>
      <c r="T1002" s="339">
        <f t="shared" si="13"/>
        <v>0</v>
      </c>
      <c r="AR1002" s="340" t="s">
        <v>409</v>
      </c>
      <c r="AT1002" s="340" t="s">
        <v>322</v>
      </c>
      <c r="AU1002" s="340" t="s">
        <v>89</v>
      </c>
      <c r="AY1002" s="3" t="s">
        <v>320</v>
      </c>
      <c r="BE1002" s="341">
        <f t="shared" si="14"/>
        <v>0</v>
      </c>
      <c r="BF1002" s="341">
        <f t="shared" si="15"/>
        <v>0</v>
      </c>
      <c r="BG1002" s="341">
        <f t="shared" si="16"/>
        <v>0</v>
      </c>
      <c r="BH1002" s="341">
        <f t="shared" si="17"/>
        <v>0</v>
      </c>
      <c r="BI1002" s="341">
        <f t="shared" si="18"/>
        <v>0</v>
      </c>
      <c r="BJ1002" s="3" t="s">
        <v>89</v>
      </c>
      <c r="BK1002" s="341">
        <f t="shared" si="19"/>
        <v>0</v>
      </c>
      <c r="BL1002" s="3" t="s">
        <v>409</v>
      </c>
      <c r="BM1002" s="340" t="s">
        <v>1753</v>
      </c>
    </row>
    <row r="1003" spans="2:65" s="1" customFormat="1" ht="37.75" customHeight="1" x14ac:dyDescent="0.2">
      <c r="B1003" s="13"/>
      <c r="C1003" s="329" t="s">
        <v>1754</v>
      </c>
      <c r="D1003" s="329" t="s">
        <v>322</v>
      </c>
      <c r="E1003" s="330" t="s">
        <v>1755</v>
      </c>
      <c r="F1003" s="331" t="s">
        <v>1756</v>
      </c>
      <c r="G1003" s="332" t="s">
        <v>1539</v>
      </c>
      <c r="H1003" s="333">
        <v>1</v>
      </c>
      <c r="I1003" s="21"/>
      <c r="J1003" s="334">
        <f t="shared" si="10"/>
        <v>0</v>
      </c>
      <c r="K1003" s="335"/>
      <c r="L1003" s="13"/>
      <c r="M1003" s="336" t="s">
        <v>1</v>
      </c>
      <c r="N1003" s="337" t="s">
        <v>42</v>
      </c>
      <c r="P1003" s="338">
        <f t="shared" si="11"/>
        <v>0</v>
      </c>
      <c r="Q1003" s="338">
        <v>0</v>
      </c>
      <c r="R1003" s="338">
        <f t="shared" si="12"/>
        <v>0</v>
      </c>
      <c r="S1003" s="338">
        <v>0</v>
      </c>
      <c r="T1003" s="339">
        <f t="shared" si="13"/>
        <v>0</v>
      </c>
      <c r="AR1003" s="340" t="s">
        <v>409</v>
      </c>
      <c r="AT1003" s="340" t="s">
        <v>322</v>
      </c>
      <c r="AU1003" s="340" t="s">
        <v>89</v>
      </c>
      <c r="AY1003" s="3" t="s">
        <v>320</v>
      </c>
      <c r="BE1003" s="341">
        <f t="shared" si="14"/>
        <v>0</v>
      </c>
      <c r="BF1003" s="341">
        <f t="shared" si="15"/>
        <v>0</v>
      </c>
      <c r="BG1003" s="341">
        <f t="shared" si="16"/>
        <v>0</v>
      </c>
      <c r="BH1003" s="341">
        <f t="shared" si="17"/>
        <v>0</v>
      </c>
      <c r="BI1003" s="341">
        <f t="shared" si="18"/>
        <v>0</v>
      </c>
      <c r="BJ1003" s="3" t="s">
        <v>89</v>
      </c>
      <c r="BK1003" s="341">
        <f t="shared" si="19"/>
        <v>0</v>
      </c>
      <c r="BL1003" s="3" t="s">
        <v>409</v>
      </c>
      <c r="BM1003" s="340" t="s">
        <v>1757</v>
      </c>
    </row>
    <row r="1004" spans="2:65" s="1" customFormat="1" ht="33" customHeight="1" x14ac:dyDescent="0.2">
      <c r="B1004" s="13"/>
      <c r="C1004" s="329" t="s">
        <v>1758</v>
      </c>
      <c r="D1004" s="329" t="s">
        <v>322</v>
      </c>
      <c r="E1004" s="330" t="s">
        <v>1759</v>
      </c>
      <c r="F1004" s="331" t="s">
        <v>1760</v>
      </c>
      <c r="G1004" s="332" t="s">
        <v>1539</v>
      </c>
      <c r="H1004" s="333">
        <v>1</v>
      </c>
      <c r="I1004" s="21"/>
      <c r="J1004" s="334">
        <f t="shared" si="10"/>
        <v>0</v>
      </c>
      <c r="K1004" s="335"/>
      <c r="L1004" s="13"/>
      <c r="M1004" s="336" t="s">
        <v>1</v>
      </c>
      <c r="N1004" s="337" t="s">
        <v>42</v>
      </c>
      <c r="P1004" s="338">
        <f t="shared" si="11"/>
        <v>0</v>
      </c>
      <c r="Q1004" s="338">
        <v>0</v>
      </c>
      <c r="R1004" s="338">
        <f t="shared" si="12"/>
        <v>0</v>
      </c>
      <c r="S1004" s="338">
        <v>0</v>
      </c>
      <c r="T1004" s="339">
        <f t="shared" si="13"/>
        <v>0</v>
      </c>
      <c r="AR1004" s="340" t="s">
        <v>409</v>
      </c>
      <c r="AT1004" s="340" t="s">
        <v>322</v>
      </c>
      <c r="AU1004" s="340" t="s">
        <v>89</v>
      </c>
      <c r="AY1004" s="3" t="s">
        <v>320</v>
      </c>
      <c r="BE1004" s="341">
        <f t="shared" si="14"/>
        <v>0</v>
      </c>
      <c r="BF1004" s="341">
        <f t="shared" si="15"/>
        <v>0</v>
      </c>
      <c r="BG1004" s="341">
        <f t="shared" si="16"/>
        <v>0</v>
      </c>
      <c r="BH1004" s="341">
        <f t="shared" si="17"/>
        <v>0</v>
      </c>
      <c r="BI1004" s="341">
        <f t="shared" si="18"/>
        <v>0</v>
      </c>
      <c r="BJ1004" s="3" t="s">
        <v>89</v>
      </c>
      <c r="BK1004" s="341">
        <f t="shared" si="19"/>
        <v>0</v>
      </c>
      <c r="BL1004" s="3" t="s">
        <v>409</v>
      </c>
      <c r="BM1004" s="340" t="s">
        <v>1761</v>
      </c>
    </row>
    <row r="1005" spans="2:65" s="1" customFormat="1" ht="37.75" customHeight="1" x14ac:dyDescent="0.2">
      <c r="B1005" s="13"/>
      <c r="C1005" s="329" t="s">
        <v>1762</v>
      </c>
      <c r="D1005" s="329" t="s">
        <v>322</v>
      </c>
      <c r="E1005" s="330" t="s">
        <v>1763</v>
      </c>
      <c r="F1005" s="331" t="s">
        <v>1764</v>
      </c>
      <c r="G1005" s="332" t="s">
        <v>1539</v>
      </c>
      <c r="H1005" s="333">
        <v>1</v>
      </c>
      <c r="I1005" s="21"/>
      <c r="J1005" s="334">
        <f t="shared" si="10"/>
        <v>0</v>
      </c>
      <c r="K1005" s="335"/>
      <c r="L1005" s="13"/>
      <c r="M1005" s="336" t="s">
        <v>1</v>
      </c>
      <c r="N1005" s="337" t="s">
        <v>42</v>
      </c>
      <c r="P1005" s="338">
        <f t="shared" si="11"/>
        <v>0</v>
      </c>
      <c r="Q1005" s="338">
        <v>0</v>
      </c>
      <c r="R1005" s="338">
        <f t="shared" si="12"/>
        <v>0</v>
      </c>
      <c r="S1005" s="338">
        <v>0</v>
      </c>
      <c r="T1005" s="339">
        <f t="shared" si="13"/>
        <v>0</v>
      </c>
      <c r="AR1005" s="340" t="s">
        <v>409</v>
      </c>
      <c r="AT1005" s="340" t="s">
        <v>322</v>
      </c>
      <c r="AU1005" s="340" t="s">
        <v>89</v>
      </c>
      <c r="AY1005" s="3" t="s">
        <v>320</v>
      </c>
      <c r="BE1005" s="341">
        <f t="shared" si="14"/>
        <v>0</v>
      </c>
      <c r="BF1005" s="341">
        <f t="shared" si="15"/>
        <v>0</v>
      </c>
      <c r="BG1005" s="341">
        <f t="shared" si="16"/>
        <v>0</v>
      </c>
      <c r="BH1005" s="341">
        <f t="shared" si="17"/>
        <v>0</v>
      </c>
      <c r="BI1005" s="341">
        <f t="shared" si="18"/>
        <v>0</v>
      </c>
      <c r="BJ1005" s="3" t="s">
        <v>89</v>
      </c>
      <c r="BK1005" s="341">
        <f t="shared" si="19"/>
        <v>0</v>
      </c>
      <c r="BL1005" s="3" t="s">
        <v>409</v>
      </c>
      <c r="BM1005" s="340" t="s">
        <v>1765</v>
      </c>
    </row>
    <row r="1006" spans="2:65" s="1" customFormat="1" ht="44.25" customHeight="1" x14ac:dyDescent="0.2">
      <c r="B1006" s="13"/>
      <c r="C1006" s="329" t="s">
        <v>1766</v>
      </c>
      <c r="D1006" s="329" t="s">
        <v>322</v>
      </c>
      <c r="E1006" s="330" t="s">
        <v>1767</v>
      </c>
      <c r="F1006" s="331" t="s">
        <v>1768</v>
      </c>
      <c r="G1006" s="332" t="s">
        <v>1539</v>
      </c>
      <c r="H1006" s="333">
        <v>1</v>
      </c>
      <c r="I1006" s="21"/>
      <c r="J1006" s="334">
        <f t="shared" si="10"/>
        <v>0</v>
      </c>
      <c r="K1006" s="335"/>
      <c r="L1006" s="13"/>
      <c r="M1006" s="336" t="s">
        <v>1</v>
      </c>
      <c r="N1006" s="337" t="s">
        <v>42</v>
      </c>
      <c r="P1006" s="338">
        <f t="shared" si="11"/>
        <v>0</v>
      </c>
      <c r="Q1006" s="338">
        <v>0</v>
      </c>
      <c r="R1006" s="338">
        <f t="shared" si="12"/>
        <v>0</v>
      </c>
      <c r="S1006" s="338">
        <v>0</v>
      </c>
      <c r="T1006" s="339">
        <f t="shared" si="13"/>
        <v>0</v>
      </c>
      <c r="AR1006" s="340" t="s">
        <v>409</v>
      </c>
      <c r="AT1006" s="340" t="s">
        <v>322</v>
      </c>
      <c r="AU1006" s="340" t="s">
        <v>89</v>
      </c>
      <c r="AY1006" s="3" t="s">
        <v>320</v>
      </c>
      <c r="BE1006" s="341">
        <f t="shared" si="14"/>
        <v>0</v>
      </c>
      <c r="BF1006" s="341">
        <f t="shared" si="15"/>
        <v>0</v>
      </c>
      <c r="BG1006" s="341">
        <f t="shared" si="16"/>
        <v>0</v>
      </c>
      <c r="BH1006" s="341">
        <f t="shared" si="17"/>
        <v>0</v>
      </c>
      <c r="BI1006" s="341">
        <f t="shared" si="18"/>
        <v>0</v>
      </c>
      <c r="BJ1006" s="3" t="s">
        <v>89</v>
      </c>
      <c r="BK1006" s="341">
        <f t="shared" si="19"/>
        <v>0</v>
      </c>
      <c r="BL1006" s="3" t="s">
        <v>409</v>
      </c>
      <c r="BM1006" s="340" t="s">
        <v>1769</v>
      </c>
    </row>
    <row r="1007" spans="2:65" s="1" customFormat="1" ht="44.25" customHeight="1" x14ac:dyDescent="0.2">
      <c r="B1007" s="13"/>
      <c r="C1007" s="329" t="s">
        <v>1770</v>
      </c>
      <c r="D1007" s="329" t="s">
        <v>322</v>
      </c>
      <c r="E1007" s="330" t="s">
        <v>1771</v>
      </c>
      <c r="F1007" s="331" t="s">
        <v>1772</v>
      </c>
      <c r="G1007" s="332" t="s">
        <v>1539</v>
      </c>
      <c r="H1007" s="333">
        <v>2</v>
      </c>
      <c r="I1007" s="21"/>
      <c r="J1007" s="334">
        <f t="shared" si="10"/>
        <v>0</v>
      </c>
      <c r="K1007" s="335"/>
      <c r="L1007" s="13"/>
      <c r="M1007" s="336" t="s">
        <v>1</v>
      </c>
      <c r="N1007" s="337" t="s">
        <v>42</v>
      </c>
      <c r="P1007" s="338">
        <f t="shared" si="11"/>
        <v>0</v>
      </c>
      <c r="Q1007" s="338">
        <v>0</v>
      </c>
      <c r="R1007" s="338">
        <f t="shared" si="12"/>
        <v>0</v>
      </c>
      <c r="S1007" s="338">
        <v>0</v>
      </c>
      <c r="T1007" s="339">
        <f t="shared" si="13"/>
        <v>0</v>
      </c>
      <c r="AR1007" s="340" t="s">
        <v>409</v>
      </c>
      <c r="AT1007" s="340" t="s">
        <v>322</v>
      </c>
      <c r="AU1007" s="340" t="s">
        <v>89</v>
      </c>
      <c r="AY1007" s="3" t="s">
        <v>320</v>
      </c>
      <c r="BE1007" s="341">
        <f t="shared" si="14"/>
        <v>0</v>
      </c>
      <c r="BF1007" s="341">
        <f t="shared" si="15"/>
        <v>0</v>
      </c>
      <c r="BG1007" s="341">
        <f t="shared" si="16"/>
        <v>0</v>
      </c>
      <c r="BH1007" s="341">
        <f t="shared" si="17"/>
        <v>0</v>
      </c>
      <c r="BI1007" s="341">
        <f t="shared" si="18"/>
        <v>0</v>
      </c>
      <c r="BJ1007" s="3" t="s">
        <v>89</v>
      </c>
      <c r="BK1007" s="341">
        <f t="shared" si="19"/>
        <v>0</v>
      </c>
      <c r="BL1007" s="3" t="s">
        <v>409</v>
      </c>
      <c r="BM1007" s="340" t="s">
        <v>1773</v>
      </c>
    </row>
    <row r="1008" spans="2:65" s="1" customFormat="1" ht="44.25" customHeight="1" x14ac:dyDescent="0.2">
      <c r="B1008" s="13"/>
      <c r="C1008" s="329" t="s">
        <v>1774</v>
      </c>
      <c r="D1008" s="329" t="s">
        <v>322</v>
      </c>
      <c r="E1008" s="330" t="s">
        <v>1775</v>
      </c>
      <c r="F1008" s="331" t="s">
        <v>1776</v>
      </c>
      <c r="G1008" s="332" t="s">
        <v>1539</v>
      </c>
      <c r="H1008" s="333">
        <v>1</v>
      </c>
      <c r="I1008" s="21"/>
      <c r="J1008" s="334">
        <f t="shared" si="10"/>
        <v>0</v>
      </c>
      <c r="K1008" s="335"/>
      <c r="L1008" s="13"/>
      <c r="M1008" s="336" t="s">
        <v>1</v>
      </c>
      <c r="N1008" s="337" t="s">
        <v>42</v>
      </c>
      <c r="P1008" s="338">
        <f t="shared" si="11"/>
        <v>0</v>
      </c>
      <c r="Q1008" s="338">
        <v>0</v>
      </c>
      <c r="R1008" s="338">
        <f t="shared" si="12"/>
        <v>0</v>
      </c>
      <c r="S1008" s="338">
        <v>0</v>
      </c>
      <c r="T1008" s="339">
        <f t="shared" si="13"/>
        <v>0</v>
      </c>
      <c r="AR1008" s="340" t="s">
        <v>409</v>
      </c>
      <c r="AT1008" s="340" t="s">
        <v>322</v>
      </c>
      <c r="AU1008" s="340" t="s">
        <v>89</v>
      </c>
      <c r="AY1008" s="3" t="s">
        <v>320</v>
      </c>
      <c r="BE1008" s="341">
        <f t="shared" si="14"/>
        <v>0</v>
      </c>
      <c r="BF1008" s="341">
        <f t="shared" si="15"/>
        <v>0</v>
      </c>
      <c r="BG1008" s="341">
        <f t="shared" si="16"/>
        <v>0</v>
      </c>
      <c r="BH1008" s="341">
        <f t="shared" si="17"/>
        <v>0</v>
      </c>
      <c r="BI1008" s="341">
        <f t="shared" si="18"/>
        <v>0</v>
      </c>
      <c r="BJ1008" s="3" t="s">
        <v>89</v>
      </c>
      <c r="BK1008" s="341">
        <f t="shared" si="19"/>
        <v>0</v>
      </c>
      <c r="BL1008" s="3" t="s">
        <v>409</v>
      </c>
      <c r="BM1008" s="340" t="s">
        <v>1777</v>
      </c>
    </row>
    <row r="1009" spans="2:65" s="1" customFormat="1" ht="44.25" customHeight="1" x14ac:dyDescent="0.2">
      <c r="B1009" s="13"/>
      <c r="C1009" s="329" t="s">
        <v>1778</v>
      </c>
      <c r="D1009" s="329" t="s">
        <v>322</v>
      </c>
      <c r="E1009" s="330" t="s">
        <v>1779</v>
      </c>
      <c r="F1009" s="331" t="s">
        <v>1780</v>
      </c>
      <c r="G1009" s="332" t="s">
        <v>1539</v>
      </c>
      <c r="H1009" s="333">
        <v>2</v>
      </c>
      <c r="I1009" s="21"/>
      <c r="J1009" s="334">
        <f t="shared" si="10"/>
        <v>0</v>
      </c>
      <c r="K1009" s="335"/>
      <c r="L1009" s="13"/>
      <c r="M1009" s="336" t="s">
        <v>1</v>
      </c>
      <c r="N1009" s="337" t="s">
        <v>42</v>
      </c>
      <c r="P1009" s="338">
        <f t="shared" si="11"/>
        <v>0</v>
      </c>
      <c r="Q1009" s="338">
        <v>0</v>
      </c>
      <c r="R1009" s="338">
        <f t="shared" si="12"/>
        <v>0</v>
      </c>
      <c r="S1009" s="338">
        <v>0</v>
      </c>
      <c r="T1009" s="339">
        <f t="shared" si="13"/>
        <v>0</v>
      </c>
      <c r="AR1009" s="340" t="s">
        <v>409</v>
      </c>
      <c r="AT1009" s="340" t="s">
        <v>322</v>
      </c>
      <c r="AU1009" s="340" t="s">
        <v>89</v>
      </c>
      <c r="AY1009" s="3" t="s">
        <v>320</v>
      </c>
      <c r="BE1009" s="341">
        <f t="shared" si="14"/>
        <v>0</v>
      </c>
      <c r="BF1009" s="341">
        <f t="shared" si="15"/>
        <v>0</v>
      </c>
      <c r="BG1009" s="341">
        <f t="shared" si="16"/>
        <v>0</v>
      </c>
      <c r="BH1009" s="341">
        <f t="shared" si="17"/>
        <v>0</v>
      </c>
      <c r="BI1009" s="341">
        <f t="shared" si="18"/>
        <v>0</v>
      </c>
      <c r="BJ1009" s="3" t="s">
        <v>89</v>
      </c>
      <c r="BK1009" s="341">
        <f t="shared" si="19"/>
        <v>0</v>
      </c>
      <c r="BL1009" s="3" t="s">
        <v>409</v>
      </c>
      <c r="BM1009" s="340" t="s">
        <v>1781</v>
      </c>
    </row>
    <row r="1010" spans="2:65" s="1" customFormat="1" ht="44.25" customHeight="1" x14ac:dyDescent="0.2">
      <c r="B1010" s="13"/>
      <c r="C1010" s="329" t="s">
        <v>1782</v>
      </c>
      <c r="D1010" s="329" t="s">
        <v>322</v>
      </c>
      <c r="E1010" s="330" t="s">
        <v>1783</v>
      </c>
      <c r="F1010" s="331" t="s">
        <v>1784</v>
      </c>
      <c r="G1010" s="332" t="s">
        <v>1539</v>
      </c>
      <c r="H1010" s="333">
        <v>2</v>
      </c>
      <c r="I1010" s="21"/>
      <c r="J1010" s="334">
        <f t="shared" si="10"/>
        <v>0</v>
      </c>
      <c r="K1010" s="335"/>
      <c r="L1010" s="13"/>
      <c r="M1010" s="336" t="s">
        <v>1</v>
      </c>
      <c r="N1010" s="337" t="s">
        <v>42</v>
      </c>
      <c r="P1010" s="338">
        <f t="shared" si="11"/>
        <v>0</v>
      </c>
      <c r="Q1010" s="338">
        <v>0</v>
      </c>
      <c r="R1010" s="338">
        <f t="shared" si="12"/>
        <v>0</v>
      </c>
      <c r="S1010" s="338">
        <v>0</v>
      </c>
      <c r="T1010" s="339">
        <f t="shared" si="13"/>
        <v>0</v>
      </c>
      <c r="AR1010" s="340" t="s">
        <v>409</v>
      </c>
      <c r="AT1010" s="340" t="s">
        <v>322</v>
      </c>
      <c r="AU1010" s="340" t="s">
        <v>89</v>
      </c>
      <c r="AY1010" s="3" t="s">
        <v>320</v>
      </c>
      <c r="BE1010" s="341">
        <f t="shared" si="14"/>
        <v>0</v>
      </c>
      <c r="BF1010" s="341">
        <f t="shared" si="15"/>
        <v>0</v>
      </c>
      <c r="BG1010" s="341">
        <f t="shared" si="16"/>
        <v>0</v>
      </c>
      <c r="BH1010" s="341">
        <f t="shared" si="17"/>
        <v>0</v>
      </c>
      <c r="BI1010" s="341">
        <f t="shared" si="18"/>
        <v>0</v>
      </c>
      <c r="BJ1010" s="3" t="s">
        <v>89</v>
      </c>
      <c r="BK1010" s="341">
        <f t="shared" si="19"/>
        <v>0</v>
      </c>
      <c r="BL1010" s="3" t="s">
        <v>409</v>
      </c>
      <c r="BM1010" s="340" t="s">
        <v>1785</v>
      </c>
    </row>
    <row r="1011" spans="2:65" s="1" customFormat="1" ht="44.25" customHeight="1" x14ac:dyDescent="0.2">
      <c r="B1011" s="13"/>
      <c r="C1011" s="329" t="s">
        <v>1786</v>
      </c>
      <c r="D1011" s="329" t="s">
        <v>322</v>
      </c>
      <c r="E1011" s="330" t="s">
        <v>1787</v>
      </c>
      <c r="F1011" s="331" t="s">
        <v>1788</v>
      </c>
      <c r="G1011" s="332" t="s">
        <v>1539</v>
      </c>
      <c r="H1011" s="333">
        <v>3</v>
      </c>
      <c r="I1011" s="21"/>
      <c r="J1011" s="334">
        <f t="shared" si="10"/>
        <v>0</v>
      </c>
      <c r="K1011" s="335"/>
      <c r="L1011" s="13"/>
      <c r="M1011" s="336" t="s">
        <v>1</v>
      </c>
      <c r="N1011" s="337" t="s">
        <v>42</v>
      </c>
      <c r="P1011" s="338">
        <f t="shared" si="11"/>
        <v>0</v>
      </c>
      <c r="Q1011" s="338">
        <v>0</v>
      </c>
      <c r="R1011" s="338">
        <f t="shared" si="12"/>
        <v>0</v>
      </c>
      <c r="S1011" s="338">
        <v>0</v>
      </c>
      <c r="T1011" s="339">
        <f t="shared" si="13"/>
        <v>0</v>
      </c>
      <c r="AR1011" s="340" t="s">
        <v>409</v>
      </c>
      <c r="AT1011" s="340" t="s">
        <v>322</v>
      </c>
      <c r="AU1011" s="340" t="s">
        <v>89</v>
      </c>
      <c r="AY1011" s="3" t="s">
        <v>320</v>
      </c>
      <c r="BE1011" s="341">
        <f t="shared" si="14"/>
        <v>0</v>
      </c>
      <c r="BF1011" s="341">
        <f t="shared" si="15"/>
        <v>0</v>
      </c>
      <c r="BG1011" s="341">
        <f t="shared" si="16"/>
        <v>0</v>
      </c>
      <c r="BH1011" s="341">
        <f t="shared" si="17"/>
        <v>0</v>
      </c>
      <c r="BI1011" s="341">
        <f t="shared" si="18"/>
        <v>0</v>
      </c>
      <c r="BJ1011" s="3" t="s">
        <v>89</v>
      </c>
      <c r="BK1011" s="341">
        <f t="shared" si="19"/>
        <v>0</v>
      </c>
      <c r="BL1011" s="3" t="s">
        <v>409</v>
      </c>
      <c r="BM1011" s="340" t="s">
        <v>1789</v>
      </c>
    </row>
    <row r="1012" spans="2:65" s="1" customFormat="1" ht="44.25" customHeight="1" x14ac:dyDescent="0.2">
      <c r="B1012" s="13"/>
      <c r="C1012" s="329" t="s">
        <v>1790</v>
      </c>
      <c r="D1012" s="329" t="s">
        <v>322</v>
      </c>
      <c r="E1012" s="330" t="s">
        <v>1791</v>
      </c>
      <c r="F1012" s="331" t="s">
        <v>1792</v>
      </c>
      <c r="G1012" s="332" t="s">
        <v>1539</v>
      </c>
      <c r="H1012" s="333">
        <v>3</v>
      </c>
      <c r="I1012" s="21"/>
      <c r="J1012" s="334">
        <f t="shared" si="10"/>
        <v>0</v>
      </c>
      <c r="K1012" s="335"/>
      <c r="L1012" s="13"/>
      <c r="M1012" s="336" t="s">
        <v>1</v>
      </c>
      <c r="N1012" s="337" t="s">
        <v>42</v>
      </c>
      <c r="P1012" s="338">
        <f t="shared" si="11"/>
        <v>0</v>
      </c>
      <c r="Q1012" s="338">
        <v>0</v>
      </c>
      <c r="R1012" s="338">
        <f t="shared" si="12"/>
        <v>0</v>
      </c>
      <c r="S1012" s="338">
        <v>0</v>
      </c>
      <c r="T1012" s="339">
        <f t="shared" si="13"/>
        <v>0</v>
      </c>
      <c r="AR1012" s="340" t="s">
        <v>409</v>
      </c>
      <c r="AT1012" s="340" t="s">
        <v>322</v>
      </c>
      <c r="AU1012" s="340" t="s">
        <v>89</v>
      </c>
      <c r="AY1012" s="3" t="s">
        <v>320</v>
      </c>
      <c r="BE1012" s="341">
        <f t="shared" si="14"/>
        <v>0</v>
      </c>
      <c r="BF1012" s="341">
        <f t="shared" si="15"/>
        <v>0</v>
      </c>
      <c r="BG1012" s="341">
        <f t="shared" si="16"/>
        <v>0</v>
      </c>
      <c r="BH1012" s="341">
        <f t="shared" si="17"/>
        <v>0</v>
      </c>
      <c r="BI1012" s="341">
        <f t="shared" si="18"/>
        <v>0</v>
      </c>
      <c r="BJ1012" s="3" t="s">
        <v>89</v>
      </c>
      <c r="BK1012" s="341">
        <f t="shared" si="19"/>
        <v>0</v>
      </c>
      <c r="BL1012" s="3" t="s">
        <v>409</v>
      </c>
      <c r="BM1012" s="340" t="s">
        <v>1793</v>
      </c>
    </row>
    <row r="1013" spans="2:65" s="1" customFormat="1" ht="44.25" customHeight="1" x14ac:dyDescent="0.2">
      <c r="B1013" s="13"/>
      <c r="C1013" s="329" t="s">
        <v>1794</v>
      </c>
      <c r="D1013" s="329" t="s">
        <v>322</v>
      </c>
      <c r="E1013" s="330" t="s">
        <v>1795</v>
      </c>
      <c r="F1013" s="331" t="s">
        <v>1796</v>
      </c>
      <c r="G1013" s="332" t="s">
        <v>1539</v>
      </c>
      <c r="H1013" s="333">
        <v>1</v>
      </c>
      <c r="I1013" s="21"/>
      <c r="J1013" s="334">
        <f t="shared" si="10"/>
        <v>0</v>
      </c>
      <c r="K1013" s="335"/>
      <c r="L1013" s="13"/>
      <c r="M1013" s="336" t="s">
        <v>1</v>
      </c>
      <c r="N1013" s="337" t="s">
        <v>42</v>
      </c>
      <c r="P1013" s="338">
        <f t="shared" si="11"/>
        <v>0</v>
      </c>
      <c r="Q1013" s="338">
        <v>0</v>
      </c>
      <c r="R1013" s="338">
        <f t="shared" si="12"/>
        <v>0</v>
      </c>
      <c r="S1013" s="338">
        <v>0</v>
      </c>
      <c r="T1013" s="339">
        <f t="shared" si="13"/>
        <v>0</v>
      </c>
      <c r="AR1013" s="340" t="s">
        <v>409</v>
      </c>
      <c r="AT1013" s="340" t="s">
        <v>322</v>
      </c>
      <c r="AU1013" s="340" t="s">
        <v>89</v>
      </c>
      <c r="AY1013" s="3" t="s">
        <v>320</v>
      </c>
      <c r="BE1013" s="341">
        <f t="shared" si="14"/>
        <v>0</v>
      </c>
      <c r="BF1013" s="341">
        <f t="shared" si="15"/>
        <v>0</v>
      </c>
      <c r="BG1013" s="341">
        <f t="shared" si="16"/>
        <v>0</v>
      </c>
      <c r="BH1013" s="341">
        <f t="shared" si="17"/>
        <v>0</v>
      </c>
      <c r="BI1013" s="341">
        <f t="shared" si="18"/>
        <v>0</v>
      </c>
      <c r="BJ1013" s="3" t="s">
        <v>89</v>
      </c>
      <c r="BK1013" s="341">
        <f t="shared" si="19"/>
        <v>0</v>
      </c>
      <c r="BL1013" s="3" t="s">
        <v>409</v>
      </c>
      <c r="BM1013" s="340" t="s">
        <v>1797</v>
      </c>
    </row>
    <row r="1014" spans="2:65" s="1" customFormat="1" ht="44.25" customHeight="1" x14ac:dyDescent="0.2">
      <c r="B1014" s="13"/>
      <c r="C1014" s="329" t="s">
        <v>1798</v>
      </c>
      <c r="D1014" s="329" t="s">
        <v>322</v>
      </c>
      <c r="E1014" s="330" t="s">
        <v>1799</v>
      </c>
      <c r="F1014" s="331" t="s">
        <v>1800</v>
      </c>
      <c r="G1014" s="332" t="s">
        <v>1539</v>
      </c>
      <c r="H1014" s="333">
        <v>1</v>
      </c>
      <c r="I1014" s="21"/>
      <c r="J1014" s="334">
        <f t="shared" si="10"/>
        <v>0</v>
      </c>
      <c r="K1014" s="335"/>
      <c r="L1014" s="13"/>
      <c r="M1014" s="336" t="s">
        <v>1</v>
      </c>
      <c r="N1014" s="337" t="s">
        <v>42</v>
      </c>
      <c r="P1014" s="338">
        <f t="shared" si="11"/>
        <v>0</v>
      </c>
      <c r="Q1014" s="338">
        <v>0</v>
      </c>
      <c r="R1014" s="338">
        <f t="shared" si="12"/>
        <v>0</v>
      </c>
      <c r="S1014" s="338">
        <v>0</v>
      </c>
      <c r="T1014" s="339">
        <f t="shared" si="13"/>
        <v>0</v>
      </c>
      <c r="AR1014" s="340" t="s">
        <v>409</v>
      </c>
      <c r="AT1014" s="340" t="s">
        <v>322</v>
      </c>
      <c r="AU1014" s="340" t="s">
        <v>89</v>
      </c>
      <c r="AY1014" s="3" t="s">
        <v>320</v>
      </c>
      <c r="BE1014" s="341">
        <f t="shared" si="14"/>
        <v>0</v>
      </c>
      <c r="BF1014" s="341">
        <f t="shared" si="15"/>
        <v>0</v>
      </c>
      <c r="BG1014" s="341">
        <f t="shared" si="16"/>
        <v>0</v>
      </c>
      <c r="BH1014" s="341">
        <f t="shared" si="17"/>
        <v>0</v>
      </c>
      <c r="BI1014" s="341">
        <f t="shared" si="18"/>
        <v>0</v>
      </c>
      <c r="BJ1014" s="3" t="s">
        <v>89</v>
      </c>
      <c r="BK1014" s="341">
        <f t="shared" si="19"/>
        <v>0</v>
      </c>
      <c r="BL1014" s="3" t="s">
        <v>409</v>
      </c>
      <c r="BM1014" s="340" t="s">
        <v>1801</v>
      </c>
    </row>
    <row r="1015" spans="2:65" s="1" customFormat="1" ht="44.25" customHeight="1" x14ac:dyDescent="0.2">
      <c r="B1015" s="13"/>
      <c r="C1015" s="329" t="s">
        <v>1802</v>
      </c>
      <c r="D1015" s="329" t="s">
        <v>322</v>
      </c>
      <c r="E1015" s="330" t="s">
        <v>1803</v>
      </c>
      <c r="F1015" s="331" t="s">
        <v>1804</v>
      </c>
      <c r="G1015" s="332" t="s">
        <v>1539</v>
      </c>
      <c r="H1015" s="333">
        <v>1</v>
      </c>
      <c r="I1015" s="21"/>
      <c r="J1015" s="334">
        <f t="shared" si="10"/>
        <v>0</v>
      </c>
      <c r="K1015" s="335"/>
      <c r="L1015" s="13"/>
      <c r="M1015" s="336" t="s">
        <v>1</v>
      </c>
      <c r="N1015" s="337" t="s">
        <v>42</v>
      </c>
      <c r="P1015" s="338">
        <f t="shared" si="11"/>
        <v>0</v>
      </c>
      <c r="Q1015" s="338">
        <v>0</v>
      </c>
      <c r="R1015" s="338">
        <f t="shared" si="12"/>
        <v>0</v>
      </c>
      <c r="S1015" s="338">
        <v>0</v>
      </c>
      <c r="T1015" s="339">
        <f t="shared" si="13"/>
        <v>0</v>
      </c>
      <c r="AR1015" s="340" t="s">
        <v>409</v>
      </c>
      <c r="AT1015" s="340" t="s">
        <v>322</v>
      </c>
      <c r="AU1015" s="340" t="s">
        <v>89</v>
      </c>
      <c r="AY1015" s="3" t="s">
        <v>320</v>
      </c>
      <c r="BE1015" s="341">
        <f t="shared" si="14"/>
        <v>0</v>
      </c>
      <c r="BF1015" s="341">
        <f t="shared" si="15"/>
        <v>0</v>
      </c>
      <c r="BG1015" s="341">
        <f t="shared" si="16"/>
        <v>0</v>
      </c>
      <c r="BH1015" s="341">
        <f t="shared" si="17"/>
        <v>0</v>
      </c>
      <c r="BI1015" s="341">
        <f t="shared" si="18"/>
        <v>0</v>
      </c>
      <c r="BJ1015" s="3" t="s">
        <v>89</v>
      </c>
      <c r="BK1015" s="341">
        <f t="shared" si="19"/>
        <v>0</v>
      </c>
      <c r="BL1015" s="3" t="s">
        <v>409</v>
      </c>
      <c r="BM1015" s="340" t="s">
        <v>1805</v>
      </c>
    </row>
    <row r="1016" spans="2:65" s="1" customFormat="1" ht="44.25" customHeight="1" x14ac:dyDescent="0.2">
      <c r="B1016" s="13"/>
      <c r="C1016" s="329" t="s">
        <v>1806</v>
      </c>
      <c r="D1016" s="329" t="s">
        <v>322</v>
      </c>
      <c r="E1016" s="330" t="s">
        <v>1807</v>
      </c>
      <c r="F1016" s="331" t="s">
        <v>1808</v>
      </c>
      <c r="G1016" s="332" t="s">
        <v>1539</v>
      </c>
      <c r="H1016" s="333">
        <v>1</v>
      </c>
      <c r="I1016" s="21"/>
      <c r="J1016" s="334">
        <f t="shared" si="10"/>
        <v>0</v>
      </c>
      <c r="K1016" s="335"/>
      <c r="L1016" s="13"/>
      <c r="M1016" s="336" t="s">
        <v>1</v>
      </c>
      <c r="N1016" s="337" t="s">
        <v>42</v>
      </c>
      <c r="P1016" s="338">
        <f t="shared" si="11"/>
        <v>0</v>
      </c>
      <c r="Q1016" s="338">
        <v>0</v>
      </c>
      <c r="R1016" s="338">
        <f t="shared" si="12"/>
        <v>0</v>
      </c>
      <c r="S1016" s="338">
        <v>0</v>
      </c>
      <c r="T1016" s="339">
        <f t="shared" si="13"/>
        <v>0</v>
      </c>
      <c r="AR1016" s="340" t="s">
        <v>409</v>
      </c>
      <c r="AT1016" s="340" t="s">
        <v>322</v>
      </c>
      <c r="AU1016" s="340" t="s">
        <v>89</v>
      </c>
      <c r="AY1016" s="3" t="s">
        <v>320</v>
      </c>
      <c r="BE1016" s="341">
        <f t="shared" si="14"/>
        <v>0</v>
      </c>
      <c r="BF1016" s="341">
        <f t="shared" si="15"/>
        <v>0</v>
      </c>
      <c r="BG1016" s="341">
        <f t="shared" si="16"/>
        <v>0</v>
      </c>
      <c r="BH1016" s="341">
        <f t="shared" si="17"/>
        <v>0</v>
      </c>
      <c r="BI1016" s="341">
        <f t="shared" si="18"/>
        <v>0</v>
      </c>
      <c r="BJ1016" s="3" t="s">
        <v>89</v>
      </c>
      <c r="BK1016" s="341">
        <f t="shared" si="19"/>
        <v>0</v>
      </c>
      <c r="BL1016" s="3" t="s">
        <v>409</v>
      </c>
      <c r="BM1016" s="340" t="s">
        <v>1809</v>
      </c>
    </row>
    <row r="1017" spans="2:65" s="1" customFormat="1" ht="37.75" customHeight="1" x14ac:dyDescent="0.2">
      <c r="B1017" s="13"/>
      <c r="C1017" s="329" t="s">
        <v>1810</v>
      </c>
      <c r="D1017" s="329" t="s">
        <v>322</v>
      </c>
      <c r="E1017" s="330" t="s">
        <v>1811</v>
      </c>
      <c r="F1017" s="331" t="s">
        <v>1812</v>
      </c>
      <c r="G1017" s="332" t="s">
        <v>1539</v>
      </c>
      <c r="H1017" s="333">
        <v>1</v>
      </c>
      <c r="I1017" s="21"/>
      <c r="J1017" s="334">
        <f t="shared" si="10"/>
        <v>0</v>
      </c>
      <c r="K1017" s="335"/>
      <c r="L1017" s="13"/>
      <c r="M1017" s="336" t="s">
        <v>1</v>
      </c>
      <c r="N1017" s="337" t="s">
        <v>42</v>
      </c>
      <c r="P1017" s="338">
        <f t="shared" si="11"/>
        <v>0</v>
      </c>
      <c r="Q1017" s="338">
        <v>0</v>
      </c>
      <c r="R1017" s="338">
        <f t="shared" si="12"/>
        <v>0</v>
      </c>
      <c r="S1017" s="338">
        <v>0</v>
      </c>
      <c r="T1017" s="339">
        <f t="shared" si="13"/>
        <v>0</v>
      </c>
      <c r="AR1017" s="340" t="s">
        <v>409</v>
      </c>
      <c r="AT1017" s="340" t="s">
        <v>322</v>
      </c>
      <c r="AU1017" s="340" t="s">
        <v>89</v>
      </c>
      <c r="AY1017" s="3" t="s">
        <v>320</v>
      </c>
      <c r="BE1017" s="341">
        <f t="shared" si="14"/>
        <v>0</v>
      </c>
      <c r="BF1017" s="341">
        <f t="shared" si="15"/>
        <v>0</v>
      </c>
      <c r="BG1017" s="341">
        <f t="shared" si="16"/>
        <v>0</v>
      </c>
      <c r="BH1017" s="341">
        <f t="shared" si="17"/>
        <v>0</v>
      </c>
      <c r="BI1017" s="341">
        <f t="shared" si="18"/>
        <v>0</v>
      </c>
      <c r="BJ1017" s="3" t="s">
        <v>89</v>
      </c>
      <c r="BK1017" s="341">
        <f t="shared" si="19"/>
        <v>0</v>
      </c>
      <c r="BL1017" s="3" t="s">
        <v>409</v>
      </c>
      <c r="BM1017" s="340" t="s">
        <v>1813</v>
      </c>
    </row>
    <row r="1018" spans="2:65" s="1" customFormat="1" ht="33" customHeight="1" x14ac:dyDescent="0.2">
      <c r="B1018" s="13"/>
      <c r="C1018" s="329" t="s">
        <v>1814</v>
      </c>
      <c r="D1018" s="329" t="s">
        <v>322</v>
      </c>
      <c r="E1018" s="330" t="s">
        <v>1815</v>
      </c>
      <c r="F1018" s="331" t="s">
        <v>1816</v>
      </c>
      <c r="G1018" s="332" t="s">
        <v>1539</v>
      </c>
      <c r="H1018" s="333">
        <v>2</v>
      </c>
      <c r="I1018" s="21"/>
      <c r="J1018" s="334">
        <f t="shared" si="10"/>
        <v>0</v>
      </c>
      <c r="K1018" s="335"/>
      <c r="L1018" s="13"/>
      <c r="M1018" s="336" t="s">
        <v>1</v>
      </c>
      <c r="N1018" s="337" t="s">
        <v>42</v>
      </c>
      <c r="P1018" s="338">
        <f t="shared" si="11"/>
        <v>0</v>
      </c>
      <c r="Q1018" s="338">
        <v>0</v>
      </c>
      <c r="R1018" s="338">
        <f t="shared" si="12"/>
        <v>0</v>
      </c>
      <c r="S1018" s="338">
        <v>0</v>
      </c>
      <c r="T1018" s="339">
        <f t="shared" si="13"/>
        <v>0</v>
      </c>
      <c r="AR1018" s="340" t="s">
        <v>409</v>
      </c>
      <c r="AT1018" s="340" t="s">
        <v>322</v>
      </c>
      <c r="AU1018" s="340" t="s">
        <v>89</v>
      </c>
      <c r="AY1018" s="3" t="s">
        <v>320</v>
      </c>
      <c r="BE1018" s="341">
        <f t="shared" si="14"/>
        <v>0</v>
      </c>
      <c r="BF1018" s="341">
        <f t="shared" si="15"/>
        <v>0</v>
      </c>
      <c r="BG1018" s="341">
        <f t="shared" si="16"/>
        <v>0</v>
      </c>
      <c r="BH1018" s="341">
        <f t="shared" si="17"/>
        <v>0</v>
      </c>
      <c r="BI1018" s="341">
        <f t="shared" si="18"/>
        <v>0</v>
      </c>
      <c r="BJ1018" s="3" t="s">
        <v>89</v>
      </c>
      <c r="BK1018" s="341">
        <f t="shared" si="19"/>
        <v>0</v>
      </c>
      <c r="BL1018" s="3" t="s">
        <v>409</v>
      </c>
      <c r="BM1018" s="340" t="s">
        <v>1817</v>
      </c>
    </row>
    <row r="1019" spans="2:65" s="1" customFormat="1" ht="37.75" customHeight="1" x14ac:dyDescent="0.2">
      <c r="B1019" s="13"/>
      <c r="C1019" s="329" t="s">
        <v>1818</v>
      </c>
      <c r="D1019" s="329" t="s">
        <v>322</v>
      </c>
      <c r="E1019" s="330" t="s">
        <v>1819</v>
      </c>
      <c r="F1019" s="331" t="s">
        <v>1820</v>
      </c>
      <c r="G1019" s="332" t="s">
        <v>1539</v>
      </c>
      <c r="H1019" s="333">
        <v>1</v>
      </c>
      <c r="I1019" s="21"/>
      <c r="J1019" s="334">
        <f t="shared" si="10"/>
        <v>0</v>
      </c>
      <c r="K1019" s="335"/>
      <c r="L1019" s="13"/>
      <c r="M1019" s="336" t="s">
        <v>1</v>
      </c>
      <c r="N1019" s="337" t="s">
        <v>42</v>
      </c>
      <c r="P1019" s="338">
        <f t="shared" si="11"/>
        <v>0</v>
      </c>
      <c r="Q1019" s="338">
        <v>0</v>
      </c>
      <c r="R1019" s="338">
        <f t="shared" si="12"/>
        <v>0</v>
      </c>
      <c r="S1019" s="338">
        <v>0</v>
      </c>
      <c r="T1019" s="339">
        <f t="shared" si="13"/>
        <v>0</v>
      </c>
      <c r="AR1019" s="340" t="s">
        <v>409</v>
      </c>
      <c r="AT1019" s="340" t="s">
        <v>322</v>
      </c>
      <c r="AU1019" s="340" t="s">
        <v>89</v>
      </c>
      <c r="AY1019" s="3" t="s">
        <v>320</v>
      </c>
      <c r="BE1019" s="341">
        <f t="shared" si="14"/>
        <v>0</v>
      </c>
      <c r="BF1019" s="341">
        <f t="shared" si="15"/>
        <v>0</v>
      </c>
      <c r="BG1019" s="341">
        <f t="shared" si="16"/>
        <v>0</v>
      </c>
      <c r="BH1019" s="341">
        <f t="shared" si="17"/>
        <v>0</v>
      </c>
      <c r="BI1019" s="341">
        <f t="shared" si="18"/>
        <v>0</v>
      </c>
      <c r="BJ1019" s="3" t="s">
        <v>89</v>
      </c>
      <c r="BK1019" s="341">
        <f t="shared" si="19"/>
        <v>0</v>
      </c>
      <c r="BL1019" s="3" t="s">
        <v>409</v>
      </c>
      <c r="BM1019" s="340" t="s">
        <v>1821</v>
      </c>
    </row>
    <row r="1020" spans="2:65" s="1" customFormat="1" ht="49" customHeight="1" x14ac:dyDescent="0.2">
      <c r="B1020" s="13"/>
      <c r="C1020" s="329" t="s">
        <v>1822</v>
      </c>
      <c r="D1020" s="329" t="s">
        <v>322</v>
      </c>
      <c r="E1020" s="330" t="s">
        <v>1823</v>
      </c>
      <c r="F1020" s="331" t="s">
        <v>1824</v>
      </c>
      <c r="G1020" s="332" t="s">
        <v>1539</v>
      </c>
      <c r="H1020" s="333">
        <v>1</v>
      </c>
      <c r="I1020" s="21"/>
      <c r="J1020" s="334">
        <f t="shared" si="10"/>
        <v>0</v>
      </c>
      <c r="K1020" s="335"/>
      <c r="L1020" s="13"/>
      <c r="M1020" s="336" t="s">
        <v>1</v>
      </c>
      <c r="N1020" s="337" t="s">
        <v>42</v>
      </c>
      <c r="P1020" s="338">
        <f t="shared" si="11"/>
        <v>0</v>
      </c>
      <c r="Q1020" s="338">
        <v>0</v>
      </c>
      <c r="R1020" s="338">
        <f t="shared" si="12"/>
        <v>0</v>
      </c>
      <c r="S1020" s="338">
        <v>0</v>
      </c>
      <c r="T1020" s="339">
        <f t="shared" si="13"/>
        <v>0</v>
      </c>
      <c r="AR1020" s="340" t="s">
        <v>409</v>
      </c>
      <c r="AT1020" s="340" t="s">
        <v>322</v>
      </c>
      <c r="AU1020" s="340" t="s">
        <v>89</v>
      </c>
      <c r="AY1020" s="3" t="s">
        <v>320</v>
      </c>
      <c r="BE1020" s="341">
        <f t="shared" si="14"/>
        <v>0</v>
      </c>
      <c r="BF1020" s="341">
        <f t="shared" si="15"/>
        <v>0</v>
      </c>
      <c r="BG1020" s="341">
        <f t="shared" si="16"/>
        <v>0</v>
      </c>
      <c r="BH1020" s="341">
        <f t="shared" si="17"/>
        <v>0</v>
      </c>
      <c r="BI1020" s="341">
        <f t="shared" si="18"/>
        <v>0</v>
      </c>
      <c r="BJ1020" s="3" t="s">
        <v>89</v>
      </c>
      <c r="BK1020" s="341">
        <f t="shared" si="19"/>
        <v>0</v>
      </c>
      <c r="BL1020" s="3" t="s">
        <v>409</v>
      </c>
      <c r="BM1020" s="340" t="s">
        <v>1825</v>
      </c>
    </row>
    <row r="1021" spans="2:65" s="1" customFormat="1" ht="44.25" customHeight="1" x14ac:dyDescent="0.2">
      <c r="B1021" s="13"/>
      <c r="C1021" s="329" t="s">
        <v>1826</v>
      </c>
      <c r="D1021" s="329" t="s">
        <v>322</v>
      </c>
      <c r="E1021" s="330" t="s">
        <v>1827</v>
      </c>
      <c r="F1021" s="331" t="s">
        <v>1828</v>
      </c>
      <c r="G1021" s="332" t="s">
        <v>1539</v>
      </c>
      <c r="H1021" s="333">
        <v>1</v>
      </c>
      <c r="I1021" s="21"/>
      <c r="J1021" s="334">
        <f t="shared" si="10"/>
        <v>0</v>
      </c>
      <c r="K1021" s="335"/>
      <c r="L1021" s="13"/>
      <c r="M1021" s="336" t="s">
        <v>1</v>
      </c>
      <c r="N1021" s="337" t="s">
        <v>42</v>
      </c>
      <c r="P1021" s="338">
        <f t="shared" si="11"/>
        <v>0</v>
      </c>
      <c r="Q1021" s="338">
        <v>0</v>
      </c>
      <c r="R1021" s="338">
        <f t="shared" si="12"/>
        <v>0</v>
      </c>
      <c r="S1021" s="338">
        <v>0</v>
      </c>
      <c r="T1021" s="339">
        <f t="shared" si="13"/>
        <v>0</v>
      </c>
      <c r="AR1021" s="340" t="s">
        <v>409</v>
      </c>
      <c r="AT1021" s="340" t="s">
        <v>322</v>
      </c>
      <c r="AU1021" s="340" t="s">
        <v>89</v>
      </c>
      <c r="AY1021" s="3" t="s">
        <v>320</v>
      </c>
      <c r="BE1021" s="341">
        <f t="shared" si="14"/>
        <v>0</v>
      </c>
      <c r="BF1021" s="341">
        <f t="shared" si="15"/>
        <v>0</v>
      </c>
      <c r="BG1021" s="341">
        <f t="shared" si="16"/>
        <v>0</v>
      </c>
      <c r="BH1021" s="341">
        <f t="shared" si="17"/>
        <v>0</v>
      </c>
      <c r="BI1021" s="341">
        <f t="shared" si="18"/>
        <v>0</v>
      </c>
      <c r="BJ1021" s="3" t="s">
        <v>89</v>
      </c>
      <c r="BK1021" s="341">
        <f t="shared" si="19"/>
        <v>0</v>
      </c>
      <c r="BL1021" s="3" t="s">
        <v>409</v>
      </c>
      <c r="BM1021" s="340" t="s">
        <v>1829</v>
      </c>
    </row>
    <row r="1022" spans="2:65" s="1" customFormat="1" ht="44.25" customHeight="1" x14ac:dyDescent="0.2">
      <c r="B1022" s="13"/>
      <c r="C1022" s="329" t="s">
        <v>1830</v>
      </c>
      <c r="D1022" s="329" t="s">
        <v>322</v>
      </c>
      <c r="E1022" s="330" t="s">
        <v>1831</v>
      </c>
      <c r="F1022" s="331" t="s">
        <v>1832</v>
      </c>
      <c r="G1022" s="332" t="s">
        <v>1539</v>
      </c>
      <c r="H1022" s="333">
        <v>1</v>
      </c>
      <c r="I1022" s="21"/>
      <c r="J1022" s="334">
        <f t="shared" si="10"/>
        <v>0</v>
      </c>
      <c r="K1022" s="335"/>
      <c r="L1022" s="13"/>
      <c r="M1022" s="336" t="s">
        <v>1</v>
      </c>
      <c r="N1022" s="337" t="s">
        <v>42</v>
      </c>
      <c r="P1022" s="338">
        <f t="shared" si="11"/>
        <v>0</v>
      </c>
      <c r="Q1022" s="338">
        <v>0</v>
      </c>
      <c r="R1022" s="338">
        <f t="shared" si="12"/>
        <v>0</v>
      </c>
      <c r="S1022" s="338">
        <v>0</v>
      </c>
      <c r="T1022" s="339">
        <f t="shared" si="13"/>
        <v>0</v>
      </c>
      <c r="AR1022" s="340" t="s">
        <v>409</v>
      </c>
      <c r="AT1022" s="340" t="s">
        <v>322</v>
      </c>
      <c r="AU1022" s="340" t="s">
        <v>89</v>
      </c>
      <c r="AY1022" s="3" t="s">
        <v>320</v>
      </c>
      <c r="BE1022" s="341">
        <f t="shared" si="14"/>
        <v>0</v>
      </c>
      <c r="BF1022" s="341">
        <f t="shared" si="15"/>
        <v>0</v>
      </c>
      <c r="BG1022" s="341">
        <f t="shared" si="16"/>
        <v>0</v>
      </c>
      <c r="BH1022" s="341">
        <f t="shared" si="17"/>
        <v>0</v>
      </c>
      <c r="BI1022" s="341">
        <f t="shared" si="18"/>
        <v>0</v>
      </c>
      <c r="BJ1022" s="3" t="s">
        <v>89</v>
      </c>
      <c r="BK1022" s="341">
        <f t="shared" si="19"/>
        <v>0</v>
      </c>
      <c r="BL1022" s="3" t="s">
        <v>409</v>
      </c>
      <c r="BM1022" s="340" t="s">
        <v>1833</v>
      </c>
    </row>
    <row r="1023" spans="2:65" s="1" customFormat="1" ht="37.75" customHeight="1" x14ac:dyDescent="0.2">
      <c r="B1023" s="13"/>
      <c r="C1023" s="329" t="s">
        <v>1834</v>
      </c>
      <c r="D1023" s="329" t="s">
        <v>322</v>
      </c>
      <c r="E1023" s="330" t="s">
        <v>1835</v>
      </c>
      <c r="F1023" s="331" t="s">
        <v>1836</v>
      </c>
      <c r="G1023" s="332" t="s">
        <v>1539</v>
      </c>
      <c r="H1023" s="333">
        <v>1</v>
      </c>
      <c r="I1023" s="21"/>
      <c r="J1023" s="334">
        <f t="shared" si="10"/>
        <v>0</v>
      </c>
      <c r="K1023" s="335"/>
      <c r="L1023" s="13"/>
      <c r="M1023" s="336" t="s">
        <v>1</v>
      </c>
      <c r="N1023" s="337" t="s">
        <v>42</v>
      </c>
      <c r="P1023" s="338">
        <f t="shared" si="11"/>
        <v>0</v>
      </c>
      <c r="Q1023" s="338">
        <v>0</v>
      </c>
      <c r="R1023" s="338">
        <f t="shared" si="12"/>
        <v>0</v>
      </c>
      <c r="S1023" s="338">
        <v>0</v>
      </c>
      <c r="T1023" s="339">
        <f t="shared" si="13"/>
        <v>0</v>
      </c>
      <c r="AR1023" s="340" t="s">
        <v>409</v>
      </c>
      <c r="AT1023" s="340" t="s">
        <v>322</v>
      </c>
      <c r="AU1023" s="340" t="s">
        <v>89</v>
      </c>
      <c r="AY1023" s="3" t="s">
        <v>320</v>
      </c>
      <c r="BE1023" s="341">
        <f t="shared" si="14"/>
        <v>0</v>
      </c>
      <c r="BF1023" s="341">
        <f t="shared" si="15"/>
        <v>0</v>
      </c>
      <c r="BG1023" s="341">
        <f t="shared" si="16"/>
        <v>0</v>
      </c>
      <c r="BH1023" s="341">
        <f t="shared" si="17"/>
        <v>0</v>
      </c>
      <c r="BI1023" s="341">
        <f t="shared" si="18"/>
        <v>0</v>
      </c>
      <c r="BJ1023" s="3" t="s">
        <v>89</v>
      </c>
      <c r="BK1023" s="341">
        <f t="shared" si="19"/>
        <v>0</v>
      </c>
      <c r="BL1023" s="3" t="s">
        <v>409</v>
      </c>
      <c r="BM1023" s="340" t="s">
        <v>1837</v>
      </c>
    </row>
    <row r="1024" spans="2:65" s="1" customFormat="1" ht="37.75" customHeight="1" x14ac:dyDescent="0.2">
      <c r="B1024" s="13"/>
      <c r="C1024" s="329" t="s">
        <v>1838</v>
      </c>
      <c r="D1024" s="329" t="s">
        <v>322</v>
      </c>
      <c r="E1024" s="330" t="s">
        <v>1839</v>
      </c>
      <c r="F1024" s="331" t="s">
        <v>1840</v>
      </c>
      <c r="G1024" s="332" t="s">
        <v>1539</v>
      </c>
      <c r="H1024" s="333">
        <v>1</v>
      </c>
      <c r="I1024" s="21"/>
      <c r="J1024" s="334">
        <f t="shared" si="10"/>
        <v>0</v>
      </c>
      <c r="K1024" s="335"/>
      <c r="L1024" s="13"/>
      <c r="M1024" s="336" t="s">
        <v>1</v>
      </c>
      <c r="N1024" s="337" t="s">
        <v>42</v>
      </c>
      <c r="P1024" s="338">
        <f t="shared" si="11"/>
        <v>0</v>
      </c>
      <c r="Q1024" s="338">
        <v>0</v>
      </c>
      <c r="R1024" s="338">
        <f t="shared" si="12"/>
        <v>0</v>
      </c>
      <c r="S1024" s="338">
        <v>0</v>
      </c>
      <c r="T1024" s="339">
        <f t="shared" si="13"/>
        <v>0</v>
      </c>
      <c r="AR1024" s="340" t="s">
        <v>409</v>
      </c>
      <c r="AT1024" s="340" t="s">
        <v>322</v>
      </c>
      <c r="AU1024" s="340" t="s">
        <v>89</v>
      </c>
      <c r="AY1024" s="3" t="s">
        <v>320</v>
      </c>
      <c r="BE1024" s="341">
        <f t="shared" si="14"/>
        <v>0</v>
      </c>
      <c r="BF1024" s="341">
        <f t="shared" si="15"/>
        <v>0</v>
      </c>
      <c r="BG1024" s="341">
        <f t="shared" si="16"/>
        <v>0</v>
      </c>
      <c r="BH1024" s="341">
        <f t="shared" si="17"/>
        <v>0</v>
      </c>
      <c r="BI1024" s="341">
        <f t="shared" si="18"/>
        <v>0</v>
      </c>
      <c r="BJ1024" s="3" t="s">
        <v>89</v>
      </c>
      <c r="BK1024" s="341">
        <f t="shared" si="19"/>
        <v>0</v>
      </c>
      <c r="BL1024" s="3" t="s">
        <v>409</v>
      </c>
      <c r="BM1024" s="340" t="s">
        <v>1841</v>
      </c>
    </row>
    <row r="1025" spans="2:65" s="1" customFormat="1" ht="37.75" customHeight="1" x14ac:dyDescent="0.2">
      <c r="B1025" s="13"/>
      <c r="C1025" s="329" t="s">
        <v>1842</v>
      </c>
      <c r="D1025" s="329" t="s">
        <v>322</v>
      </c>
      <c r="E1025" s="330" t="s">
        <v>1843</v>
      </c>
      <c r="F1025" s="331" t="s">
        <v>1844</v>
      </c>
      <c r="G1025" s="332" t="s">
        <v>1539</v>
      </c>
      <c r="H1025" s="333">
        <v>1</v>
      </c>
      <c r="I1025" s="21"/>
      <c r="J1025" s="334">
        <f t="shared" si="10"/>
        <v>0</v>
      </c>
      <c r="K1025" s="335"/>
      <c r="L1025" s="13"/>
      <c r="M1025" s="336" t="s">
        <v>1</v>
      </c>
      <c r="N1025" s="337" t="s">
        <v>42</v>
      </c>
      <c r="P1025" s="338">
        <f t="shared" si="11"/>
        <v>0</v>
      </c>
      <c r="Q1025" s="338">
        <v>0</v>
      </c>
      <c r="R1025" s="338">
        <f t="shared" si="12"/>
        <v>0</v>
      </c>
      <c r="S1025" s="338">
        <v>0</v>
      </c>
      <c r="T1025" s="339">
        <f t="shared" si="13"/>
        <v>0</v>
      </c>
      <c r="AR1025" s="340" t="s">
        <v>409</v>
      </c>
      <c r="AT1025" s="340" t="s">
        <v>322</v>
      </c>
      <c r="AU1025" s="340" t="s">
        <v>89</v>
      </c>
      <c r="AY1025" s="3" t="s">
        <v>320</v>
      </c>
      <c r="BE1025" s="341">
        <f t="shared" si="14"/>
        <v>0</v>
      </c>
      <c r="BF1025" s="341">
        <f t="shared" si="15"/>
        <v>0</v>
      </c>
      <c r="BG1025" s="341">
        <f t="shared" si="16"/>
        <v>0</v>
      </c>
      <c r="BH1025" s="341">
        <f t="shared" si="17"/>
        <v>0</v>
      </c>
      <c r="BI1025" s="341">
        <f t="shared" si="18"/>
        <v>0</v>
      </c>
      <c r="BJ1025" s="3" t="s">
        <v>89</v>
      </c>
      <c r="BK1025" s="341">
        <f t="shared" si="19"/>
        <v>0</v>
      </c>
      <c r="BL1025" s="3" t="s">
        <v>409</v>
      </c>
      <c r="BM1025" s="340" t="s">
        <v>1845</v>
      </c>
    </row>
    <row r="1026" spans="2:65" s="1" customFormat="1" ht="37.75" customHeight="1" x14ac:dyDescent="0.2">
      <c r="B1026" s="13"/>
      <c r="C1026" s="329" t="s">
        <v>1846</v>
      </c>
      <c r="D1026" s="329" t="s">
        <v>322</v>
      </c>
      <c r="E1026" s="330" t="s">
        <v>1847</v>
      </c>
      <c r="F1026" s="331" t="s">
        <v>1848</v>
      </c>
      <c r="G1026" s="332" t="s">
        <v>1539</v>
      </c>
      <c r="H1026" s="333">
        <v>1</v>
      </c>
      <c r="I1026" s="21"/>
      <c r="J1026" s="334">
        <f t="shared" si="10"/>
        <v>0</v>
      </c>
      <c r="K1026" s="335"/>
      <c r="L1026" s="13"/>
      <c r="M1026" s="336" t="s">
        <v>1</v>
      </c>
      <c r="N1026" s="337" t="s">
        <v>42</v>
      </c>
      <c r="P1026" s="338">
        <f t="shared" si="11"/>
        <v>0</v>
      </c>
      <c r="Q1026" s="338">
        <v>0</v>
      </c>
      <c r="R1026" s="338">
        <f t="shared" si="12"/>
        <v>0</v>
      </c>
      <c r="S1026" s="338">
        <v>0</v>
      </c>
      <c r="T1026" s="339">
        <f t="shared" si="13"/>
        <v>0</v>
      </c>
      <c r="AR1026" s="340" t="s">
        <v>409</v>
      </c>
      <c r="AT1026" s="340" t="s">
        <v>322</v>
      </c>
      <c r="AU1026" s="340" t="s">
        <v>89</v>
      </c>
      <c r="AY1026" s="3" t="s">
        <v>320</v>
      </c>
      <c r="BE1026" s="341">
        <f t="shared" si="14"/>
        <v>0</v>
      </c>
      <c r="BF1026" s="341">
        <f t="shared" si="15"/>
        <v>0</v>
      </c>
      <c r="BG1026" s="341">
        <f t="shared" si="16"/>
        <v>0</v>
      </c>
      <c r="BH1026" s="341">
        <f t="shared" si="17"/>
        <v>0</v>
      </c>
      <c r="BI1026" s="341">
        <f t="shared" si="18"/>
        <v>0</v>
      </c>
      <c r="BJ1026" s="3" t="s">
        <v>89</v>
      </c>
      <c r="BK1026" s="341">
        <f t="shared" si="19"/>
        <v>0</v>
      </c>
      <c r="BL1026" s="3" t="s">
        <v>409</v>
      </c>
      <c r="BM1026" s="340" t="s">
        <v>1849</v>
      </c>
    </row>
    <row r="1027" spans="2:65" s="1" customFormat="1" ht="37.75" customHeight="1" x14ac:dyDescent="0.2">
      <c r="B1027" s="13"/>
      <c r="C1027" s="329" t="s">
        <v>1850</v>
      </c>
      <c r="D1027" s="329" t="s">
        <v>322</v>
      </c>
      <c r="E1027" s="330" t="s">
        <v>1851</v>
      </c>
      <c r="F1027" s="331" t="s">
        <v>1852</v>
      </c>
      <c r="G1027" s="332" t="s">
        <v>1539</v>
      </c>
      <c r="H1027" s="333">
        <v>1</v>
      </c>
      <c r="I1027" s="21"/>
      <c r="J1027" s="334">
        <f t="shared" si="10"/>
        <v>0</v>
      </c>
      <c r="K1027" s="335"/>
      <c r="L1027" s="13"/>
      <c r="M1027" s="336" t="s">
        <v>1</v>
      </c>
      <c r="N1027" s="337" t="s">
        <v>42</v>
      </c>
      <c r="P1027" s="338">
        <f t="shared" si="11"/>
        <v>0</v>
      </c>
      <c r="Q1027" s="338">
        <v>0</v>
      </c>
      <c r="R1027" s="338">
        <f t="shared" si="12"/>
        <v>0</v>
      </c>
      <c r="S1027" s="338">
        <v>0</v>
      </c>
      <c r="T1027" s="339">
        <f t="shared" si="13"/>
        <v>0</v>
      </c>
      <c r="AR1027" s="340" t="s">
        <v>409</v>
      </c>
      <c r="AT1027" s="340" t="s">
        <v>322</v>
      </c>
      <c r="AU1027" s="340" t="s">
        <v>89</v>
      </c>
      <c r="AY1027" s="3" t="s">
        <v>320</v>
      </c>
      <c r="BE1027" s="341">
        <f t="shared" si="14"/>
        <v>0</v>
      </c>
      <c r="BF1027" s="341">
        <f t="shared" si="15"/>
        <v>0</v>
      </c>
      <c r="BG1027" s="341">
        <f t="shared" si="16"/>
        <v>0</v>
      </c>
      <c r="BH1027" s="341">
        <f t="shared" si="17"/>
        <v>0</v>
      </c>
      <c r="BI1027" s="341">
        <f t="shared" si="18"/>
        <v>0</v>
      </c>
      <c r="BJ1027" s="3" t="s">
        <v>89</v>
      </c>
      <c r="BK1027" s="341">
        <f t="shared" si="19"/>
        <v>0</v>
      </c>
      <c r="BL1027" s="3" t="s">
        <v>409</v>
      </c>
      <c r="BM1027" s="340" t="s">
        <v>1853</v>
      </c>
    </row>
    <row r="1028" spans="2:65" s="1" customFormat="1" ht="37.75" customHeight="1" x14ac:dyDescent="0.2">
      <c r="B1028" s="13"/>
      <c r="C1028" s="329" t="s">
        <v>1854</v>
      </c>
      <c r="D1028" s="329" t="s">
        <v>322</v>
      </c>
      <c r="E1028" s="330" t="s">
        <v>1855</v>
      </c>
      <c r="F1028" s="331" t="s">
        <v>1856</v>
      </c>
      <c r="G1028" s="332" t="s">
        <v>1539</v>
      </c>
      <c r="H1028" s="333">
        <v>2</v>
      </c>
      <c r="I1028" s="21"/>
      <c r="J1028" s="334">
        <f t="shared" si="10"/>
        <v>0</v>
      </c>
      <c r="K1028" s="335"/>
      <c r="L1028" s="13"/>
      <c r="M1028" s="336" t="s">
        <v>1</v>
      </c>
      <c r="N1028" s="337" t="s">
        <v>42</v>
      </c>
      <c r="P1028" s="338">
        <f t="shared" si="11"/>
        <v>0</v>
      </c>
      <c r="Q1028" s="338">
        <v>0</v>
      </c>
      <c r="R1028" s="338">
        <f t="shared" si="12"/>
        <v>0</v>
      </c>
      <c r="S1028" s="338">
        <v>0</v>
      </c>
      <c r="T1028" s="339">
        <f t="shared" si="13"/>
        <v>0</v>
      </c>
      <c r="AR1028" s="340" t="s">
        <v>409</v>
      </c>
      <c r="AT1028" s="340" t="s">
        <v>322</v>
      </c>
      <c r="AU1028" s="340" t="s">
        <v>89</v>
      </c>
      <c r="AY1028" s="3" t="s">
        <v>320</v>
      </c>
      <c r="BE1028" s="341">
        <f t="shared" si="14"/>
        <v>0</v>
      </c>
      <c r="BF1028" s="341">
        <f t="shared" si="15"/>
        <v>0</v>
      </c>
      <c r="BG1028" s="341">
        <f t="shared" si="16"/>
        <v>0</v>
      </c>
      <c r="BH1028" s="341">
        <f t="shared" si="17"/>
        <v>0</v>
      </c>
      <c r="BI1028" s="341">
        <f t="shared" si="18"/>
        <v>0</v>
      </c>
      <c r="BJ1028" s="3" t="s">
        <v>89</v>
      </c>
      <c r="BK1028" s="341">
        <f t="shared" si="19"/>
        <v>0</v>
      </c>
      <c r="BL1028" s="3" t="s">
        <v>409</v>
      </c>
      <c r="BM1028" s="340" t="s">
        <v>1857</v>
      </c>
    </row>
    <row r="1029" spans="2:65" s="1" customFormat="1" ht="37.75" customHeight="1" x14ac:dyDescent="0.2">
      <c r="B1029" s="13"/>
      <c r="C1029" s="329" t="s">
        <v>1858</v>
      </c>
      <c r="D1029" s="329" t="s">
        <v>322</v>
      </c>
      <c r="E1029" s="330" t="s">
        <v>1859</v>
      </c>
      <c r="F1029" s="331" t="s">
        <v>1860</v>
      </c>
      <c r="G1029" s="332" t="s">
        <v>1539</v>
      </c>
      <c r="H1029" s="333">
        <v>1</v>
      </c>
      <c r="I1029" s="21"/>
      <c r="J1029" s="334">
        <f t="shared" si="10"/>
        <v>0</v>
      </c>
      <c r="K1029" s="335"/>
      <c r="L1029" s="13"/>
      <c r="M1029" s="336" t="s">
        <v>1</v>
      </c>
      <c r="N1029" s="337" t="s">
        <v>42</v>
      </c>
      <c r="P1029" s="338">
        <f t="shared" si="11"/>
        <v>0</v>
      </c>
      <c r="Q1029" s="338">
        <v>0</v>
      </c>
      <c r="R1029" s="338">
        <f t="shared" si="12"/>
        <v>0</v>
      </c>
      <c r="S1029" s="338">
        <v>0</v>
      </c>
      <c r="T1029" s="339">
        <f t="shared" si="13"/>
        <v>0</v>
      </c>
      <c r="AR1029" s="340" t="s">
        <v>409</v>
      </c>
      <c r="AT1029" s="340" t="s">
        <v>322</v>
      </c>
      <c r="AU1029" s="340" t="s">
        <v>89</v>
      </c>
      <c r="AY1029" s="3" t="s">
        <v>320</v>
      </c>
      <c r="BE1029" s="341">
        <f t="shared" si="14"/>
        <v>0</v>
      </c>
      <c r="BF1029" s="341">
        <f t="shared" si="15"/>
        <v>0</v>
      </c>
      <c r="BG1029" s="341">
        <f t="shared" si="16"/>
        <v>0</v>
      </c>
      <c r="BH1029" s="341">
        <f t="shared" si="17"/>
        <v>0</v>
      </c>
      <c r="BI1029" s="341">
        <f t="shared" si="18"/>
        <v>0</v>
      </c>
      <c r="BJ1029" s="3" t="s">
        <v>89</v>
      </c>
      <c r="BK1029" s="341">
        <f t="shared" si="19"/>
        <v>0</v>
      </c>
      <c r="BL1029" s="3" t="s">
        <v>409</v>
      </c>
      <c r="BM1029" s="340" t="s">
        <v>1861</v>
      </c>
    </row>
    <row r="1030" spans="2:65" s="1" customFormat="1" ht="37.75" customHeight="1" x14ac:dyDescent="0.2">
      <c r="B1030" s="13"/>
      <c r="C1030" s="329" t="s">
        <v>1862</v>
      </c>
      <c r="D1030" s="329" t="s">
        <v>322</v>
      </c>
      <c r="E1030" s="330" t="s">
        <v>1863</v>
      </c>
      <c r="F1030" s="331" t="s">
        <v>1864</v>
      </c>
      <c r="G1030" s="332" t="s">
        <v>1539</v>
      </c>
      <c r="H1030" s="333">
        <v>6</v>
      </c>
      <c r="I1030" s="21"/>
      <c r="J1030" s="334">
        <f t="shared" si="10"/>
        <v>0</v>
      </c>
      <c r="K1030" s="335"/>
      <c r="L1030" s="13"/>
      <c r="M1030" s="336" t="s">
        <v>1</v>
      </c>
      <c r="N1030" s="337" t="s">
        <v>42</v>
      </c>
      <c r="P1030" s="338">
        <f t="shared" si="11"/>
        <v>0</v>
      </c>
      <c r="Q1030" s="338">
        <v>0</v>
      </c>
      <c r="R1030" s="338">
        <f t="shared" si="12"/>
        <v>0</v>
      </c>
      <c r="S1030" s="338">
        <v>0</v>
      </c>
      <c r="T1030" s="339">
        <f t="shared" si="13"/>
        <v>0</v>
      </c>
      <c r="AR1030" s="340" t="s">
        <v>409</v>
      </c>
      <c r="AT1030" s="340" t="s">
        <v>322</v>
      </c>
      <c r="AU1030" s="340" t="s">
        <v>89</v>
      </c>
      <c r="AY1030" s="3" t="s">
        <v>320</v>
      </c>
      <c r="BE1030" s="341">
        <f t="shared" si="14"/>
        <v>0</v>
      </c>
      <c r="BF1030" s="341">
        <f t="shared" si="15"/>
        <v>0</v>
      </c>
      <c r="BG1030" s="341">
        <f t="shared" si="16"/>
        <v>0</v>
      </c>
      <c r="BH1030" s="341">
        <f t="shared" si="17"/>
        <v>0</v>
      </c>
      <c r="BI1030" s="341">
        <f t="shared" si="18"/>
        <v>0</v>
      </c>
      <c r="BJ1030" s="3" t="s">
        <v>89</v>
      </c>
      <c r="BK1030" s="341">
        <f t="shared" si="19"/>
        <v>0</v>
      </c>
      <c r="BL1030" s="3" t="s">
        <v>409</v>
      </c>
      <c r="BM1030" s="340" t="s">
        <v>1865</v>
      </c>
    </row>
    <row r="1031" spans="2:65" s="1" customFormat="1" ht="37.75" customHeight="1" x14ac:dyDescent="0.2">
      <c r="B1031" s="13"/>
      <c r="C1031" s="329" t="s">
        <v>1866</v>
      </c>
      <c r="D1031" s="329" t="s">
        <v>322</v>
      </c>
      <c r="E1031" s="330" t="s">
        <v>1867</v>
      </c>
      <c r="F1031" s="331" t="s">
        <v>1868</v>
      </c>
      <c r="G1031" s="332" t="s">
        <v>1539</v>
      </c>
      <c r="H1031" s="333">
        <v>13</v>
      </c>
      <c r="I1031" s="21"/>
      <c r="J1031" s="334">
        <f t="shared" ref="J1031:J1051" si="20">ROUND(I1031*H1031,2)</f>
        <v>0</v>
      </c>
      <c r="K1031" s="335"/>
      <c r="L1031" s="13"/>
      <c r="M1031" s="336" t="s">
        <v>1</v>
      </c>
      <c r="N1031" s="337" t="s">
        <v>42</v>
      </c>
      <c r="P1031" s="338">
        <f t="shared" ref="P1031:P1051" si="21">O1031*H1031</f>
        <v>0</v>
      </c>
      <c r="Q1031" s="338">
        <v>0</v>
      </c>
      <c r="R1031" s="338">
        <f t="shared" ref="R1031:R1051" si="22">Q1031*H1031</f>
        <v>0</v>
      </c>
      <c r="S1031" s="338">
        <v>0</v>
      </c>
      <c r="T1031" s="339">
        <f t="shared" ref="T1031:T1051" si="23">S1031*H1031</f>
        <v>0</v>
      </c>
      <c r="AR1031" s="340" t="s">
        <v>409</v>
      </c>
      <c r="AT1031" s="340" t="s">
        <v>322</v>
      </c>
      <c r="AU1031" s="340" t="s">
        <v>89</v>
      </c>
      <c r="AY1031" s="3" t="s">
        <v>320</v>
      </c>
      <c r="BE1031" s="341">
        <f t="shared" ref="BE1031:BE1051" si="24">IF(N1031="základní",J1031,0)</f>
        <v>0</v>
      </c>
      <c r="BF1031" s="341">
        <f t="shared" ref="BF1031:BF1051" si="25">IF(N1031="snížená",J1031,0)</f>
        <v>0</v>
      </c>
      <c r="BG1031" s="341">
        <f t="shared" ref="BG1031:BG1051" si="26">IF(N1031="zákl. přenesená",J1031,0)</f>
        <v>0</v>
      </c>
      <c r="BH1031" s="341">
        <f t="shared" ref="BH1031:BH1051" si="27">IF(N1031="sníž. přenesená",J1031,0)</f>
        <v>0</v>
      </c>
      <c r="BI1031" s="341">
        <f t="shared" ref="BI1031:BI1051" si="28">IF(N1031="nulová",J1031,0)</f>
        <v>0</v>
      </c>
      <c r="BJ1031" s="3" t="s">
        <v>89</v>
      </c>
      <c r="BK1031" s="341">
        <f t="shared" ref="BK1031:BK1051" si="29">ROUND(I1031*H1031,2)</f>
        <v>0</v>
      </c>
      <c r="BL1031" s="3" t="s">
        <v>409</v>
      </c>
      <c r="BM1031" s="340" t="s">
        <v>1869</v>
      </c>
    </row>
    <row r="1032" spans="2:65" s="1" customFormat="1" ht="37.75" customHeight="1" x14ac:dyDescent="0.2">
      <c r="B1032" s="13"/>
      <c r="C1032" s="329" t="s">
        <v>1870</v>
      </c>
      <c r="D1032" s="329" t="s">
        <v>322</v>
      </c>
      <c r="E1032" s="330" t="s">
        <v>1871</v>
      </c>
      <c r="F1032" s="331" t="s">
        <v>1872</v>
      </c>
      <c r="G1032" s="332" t="s">
        <v>1539</v>
      </c>
      <c r="H1032" s="333">
        <v>12</v>
      </c>
      <c r="I1032" s="21"/>
      <c r="J1032" s="334">
        <f t="shared" si="20"/>
        <v>0</v>
      </c>
      <c r="K1032" s="335"/>
      <c r="L1032" s="13"/>
      <c r="M1032" s="336" t="s">
        <v>1</v>
      </c>
      <c r="N1032" s="337" t="s">
        <v>42</v>
      </c>
      <c r="P1032" s="338">
        <f t="shared" si="21"/>
        <v>0</v>
      </c>
      <c r="Q1032" s="338">
        <v>0</v>
      </c>
      <c r="R1032" s="338">
        <f t="shared" si="22"/>
        <v>0</v>
      </c>
      <c r="S1032" s="338">
        <v>0</v>
      </c>
      <c r="T1032" s="339">
        <f t="shared" si="23"/>
        <v>0</v>
      </c>
      <c r="AR1032" s="340" t="s">
        <v>409</v>
      </c>
      <c r="AT1032" s="340" t="s">
        <v>322</v>
      </c>
      <c r="AU1032" s="340" t="s">
        <v>89</v>
      </c>
      <c r="AY1032" s="3" t="s">
        <v>320</v>
      </c>
      <c r="BE1032" s="341">
        <f t="shared" si="24"/>
        <v>0</v>
      </c>
      <c r="BF1032" s="341">
        <f t="shared" si="25"/>
        <v>0</v>
      </c>
      <c r="BG1032" s="341">
        <f t="shared" si="26"/>
        <v>0</v>
      </c>
      <c r="BH1032" s="341">
        <f t="shared" si="27"/>
        <v>0</v>
      </c>
      <c r="BI1032" s="341">
        <f t="shared" si="28"/>
        <v>0</v>
      </c>
      <c r="BJ1032" s="3" t="s">
        <v>89</v>
      </c>
      <c r="BK1032" s="341">
        <f t="shared" si="29"/>
        <v>0</v>
      </c>
      <c r="BL1032" s="3" t="s">
        <v>409</v>
      </c>
      <c r="BM1032" s="340" t="s">
        <v>1873</v>
      </c>
    </row>
    <row r="1033" spans="2:65" s="1" customFormat="1" ht="37.75" customHeight="1" x14ac:dyDescent="0.2">
      <c r="B1033" s="13"/>
      <c r="C1033" s="329" t="s">
        <v>1874</v>
      </c>
      <c r="D1033" s="329" t="s">
        <v>322</v>
      </c>
      <c r="E1033" s="330" t="s">
        <v>1875</v>
      </c>
      <c r="F1033" s="331" t="s">
        <v>1876</v>
      </c>
      <c r="G1033" s="332" t="s">
        <v>1539</v>
      </c>
      <c r="H1033" s="333">
        <v>1</v>
      </c>
      <c r="I1033" s="21"/>
      <c r="J1033" s="334">
        <f t="shared" si="20"/>
        <v>0</v>
      </c>
      <c r="K1033" s="335"/>
      <c r="L1033" s="13"/>
      <c r="M1033" s="336" t="s">
        <v>1</v>
      </c>
      <c r="N1033" s="337" t="s">
        <v>42</v>
      </c>
      <c r="P1033" s="338">
        <f t="shared" si="21"/>
        <v>0</v>
      </c>
      <c r="Q1033" s="338">
        <v>0</v>
      </c>
      <c r="R1033" s="338">
        <f t="shared" si="22"/>
        <v>0</v>
      </c>
      <c r="S1033" s="338">
        <v>0</v>
      </c>
      <c r="T1033" s="339">
        <f t="shared" si="23"/>
        <v>0</v>
      </c>
      <c r="AR1033" s="340" t="s">
        <v>409</v>
      </c>
      <c r="AT1033" s="340" t="s">
        <v>322</v>
      </c>
      <c r="AU1033" s="340" t="s">
        <v>89</v>
      </c>
      <c r="AY1033" s="3" t="s">
        <v>320</v>
      </c>
      <c r="BE1033" s="341">
        <f t="shared" si="24"/>
        <v>0</v>
      </c>
      <c r="BF1033" s="341">
        <f t="shared" si="25"/>
        <v>0</v>
      </c>
      <c r="BG1033" s="341">
        <f t="shared" si="26"/>
        <v>0</v>
      </c>
      <c r="BH1033" s="341">
        <f t="shared" si="27"/>
        <v>0</v>
      </c>
      <c r="BI1033" s="341">
        <f t="shared" si="28"/>
        <v>0</v>
      </c>
      <c r="BJ1033" s="3" t="s">
        <v>89</v>
      </c>
      <c r="BK1033" s="341">
        <f t="shared" si="29"/>
        <v>0</v>
      </c>
      <c r="BL1033" s="3" t="s">
        <v>409</v>
      </c>
      <c r="BM1033" s="340" t="s">
        <v>1877</v>
      </c>
    </row>
    <row r="1034" spans="2:65" s="1" customFormat="1" ht="37.75" customHeight="1" x14ac:dyDescent="0.2">
      <c r="B1034" s="13"/>
      <c r="C1034" s="329" t="s">
        <v>1878</v>
      </c>
      <c r="D1034" s="329" t="s">
        <v>322</v>
      </c>
      <c r="E1034" s="330" t="s">
        <v>1879</v>
      </c>
      <c r="F1034" s="331" t="s">
        <v>1880</v>
      </c>
      <c r="G1034" s="332" t="s">
        <v>1539</v>
      </c>
      <c r="H1034" s="333">
        <v>11</v>
      </c>
      <c r="I1034" s="21"/>
      <c r="J1034" s="334">
        <f t="shared" si="20"/>
        <v>0</v>
      </c>
      <c r="K1034" s="335"/>
      <c r="L1034" s="13"/>
      <c r="M1034" s="336" t="s">
        <v>1</v>
      </c>
      <c r="N1034" s="337" t="s">
        <v>42</v>
      </c>
      <c r="P1034" s="338">
        <f t="shared" si="21"/>
        <v>0</v>
      </c>
      <c r="Q1034" s="338">
        <v>0</v>
      </c>
      <c r="R1034" s="338">
        <f t="shared" si="22"/>
        <v>0</v>
      </c>
      <c r="S1034" s="338">
        <v>0</v>
      </c>
      <c r="T1034" s="339">
        <f t="shared" si="23"/>
        <v>0</v>
      </c>
      <c r="AR1034" s="340" t="s">
        <v>409</v>
      </c>
      <c r="AT1034" s="340" t="s">
        <v>322</v>
      </c>
      <c r="AU1034" s="340" t="s">
        <v>89</v>
      </c>
      <c r="AY1034" s="3" t="s">
        <v>320</v>
      </c>
      <c r="BE1034" s="341">
        <f t="shared" si="24"/>
        <v>0</v>
      </c>
      <c r="BF1034" s="341">
        <f t="shared" si="25"/>
        <v>0</v>
      </c>
      <c r="BG1034" s="341">
        <f t="shared" si="26"/>
        <v>0</v>
      </c>
      <c r="BH1034" s="341">
        <f t="shared" si="27"/>
        <v>0</v>
      </c>
      <c r="BI1034" s="341">
        <f t="shared" si="28"/>
        <v>0</v>
      </c>
      <c r="BJ1034" s="3" t="s">
        <v>89</v>
      </c>
      <c r="BK1034" s="341">
        <f t="shared" si="29"/>
        <v>0</v>
      </c>
      <c r="BL1034" s="3" t="s">
        <v>409</v>
      </c>
      <c r="BM1034" s="340" t="s">
        <v>1881</v>
      </c>
    </row>
    <row r="1035" spans="2:65" s="1" customFormat="1" ht="37.75" customHeight="1" x14ac:dyDescent="0.2">
      <c r="B1035" s="13"/>
      <c r="C1035" s="329" t="s">
        <v>1882</v>
      </c>
      <c r="D1035" s="329" t="s">
        <v>322</v>
      </c>
      <c r="E1035" s="330" t="s">
        <v>1883</v>
      </c>
      <c r="F1035" s="331" t="s">
        <v>1884</v>
      </c>
      <c r="G1035" s="332" t="s">
        <v>1539</v>
      </c>
      <c r="H1035" s="333">
        <v>1</v>
      </c>
      <c r="I1035" s="21"/>
      <c r="J1035" s="334">
        <f t="shared" si="20"/>
        <v>0</v>
      </c>
      <c r="K1035" s="335"/>
      <c r="L1035" s="13"/>
      <c r="M1035" s="336" t="s">
        <v>1</v>
      </c>
      <c r="N1035" s="337" t="s">
        <v>42</v>
      </c>
      <c r="P1035" s="338">
        <f t="shared" si="21"/>
        <v>0</v>
      </c>
      <c r="Q1035" s="338">
        <v>0</v>
      </c>
      <c r="R1035" s="338">
        <f t="shared" si="22"/>
        <v>0</v>
      </c>
      <c r="S1035" s="338">
        <v>0</v>
      </c>
      <c r="T1035" s="339">
        <f t="shared" si="23"/>
        <v>0</v>
      </c>
      <c r="AR1035" s="340" t="s">
        <v>409</v>
      </c>
      <c r="AT1035" s="340" t="s">
        <v>322</v>
      </c>
      <c r="AU1035" s="340" t="s">
        <v>89</v>
      </c>
      <c r="AY1035" s="3" t="s">
        <v>320</v>
      </c>
      <c r="BE1035" s="341">
        <f t="shared" si="24"/>
        <v>0</v>
      </c>
      <c r="BF1035" s="341">
        <f t="shared" si="25"/>
        <v>0</v>
      </c>
      <c r="BG1035" s="341">
        <f t="shared" si="26"/>
        <v>0</v>
      </c>
      <c r="BH1035" s="341">
        <f t="shared" si="27"/>
        <v>0</v>
      </c>
      <c r="BI1035" s="341">
        <f t="shared" si="28"/>
        <v>0</v>
      </c>
      <c r="BJ1035" s="3" t="s">
        <v>89</v>
      </c>
      <c r="BK1035" s="341">
        <f t="shared" si="29"/>
        <v>0</v>
      </c>
      <c r="BL1035" s="3" t="s">
        <v>409</v>
      </c>
      <c r="BM1035" s="340" t="s">
        <v>1885</v>
      </c>
    </row>
    <row r="1036" spans="2:65" s="1" customFormat="1" ht="37.75" customHeight="1" x14ac:dyDescent="0.2">
      <c r="B1036" s="13"/>
      <c r="C1036" s="329" t="s">
        <v>1886</v>
      </c>
      <c r="D1036" s="329" t="s">
        <v>322</v>
      </c>
      <c r="E1036" s="330" t="s">
        <v>1887</v>
      </c>
      <c r="F1036" s="331" t="s">
        <v>1888</v>
      </c>
      <c r="G1036" s="332" t="s">
        <v>1539</v>
      </c>
      <c r="H1036" s="333">
        <v>1</v>
      </c>
      <c r="I1036" s="21"/>
      <c r="J1036" s="334">
        <f t="shared" si="20"/>
        <v>0</v>
      </c>
      <c r="K1036" s="335"/>
      <c r="L1036" s="13"/>
      <c r="M1036" s="336" t="s">
        <v>1</v>
      </c>
      <c r="N1036" s="337" t="s">
        <v>42</v>
      </c>
      <c r="P1036" s="338">
        <f t="shared" si="21"/>
        <v>0</v>
      </c>
      <c r="Q1036" s="338">
        <v>0</v>
      </c>
      <c r="R1036" s="338">
        <f t="shared" si="22"/>
        <v>0</v>
      </c>
      <c r="S1036" s="338">
        <v>0</v>
      </c>
      <c r="T1036" s="339">
        <f t="shared" si="23"/>
        <v>0</v>
      </c>
      <c r="AR1036" s="340" t="s">
        <v>409</v>
      </c>
      <c r="AT1036" s="340" t="s">
        <v>322</v>
      </c>
      <c r="AU1036" s="340" t="s">
        <v>89</v>
      </c>
      <c r="AY1036" s="3" t="s">
        <v>320</v>
      </c>
      <c r="BE1036" s="341">
        <f t="shared" si="24"/>
        <v>0</v>
      </c>
      <c r="BF1036" s="341">
        <f t="shared" si="25"/>
        <v>0</v>
      </c>
      <c r="BG1036" s="341">
        <f t="shared" si="26"/>
        <v>0</v>
      </c>
      <c r="BH1036" s="341">
        <f t="shared" si="27"/>
        <v>0</v>
      </c>
      <c r="BI1036" s="341">
        <f t="shared" si="28"/>
        <v>0</v>
      </c>
      <c r="BJ1036" s="3" t="s">
        <v>89</v>
      </c>
      <c r="BK1036" s="341">
        <f t="shared" si="29"/>
        <v>0</v>
      </c>
      <c r="BL1036" s="3" t="s">
        <v>409</v>
      </c>
      <c r="BM1036" s="340" t="s">
        <v>1889</v>
      </c>
    </row>
    <row r="1037" spans="2:65" s="1" customFormat="1" ht="37.75" customHeight="1" x14ac:dyDescent="0.2">
      <c r="B1037" s="13"/>
      <c r="C1037" s="329" t="s">
        <v>1890</v>
      </c>
      <c r="D1037" s="329" t="s">
        <v>322</v>
      </c>
      <c r="E1037" s="330" t="s">
        <v>1891</v>
      </c>
      <c r="F1037" s="331" t="s">
        <v>1892</v>
      </c>
      <c r="G1037" s="332" t="s">
        <v>1539</v>
      </c>
      <c r="H1037" s="333">
        <v>4</v>
      </c>
      <c r="I1037" s="21"/>
      <c r="J1037" s="334">
        <f t="shared" si="20"/>
        <v>0</v>
      </c>
      <c r="K1037" s="335"/>
      <c r="L1037" s="13"/>
      <c r="M1037" s="336" t="s">
        <v>1</v>
      </c>
      <c r="N1037" s="337" t="s">
        <v>42</v>
      </c>
      <c r="P1037" s="338">
        <f t="shared" si="21"/>
        <v>0</v>
      </c>
      <c r="Q1037" s="338">
        <v>0</v>
      </c>
      <c r="R1037" s="338">
        <f t="shared" si="22"/>
        <v>0</v>
      </c>
      <c r="S1037" s="338">
        <v>0</v>
      </c>
      <c r="T1037" s="339">
        <f t="shared" si="23"/>
        <v>0</v>
      </c>
      <c r="AR1037" s="340" t="s">
        <v>409</v>
      </c>
      <c r="AT1037" s="340" t="s">
        <v>322</v>
      </c>
      <c r="AU1037" s="340" t="s">
        <v>89</v>
      </c>
      <c r="AY1037" s="3" t="s">
        <v>320</v>
      </c>
      <c r="BE1037" s="341">
        <f t="shared" si="24"/>
        <v>0</v>
      </c>
      <c r="BF1037" s="341">
        <f t="shared" si="25"/>
        <v>0</v>
      </c>
      <c r="BG1037" s="341">
        <f t="shared" si="26"/>
        <v>0</v>
      </c>
      <c r="BH1037" s="341">
        <f t="shared" si="27"/>
        <v>0</v>
      </c>
      <c r="BI1037" s="341">
        <f t="shared" si="28"/>
        <v>0</v>
      </c>
      <c r="BJ1037" s="3" t="s">
        <v>89</v>
      </c>
      <c r="BK1037" s="341">
        <f t="shared" si="29"/>
        <v>0</v>
      </c>
      <c r="BL1037" s="3" t="s">
        <v>409</v>
      </c>
      <c r="BM1037" s="340" t="s">
        <v>1893</v>
      </c>
    </row>
    <row r="1038" spans="2:65" s="1" customFormat="1" ht="37.75" customHeight="1" x14ac:dyDescent="0.2">
      <c r="B1038" s="13"/>
      <c r="C1038" s="329" t="s">
        <v>1894</v>
      </c>
      <c r="D1038" s="329" t="s">
        <v>322</v>
      </c>
      <c r="E1038" s="330" t="s">
        <v>1895</v>
      </c>
      <c r="F1038" s="331" t="s">
        <v>1896</v>
      </c>
      <c r="G1038" s="332" t="s">
        <v>1539</v>
      </c>
      <c r="H1038" s="333">
        <v>3</v>
      </c>
      <c r="I1038" s="21"/>
      <c r="J1038" s="334">
        <f t="shared" si="20"/>
        <v>0</v>
      </c>
      <c r="K1038" s="335"/>
      <c r="L1038" s="13"/>
      <c r="M1038" s="336" t="s">
        <v>1</v>
      </c>
      <c r="N1038" s="337" t="s">
        <v>42</v>
      </c>
      <c r="P1038" s="338">
        <f t="shared" si="21"/>
        <v>0</v>
      </c>
      <c r="Q1038" s="338">
        <v>0</v>
      </c>
      <c r="R1038" s="338">
        <f t="shared" si="22"/>
        <v>0</v>
      </c>
      <c r="S1038" s="338">
        <v>0</v>
      </c>
      <c r="T1038" s="339">
        <f t="shared" si="23"/>
        <v>0</v>
      </c>
      <c r="AR1038" s="340" t="s">
        <v>409</v>
      </c>
      <c r="AT1038" s="340" t="s">
        <v>322</v>
      </c>
      <c r="AU1038" s="340" t="s">
        <v>89</v>
      </c>
      <c r="AY1038" s="3" t="s">
        <v>320</v>
      </c>
      <c r="BE1038" s="341">
        <f t="shared" si="24"/>
        <v>0</v>
      </c>
      <c r="BF1038" s="341">
        <f t="shared" si="25"/>
        <v>0</v>
      </c>
      <c r="BG1038" s="341">
        <f t="shared" si="26"/>
        <v>0</v>
      </c>
      <c r="BH1038" s="341">
        <f t="shared" si="27"/>
        <v>0</v>
      </c>
      <c r="BI1038" s="341">
        <f t="shared" si="28"/>
        <v>0</v>
      </c>
      <c r="BJ1038" s="3" t="s">
        <v>89</v>
      </c>
      <c r="BK1038" s="341">
        <f t="shared" si="29"/>
        <v>0</v>
      </c>
      <c r="BL1038" s="3" t="s">
        <v>409</v>
      </c>
      <c r="BM1038" s="340" t="s">
        <v>1897</v>
      </c>
    </row>
    <row r="1039" spans="2:65" s="1" customFormat="1" ht="37.75" customHeight="1" x14ac:dyDescent="0.2">
      <c r="B1039" s="13"/>
      <c r="C1039" s="329" t="s">
        <v>1898</v>
      </c>
      <c r="D1039" s="329" t="s">
        <v>322</v>
      </c>
      <c r="E1039" s="330" t="s">
        <v>1899</v>
      </c>
      <c r="F1039" s="331" t="s">
        <v>1900</v>
      </c>
      <c r="G1039" s="332" t="s">
        <v>1539</v>
      </c>
      <c r="H1039" s="333">
        <v>8</v>
      </c>
      <c r="I1039" s="21"/>
      <c r="J1039" s="334">
        <f t="shared" si="20"/>
        <v>0</v>
      </c>
      <c r="K1039" s="335"/>
      <c r="L1039" s="13"/>
      <c r="M1039" s="336" t="s">
        <v>1</v>
      </c>
      <c r="N1039" s="337" t="s">
        <v>42</v>
      </c>
      <c r="P1039" s="338">
        <f t="shared" si="21"/>
        <v>0</v>
      </c>
      <c r="Q1039" s="338">
        <v>0</v>
      </c>
      <c r="R1039" s="338">
        <f t="shared" si="22"/>
        <v>0</v>
      </c>
      <c r="S1039" s="338">
        <v>0</v>
      </c>
      <c r="T1039" s="339">
        <f t="shared" si="23"/>
        <v>0</v>
      </c>
      <c r="AR1039" s="340" t="s">
        <v>409</v>
      </c>
      <c r="AT1039" s="340" t="s">
        <v>322</v>
      </c>
      <c r="AU1039" s="340" t="s">
        <v>89</v>
      </c>
      <c r="AY1039" s="3" t="s">
        <v>320</v>
      </c>
      <c r="BE1039" s="341">
        <f t="shared" si="24"/>
        <v>0</v>
      </c>
      <c r="BF1039" s="341">
        <f t="shared" si="25"/>
        <v>0</v>
      </c>
      <c r="BG1039" s="341">
        <f t="shared" si="26"/>
        <v>0</v>
      </c>
      <c r="BH1039" s="341">
        <f t="shared" si="27"/>
        <v>0</v>
      </c>
      <c r="BI1039" s="341">
        <f t="shared" si="28"/>
        <v>0</v>
      </c>
      <c r="BJ1039" s="3" t="s">
        <v>89</v>
      </c>
      <c r="BK1039" s="341">
        <f t="shared" si="29"/>
        <v>0</v>
      </c>
      <c r="BL1039" s="3" t="s">
        <v>409</v>
      </c>
      <c r="BM1039" s="340" t="s">
        <v>1901</v>
      </c>
    </row>
    <row r="1040" spans="2:65" s="1" customFormat="1" ht="37.75" customHeight="1" x14ac:dyDescent="0.2">
      <c r="B1040" s="13"/>
      <c r="C1040" s="329" t="s">
        <v>1902</v>
      </c>
      <c r="D1040" s="329" t="s">
        <v>322</v>
      </c>
      <c r="E1040" s="330" t="s">
        <v>1903</v>
      </c>
      <c r="F1040" s="331" t="s">
        <v>1904</v>
      </c>
      <c r="G1040" s="332" t="s">
        <v>1539</v>
      </c>
      <c r="H1040" s="333">
        <v>1</v>
      </c>
      <c r="I1040" s="21"/>
      <c r="J1040" s="334">
        <f t="shared" si="20"/>
        <v>0</v>
      </c>
      <c r="K1040" s="335"/>
      <c r="L1040" s="13"/>
      <c r="M1040" s="336" t="s">
        <v>1</v>
      </c>
      <c r="N1040" s="337" t="s">
        <v>42</v>
      </c>
      <c r="P1040" s="338">
        <f t="shared" si="21"/>
        <v>0</v>
      </c>
      <c r="Q1040" s="338">
        <v>0</v>
      </c>
      <c r="R1040" s="338">
        <f t="shared" si="22"/>
        <v>0</v>
      </c>
      <c r="S1040" s="338">
        <v>0</v>
      </c>
      <c r="T1040" s="339">
        <f t="shared" si="23"/>
        <v>0</v>
      </c>
      <c r="AR1040" s="340" t="s">
        <v>409</v>
      </c>
      <c r="AT1040" s="340" t="s">
        <v>322</v>
      </c>
      <c r="AU1040" s="340" t="s">
        <v>89</v>
      </c>
      <c r="AY1040" s="3" t="s">
        <v>320</v>
      </c>
      <c r="BE1040" s="341">
        <f t="shared" si="24"/>
        <v>0</v>
      </c>
      <c r="BF1040" s="341">
        <f t="shared" si="25"/>
        <v>0</v>
      </c>
      <c r="BG1040" s="341">
        <f t="shared" si="26"/>
        <v>0</v>
      </c>
      <c r="BH1040" s="341">
        <f t="shared" si="27"/>
        <v>0</v>
      </c>
      <c r="BI1040" s="341">
        <f t="shared" si="28"/>
        <v>0</v>
      </c>
      <c r="BJ1040" s="3" t="s">
        <v>89</v>
      </c>
      <c r="BK1040" s="341">
        <f t="shared" si="29"/>
        <v>0</v>
      </c>
      <c r="BL1040" s="3" t="s">
        <v>409</v>
      </c>
      <c r="BM1040" s="340" t="s">
        <v>1905</v>
      </c>
    </row>
    <row r="1041" spans="2:65" s="1" customFormat="1" ht="37.75" customHeight="1" x14ac:dyDescent="0.2">
      <c r="B1041" s="13"/>
      <c r="C1041" s="329" t="s">
        <v>1906</v>
      </c>
      <c r="D1041" s="329" t="s">
        <v>322</v>
      </c>
      <c r="E1041" s="330" t="s">
        <v>1907</v>
      </c>
      <c r="F1041" s="331" t="s">
        <v>1908</v>
      </c>
      <c r="G1041" s="332" t="s">
        <v>1539</v>
      </c>
      <c r="H1041" s="333">
        <v>1</v>
      </c>
      <c r="I1041" s="21"/>
      <c r="J1041" s="334">
        <f t="shared" si="20"/>
        <v>0</v>
      </c>
      <c r="K1041" s="335"/>
      <c r="L1041" s="13"/>
      <c r="M1041" s="336" t="s">
        <v>1</v>
      </c>
      <c r="N1041" s="337" t="s">
        <v>42</v>
      </c>
      <c r="P1041" s="338">
        <f t="shared" si="21"/>
        <v>0</v>
      </c>
      <c r="Q1041" s="338">
        <v>0</v>
      </c>
      <c r="R1041" s="338">
        <f t="shared" si="22"/>
        <v>0</v>
      </c>
      <c r="S1041" s="338">
        <v>0</v>
      </c>
      <c r="T1041" s="339">
        <f t="shared" si="23"/>
        <v>0</v>
      </c>
      <c r="AR1041" s="340" t="s">
        <v>409</v>
      </c>
      <c r="AT1041" s="340" t="s">
        <v>322</v>
      </c>
      <c r="AU1041" s="340" t="s">
        <v>89</v>
      </c>
      <c r="AY1041" s="3" t="s">
        <v>320</v>
      </c>
      <c r="BE1041" s="341">
        <f t="shared" si="24"/>
        <v>0</v>
      </c>
      <c r="BF1041" s="341">
        <f t="shared" si="25"/>
        <v>0</v>
      </c>
      <c r="BG1041" s="341">
        <f t="shared" si="26"/>
        <v>0</v>
      </c>
      <c r="BH1041" s="341">
        <f t="shared" si="27"/>
        <v>0</v>
      </c>
      <c r="BI1041" s="341">
        <f t="shared" si="28"/>
        <v>0</v>
      </c>
      <c r="BJ1041" s="3" t="s">
        <v>89</v>
      </c>
      <c r="BK1041" s="341">
        <f t="shared" si="29"/>
        <v>0</v>
      </c>
      <c r="BL1041" s="3" t="s">
        <v>409</v>
      </c>
      <c r="BM1041" s="340" t="s">
        <v>1909</v>
      </c>
    </row>
    <row r="1042" spans="2:65" s="1" customFormat="1" ht="37.75" customHeight="1" x14ac:dyDescent="0.2">
      <c r="B1042" s="13"/>
      <c r="C1042" s="329" t="s">
        <v>1910</v>
      </c>
      <c r="D1042" s="329" t="s">
        <v>322</v>
      </c>
      <c r="E1042" s="330" t="s">
        <v>1911</v>
      </c>
      <c r="F1042" s="331" t="s">
        <v>1912</v>
      </c>
      <c r="G1042" s="332" t="s">
        <v>1539</v>
      </c>
      <c r="H1042" s="333">
        <v>1</v>
      </c>
      <c r="I1042" s="21"/>
      <c r="J1042" s="334">
        <f t="shared" si="20"/>
        <v>0</v>
      </c>
      <c r="K1042" s="335"/>
      <c r="L1042" s="13"/>
      <c r="M1042" s="336" t="s">
        <v>1</v>
      </c>
      <c r="N1042" s="337" t="s">
        <v>42</v>
      </c>
      <c r="P1042" s="338">
        <f t="shared" si="21"/>
        <v>0</v>
      </c>
      <c r="Q1042" s="338">
        <v>0</v>
      </c>
      <c r="R1042" s="338">
        <f t="shared" si="22"/>
        <v>0</v>
      </c>
      <c r="S1042" s="338">
        <v>0</v>
      </c>
      <c r="T1042" s="339">
        <f t="shared" si="23"/>
        <v>0</v>
      </c>
      <c r="AR1042" s="340" t="s">
        <v>409</v>
      </c>
      <c r="AT1042" s="340" t="s">
        <v>322</v>
      </c>
      <c r="AU1042" s="340" t="s">
        <v>89</v>
      </c>
      <c r="AY1042" s="3" t="s">
        <v>320</v>
      </c>
      <c r="BE1042" s="341">
        <f t="shared" si="24"/>
        <v>0</v>
      </c>
      <c r="BF1042" s="341">
        <f t="shared" si="25"/>
        <v>0</v>
      </c>
      <c r="BG1042" s="341">
        <f t="shared" si="26"/>
        <v>0</v>
      </c>
      <c r="BH1042" s="341">
        <f t="shared" si="27"/>
        <v>0</v>
      </c>
      <c r="BI1042" s="341">
        <f t="shared" si="28"/>
        <v>0</v>
      </c>
      <c r="BJ1042" s="3" t="s">
        <v>89</v>
      </c>
      <c r="BK1042" s="341">
        <f t="shared" si="29"/>
        <v>0</v>
      </c>
      <c r="BL1042" s="3" t="s">
        <v>409</v>
      </c>
      <c r="BM1042" s="340" t="s">
        <v>1913</v>
      </c>
    </row>
    <row r="1043" spans="2:65" s="1" customFormat="1" ht="37.75" customHeight="1" x14ac:dyDescent="0.2">
      <c r="B1043" s="13"/>
      <c r="C1043" s="329" t="s">
        <v>1914</v>
      </c>
      <c r="D1043" s="329" t="s">
        <v>322</v>
      </c>
      <c r="E1043" s="330" t="s">
        <v>1915</v>
      </c>
      <c r="F1043" s="331" t="s">
        <v>1916</v>
      </c>
      <c r="G1043" s="332" t="s">
        <v>1539</v>
      </c>
      <c r="H1043" s="333">
        <v>1</v>
      </c>
      <c r="I1043" s="21"/>
      <c r="J1043" s="334">
        <f t="shared" si="20"/>
        <v>0</v>
      </c>
      <c r="K1043" s="335"/>
      <c r="L1043" s="13"/>
      <c r="M1043" s="336" t="s">
        <v>1</v>
      </c>
      <c r="N1043" s="337" t="s">
        <v>42</v>
      </c>
      <c r="P1043" s="338">
        <f t="shared" si="21"/>
        <v>0</v>
      </c>
      <c r="Q1043" s="338">
        <v>0</v>
      </c>
      <c r="R1043" s="338">
        <f t="shared" si="22"/>
        <v>0</v>
      </c>
      <c r="S1043" s="338">
        <v>0</v>
      </c>
      <c r="T1043" s="339">
        <f t="shared" si="23"/>
        <v>0</v>
      </c>
      <c r="AR1043" s="340" t="s">
        <v>409</v>
      </c>
      <c r="AT1043" s="340" t="s">
        <v>322</v>
      </c>
      <c r="AU1043" s="340" t="s">
        <v>89</v>
      </c>
      <c r="AY1043" s="3" t="s">
        <v>320</v>
      </c>
      <c r="BE1043" s="341">
        <f t="shared" si="24"/>
        <v>0</v>
      </c>
      <c r="BF1043" s="341">
        <f t="shared" si="25"/>
        <v>0</v>
      </c>
      <c r="BG1043" s="341">
        <f t="shared" si="26"/>
        <v>0</v>
      </c>
      <c r="BH1043" s="341">
        <f t="shared" si="27"/>
        <v>0</v>
      </c>
      <c r="BI1043" s="341">
        <f t="shared" si="28"/>
        <v>0</v>
      </c>
      <c r="BJ1043" s="3" t="s">
        <v>89</v>
      </c>
      <c r="BK1043" s="341">
        <f t="shared" si="29"/>
        <v>0</v>
      </c>
      <c r="BL1043" s="3" t="s">
        <v>409</v>
      </c>
      <c r="BM1043" s="340" t="s">
        <v>1917</v>
      </c>
    </row>
    <row r="1044" spans="2:65" s="1" customFormat="1" ht="37.75" customHeight="1" x14ac:dyDescent="0.2">
      <c r="B1044" s="13"/>
      <c r="C1044" s="329" t="s">
        <v>1918</v>
      </c>
      <c r="D1044" s="329" t="s">
        <v>322</v>
      </c>
      <c r="E1044" s="330" t="s">
        <v>1919</v>
      </c>
      <c r="F1044" s="331" t="s">
        <v>1920</v>
      </c>
      <c r="G1044" s="332" t="s">
        <v>1539</v>
      </c>
      <c r="H1044" s="333">
        <v>1</v>
      </c>
      <c r="I1044" s="21"/>
      <c r="J1044" s="334">
        <f t="shared" si="20"/>
        <v>0</v>
      </c>
      <c r="K1044" s="335"/>
      <c r="L1044" s="13"/>
      <c r="M1044" s="336" t="s">
        <v>1</v>
      </c>
      <c r="N1044" s="337" t="s">
        <v>42</v>
      </c>
      <c r="P1044" s="338">
        <f t="shared" si="21"/>
        <v>0</v>
      </c>
      <c r="Q1044" s="338">
        <v>0</v>
      </c>
      <c r="R1044" s="338">
        <f t="shared" si="22"/>
        <v>0</v>
      </c>
      <c r="S1044" s="338">
        <v>0</v>
      </c>
      <c r="T1044" s="339">
        <f t="shared" si="23"/>
        <v>0</v>
      </c>
      <c r="AR1044" s="340" t="s">
        <v>409</v>
      </c>
      <c r="AT1044" s="340" t="s">
        <v>322</v>
      </c>
      <c r="AU1044" s="340" t="s">
        <v>89</v>
      </c>
      <c r="AY1044" s="3" t="s">
        <v>320</v>
      </c>
      <c r="BE1044" s="341">
        <f t="shared" si="24"/>
        <v>0</v>
      </c>
      <c r="BF1044" s="341">
        <f t="shared" si="25"/>
        <v>0</v>
      </c>
      <c r="BG1044" s="341">
        <f t="shared" si="26"/>
        <v>0</v>
      </c>
      <c r="BH1044" s="341">
        <f t="shared" si="27"/>
        <v>0</v>
      </c>
      <c r="BI1044" s="341">
        <f t="shared" si="28"/>
        <v>0</v>
      </c>
      <c r="BJ1044" s="3" t="s">
        <v>89</v>
      </c>
      <c r="BK1044" s="341">
        <f t="shared" si="29"/>
        <v>0</v>
      </c>
      <c r="BL1044" s="3" t="s">
        <v>409</v>
      </c>
      <c r="BM1044" s="340" t="s">
        <v>1921</v>
      </c>
    </row>
    <row r="1045" spans="2:65" s="1" customFormat="1" ht="37.75" customHeight="1" x14ac:dyDescent="0.2">
      <c r="B1045" s="13"/>
      <c r="C1045" s="329" t="s">
        <v>1922</v>
      </c>
      <c r="D1045" s="329" t="s">
        <v>322</v>
      </c>
      <c r="E1045" s="330" t="s">
        <v>1923</v>
      </c>
      <c r="F1045" s="331" t="s">
        <v>1924</v>
      </c>
      <c r="G1045" s="332" t="s">
        <v>1539</v>
      </c>
      <c r="H1045" s="333">
        <v>4</v>
      </c>
      <c r="I1045" s="21"/>
      <c r="J1045" s="334">
        <f t="shared" si="20"/>
        <v>0</v>
      </c>
      <c r="K1045" s="335"/>
      <c r="L1045" s="13"/>
      <c r="M1045" s="336" t="s">
        <v>1</v>
      </c>
      <c r="N1045" s="337" t="s">
        <v>42</v>
      </c>
      <c r="P1045" s="338">
        <f t="shared" si="21"/>
        <v>0</v>
      </c>
      <c r="Q1045" s="338">
        <v>0</v>
      </c>
      <c r="R1045" s="338">
        <f t="shared" si="22"/>
        <v>0</v>
      </c>
      <c r="S1045" s="338">
        <v>0</v>
      </c>
      <c r="T1045" s="339">
        <f t="shared" si="23"/>
        <v>0</v>
      </c>
      <c r="AR1045" s="340" t="s">
        <v>409</v>
      </c>
      <c r="AT1045" s="340" t="s">
        <v>322</v>
      </c>
      <c r="AU1045" s="340" t="s">
        <v>89</v>
      </c>
      <c r="AY1045" s="3" t="s">
        <v>320</v>
      </c>
      <c r="BE1045" s="341">
        <f t="shared" si="24"/>
        <v>0</v>
      </c>
      <c r="BF1045" s="341">
        <f t="shared" si="25"/>
        <v>0</v>
      </c>
      <c r="BG1045" s="341">
        <f t="shared" si="26"/>
        <v>0</v>
      </c>
      <c r="BH1045" s="341">
        <f t="shared" si="27"/>
        <v>0</v>
      </c>
      <c r="BI1045" s="341">
        <f t="shared" si="28"/>
        <v>0</v>
      </c>
      <c r="BJ1045" s="3" t="s">
        <v>89</v>
      </c>
      <c r="BK1045" s="341">
        <f t="shared" si="29"/>
        <v>0</v>
      </c>
      <c r="BL1045" s="3" t="s">
        <v>409</v>
      </c>
      <c r="BM1045" s="340" t="s">
        <v>1925</v>
      </c>
    </row>
    <row r="1046" spans="2:65" s="1" customFormat="1" ht="37.75" customHeight="1" x14ac:dyDescent="0.2">
      <c r="B1046" s="13"/>
      <c r="C1046" s="329" t="s">
        <v>1926</v>
      </c>
      <c r="D1046" s="329" t="s">
        <v>322</v>
      </c>
      <c r="E1046" s="330" t="s">
        <v>1927</v>
      </c>
      <c r="F1046" s="331" t="s">
        <v>1928</v>
      </c>
      <c r="G1046" s="332" t="s">
        <v>1539</v>
      </c>
      <c r="H1046" s="333">
        <v>4</v>
      </c>
      <c r="I1046" s="21"/>
      <c r="J1046" s="334">
        <f t="shared" si="20"/>
        <v>0</v>
      </c>
      <c r="K1046" s="335"/>
      <c r="L1046" s="13"/>
      <c r="M1046" s="336" t="s">
        <v>1</v>
      </c>
      <c r="N1046" s="337" t="s">
        <v>42</v>
      </c>
      <c r="P1046" s="338">
        <f t="shared" si="21"/>
        <v>0</v>
      </c>
      <c r="Q1046" s="338">
        <v>0</v>
      </c>
      <c r="R1046" s="338">
        <f t="shared" si="22"/>
        <v>0</v>
      </c>
      <c r="S1046" s="338">
        <v>0</v>
      </c>
      <c r="T1046" s="339">
        <f t="shared" si="23"/>
        <v>0</v>
      </c>
      <c r="AR1046" s="340" t="s">
        <v>409</v>
      </c>
      <c r="AT1046" s="340" t="s">
        <v>322</v>
      </c>
      <c r="AU1046" s="340" t="s">
        <v>89</v>
      </c>
      <c r="AY1046" s="3" t="s">
        <v>320</v>
      </c>
      <c r="BE1046" s="341">
        <f t="shared" si="24"/>
        <v>0</v>
      </c>
      <c r="BF1046" s="341">
        <f t="shared" si="25"/>
        <v>0</v>
      </c>
      <c r="BG1046" s="341">
        <f t="shared" si="26"/>
        <v>0</v>
      </c>
      <c r="BH1046" s="341">
        <f t="shared" si="27"/>
        <v>0</v>
      </c>
      <c r="BI1046" s="341">
        <f t="shared" si="28"/>
        <v>0</v>
      </c>
      <c r="BJ1046" s="3" t="s">
        <v>89</v>
      </c>
      <c r="BK1046" s="341">
        <f t="shared" si="29"/>
        <v>0</v>
      </c>
      <c r="BL1046" s="3" t="s">
        <v>409</v>
      </c>
      <c r="BM1046" s="340" t="s">
        <v>1929</v>
      </c>
    </row>
    <row r="1047" spans="2:65" s="1" customFormat="1" ht="37.75" customHeight="1" x14ac:dyDescent="0.2">
      <c r="B1047" s="13"/>
      <c r="C1047" s="329" t="s">
        <v>1930</v>
      </c>
      <c r="D1047" s="329" t="s">
        <v>322</v>
      </c>
      <c r="E1047" s="330" t="s">
        <v>1931</v>
      </c>
      <c r="F1047" s="331" t="s">
        <v>1932</v>
      </c>
      <c r="G1047" s="332" t="s">
        <v>1539</v>
      </c>
      <c r="H1047" s="333">
        <v>1</v>
      </c>
      <c r="I1047" s="21"/>
      <c r="J1047" s="334">
        <f t="shared" si="20"/>
        <v>0</v>
      </c>
      <c r="K1047" s="335"/>
      <c r="L1047" s="13"/>
      <c r="M1047" s="336" t="s">
        <v>1</v>
      </c>
      <c r="N1047" s="337" t="s">
        <v>42</v>
      </c>
      <c r="P1047" s="338">
        <f t="shared" si="21"/>
        <v>0</v>
      </c>
      <c r="Q1047" s="338">
        <v>0</v>
      </c>
      <c r="R1047" s="338">
        <f t="shared" si="22"/>
        <v>0</v>
      </c>
      <c r="S1047" s="338">
        <v>0</v>
      </c>
      <c r="T1047" s="339">
        <f t="shared" si="23"/>
        <v>0</v>
      </c>
      <c r="AR1047" s="340" t="s">
        <v>409</v>
      </c>
      <c r="AT1047" s="340" t="s">
        <v>322</v>
      </c>
      <c r="AU1047" s="340" t="s">
        <v>89</v>
      </c>
      <c r="AY1047" s="3" t="s">
        <v>320</v>
      </c>
      <c r="BE1047" s="341">
        <f t="shared" si="24"/>
        <v>0</v>
      </c>
      <c r="BF1047" s="341">
        <f t="shared" si="25"/>
        <v>0</v>
      </c>
      <c r="BG1047" s="341">
        <f t="shared" si="26"/>
        <v>0</v>
      </c>
      <c r="BH1047" s="341">
        <f t="shared" si="27"/>
        <v>0</v>
      </c>
      <c r="BI1047" s="341">
        <f t="shared" si="28"/>
        <v>0</v>
      </c>
      <c r="BJ1047" s="3" t="s">
        <v>89</v>
      </c>
      <c r="BK1047" s="341">
        <f t="shared" si="29"/>
        <v>0</v>
      </c>
      <c r="BL1047" s="3" t="s">
        <v>409</v>
      </c>
      <c r="BM1047" s="340" t="s">
        <v>1933</v>
      </c>
    </row>
    <row r="1048" spans="2:65" s="1" customFormat="1" ht="37.75" customHeight="1" x14ac:dyDescent="0.2">
      <c r="B1048" s="13"/>
      <c r="C1048" s="329" t="s">
        <v>1934</v>
      </c>
      <c r="D1048" s="329" t="s">
        <v>322</v>
      </c>
      <c r="E1048" s="330" t="s">
        <v>1935</v>
      </c>
      <c r="F1048" s="331" t="s">
        <v>1936</v>
      </c>
      <c r="G1048" s="332" t="s">
        <v>1539</v>
      </c>
      <c r="H1048" s="333">
        <v>2</v>
      </c>
      <c r="I1048" s="21"/>
      <c r="J1048" s="334">
        <f t="shared" si="20"/>
        <v>0</v>
      </c>
      <c r="K1048" s="335"/>
      <c r="L1048" s="13"/>
      <c r="M1048" s="336" t="s">
        <v>1</v>
      </c>
      <c r="N1048" s="337" t="s">
        <v>42</v>
      </c>
      <c r="P1048" s="338">
        <f t="shared" si="21"/>
        <v>0</v>
      </c>
      <c r="Q1048" s="338">
        <v>0</v>
      </c>
      <c r="R1048" s="338">
        <f t="shared" si="22"/>
        <v>0</v>
      </c>
      <c r="S1048" s="338">
        <v>0</v>
      </c>
      <c r="T1048" s="339">
        <f t="shared" si="23"/>
        <v>0</v>
      </c>
      <c r="AR1048" s="340" t="s">
        <v>409</v>
      </c>
      <c r="AT1048" s="340" t="s">
        <v>322</v>
      </c>
      <c r="AU1048" s="340" t="s">
        <v>89</v>
      </c>
      <c r="AY1048" s="3" t="s">
        <v>320</v>
      </c>
      <c r="BE1048" s="341">
        <f t="shared" si="24"/>
        <v>0</v>
      </c>
      <c r="BF1048" s="341">
        <f t="shared" si="25"/>
        <v>0</v>
      </c>
      <c r="BG1048" s="341">
        <f t="shared" si="26"/>
        <v>0</v>
      </c>
      <c r="BH1048" s="341">
        <f t="shared" si="27"/>
        <v>0</v>
      </c>
      <c r="BI1048" s="341">
        <f t="shared" si="28"/>
        <v>0</v>
      </c>
      <c r="BJ1048" s="3" t="s">
        <v>89</v>
      </c>
      <c r="BK1048" s="341">
        <f t="shared" si="29"/>
        <v>0</v>
      </c>
      <c r="BL1048" s="3" t="s">
        <v>409</v>
      </c>
      <c r="BM1048" s="340" t="s">
        <v>1937</v>
      </c>
    </row>
    <row r="1049" spans="2:65" s="1" customFormat="1" ht="37.75" customHeight="1" x14ac:dyDescent="0.2">
      <c r="B1049" s="13"/>
      <c r="C1049" s="329" t="s">
        <v>1938</v>
      </c>
      <c r="D1049" s="329" t="s">
        <v>322</v>
      </c>
      <c r="E1049" s="330" t="s">
        <v>1939</v>
      </c>
      <c r="F1049" s="331" t="s">
        <v>1940</v>
      </c>
      <c r="G1049" s="332" t="s">
        <v>1539</v>
      </c>
      <c r="H1049" s="333">
        <v>1</v>
      </c>
      <c r="I1049" s="21"/>
      <c r="J1049" s="334">
        <f t="shared" si="20"/>
        <v>0</v>
      </c>
      <c r="K1049" s="335"/>
      <c r="L1049" s="13"/>
      <c r="M1049" s="336" t="s">
        <v>1</v>
      </c>
      <c r="N1049" s="337" t="s">
        <v>42</v>
      </c>
      <c r="P1049" s="338">
        <f t="shared" si="21"/>
        <v>0</v>
      </c>
      <c r="Q1049" s="338">
        <v>0</v>
      </c>
      <c r="R1049" s="338">
        <f t="shared" si="22"/>
        <v>0</v>
      </c>
      <c r="S1049" s="338">
        <v>0</v>
      </c>
      <c r="T1049" s="339">
        <f t="shared" si="23"/>
        <v>0</v>
      </c>
      <c r="AR1049" s="340" t="s">
        <v>409</v>
      </c>
      <c r="AT1049" s="340" t="s">
        <v>322</v>
      </c>
      <c r="AU1049" s="340" t="s">
        <v>89</v>
      </c>
      <c r="AY1049" s="3" t="s">
        <v>320</v>
      </c>
      <c r="BE1049" s="341">
        <f t="shared" si="24"/>
        <v>0</v>
      </c>
      <c r="BF1049" s="341">
        <f t="shared" si="25"/>
        <v>0</v>
      </c>
      <c r="BG1049" s="341">
        <f t="shared" si="26"/>
        <v>0</v>
      </c>
      <c r="BH1049" s="341">
        <f t="shared" si="27"/>
        <v>0</v>
      </c>
      <c r="BI1049" s="341">
        <f t="shared" si="28"/>
        <v>0</v>
      </c>
      <c r="BJ1049" s="3" t="s">
        <v>89</v>
      </c>
      <c r="BK1049" s="341">
        <f t="shared" si="29"/>
        <v>0</v>
      </c>
      <c r="BL1049" s="3" t="s">
        <v>409</v>
      </c>
      <c r="BM1049" s="340" t="s">
        <v>1941</v>
      </c>
    </row>
    <row r="1050" spans="2:65" s="1" customFormat="1" ht="37.75" customHeight="1" x14ac:dyDescent="0.2">
      <c r="B1050" s="13"/>
      <c r="C1050" s="329" t="s">
        <v>1942</v>
      </c>
      <c r="D1050" s="329" t="s">
        <v>322</v>
      </c>
      <c r="E1050" s="330" t="s">
        <v>1943</v>
      </c>
      <c r="F1050" s="331" t="s">
        <v>1944</v>
      </c>
      <c r="G1050" s="332" t="s">
        <v>1539</v>
      </c>
      <c r="H1050" s="333">
        <v>1</v>
      </c>
      <c r="I1050" s="21"/>
      <c r="J1050" s="334">
        <f t="shared" si="20"/>
        <v>0</v>
      </c>
      <c r="K1050" s="335"/>
      <c r="L1050" s="13"/>
      <c r="M1050" s="336" t="s">
        <v>1</v>
      </c>
      <c r="N1050" s="337" t="s">
        <v>42</v>
      </c>
      <c r="P1050" s="338">
        <f t="shared" si="21"/>
        <v>0</v>
      </c>
      <c r="Q1050" s="338">
        <v>0</v>
      </c>
      <c r="R1050" s="338">
        <f t="shared" si="22"/>
        <v>0</v>
      </c>
      <c r="S1050" s="338">
        <v>0</v>
      </c>
      <c r="T1050" s="339">
        <f t="shared" si="23"/>
        <v>0</v>
      </c>
      <c r="AR1050" s="340" t="s">
        <v>409</v>
      </c>
      <c r="AT1050" s="340" t="s">
        <v>322</v>
      </c>
      <c r="AU1050" s="340" t="s">
        <v>89</v>
      </c>
      <c r="AY1050" s="3" t="s">
        <v>320</v>
      </c>
      <c r="BE1050" s="341">
        <f t="shared" si="24"/>
        <v>0</v>
      </c>
      <c r="BF1050" s="341">
        <f t="shared" si="25"/>
        <v>0</v>
      </c>
      <c r="BG1050" s="341">
        <f t="shared" si="26"/>
        <v>0</v>
      </c>
      <c r="BH1050" s="341">
        <f t="shared" si="27"/>
        <v>0</v>
      </c>
      <c r="BI1050" s="341">
        <f t="shared" si="28"/>
        <v>0</v>
      </c>
      <c r="BJ1050" s="3" t="s">
        <v>89</v>
      </c>
      <c r="BK1050" s="341">
        <f t="shared" si="29"/>
        <v>0</v>
      </c>
      <c r="BL1050" s="3" t="s">
        <v>409</v>
      </c>
      <c r="BM1050" s="340" t="s">
        <v>1945</v>
      </c>
    </row>
    <row r="1051" spans="2:65" s="1" customFormat="1" ht="33" customHeight="1" x14ac:dyDescent="0.2">
      <c r="B1051" s="13"/>
      <c r="C1051" s="329" t="s">
        <v>1946</v>
      </c>
      <c r="D1051" s="329" t="s">
        <v>322</v>
      </c>
      <c r="E1051" s="330" t="s">
        <v>1947</v>
      </c>
      <c r="F1051" s="331" t="s">
        <v>1948</v>
      </c>
      <c r="G1051" s="332" t="s">
        <v>458</v>
      </c>
      <c r="H1051" s="333">
        <v>12</v>
      </c>
      <c r="I1051" s="21"/>
      <c r="J1051" s="334">
        <f t="shared" si="20"/>
        <v>0</v>
      </c>
      <c r="K1051" s="335"/>
      <c r="L1051" s="13"/>
      <c r="M1051" s="336" t="s">
        <v>1</v>
      </c>
      <c r="N1051" s="337" t="s">
        <v>42</v>
      </c>
      <c r="P1051" s="338">
        <f t="shared" si="21"/>
        <v>0</v>
      </c>
      <c r="Q1051" s="338">
        <v>0</v>
      </c>
      <c r="R1051" s="338">
        <f t="shared" si="22"/>
        <v>0</v>
      </c>
      <c r="S1051" s="338">
        <v>5.0000000000000001E-3</v>
      </c>
      <c r="T1051" s="339">
        <f t="shared" si="23"/>
        <v>0.06</v>
      </c>
      <c r="AR1051" s="340" t="s">
        <v>409</v>
      </c>
      <c r="AT1051" s="340" t="s">
        <v>322</v>
      </c>
      <c r="AU1051" s="340" t="s">
        <v>89</v>
      </c>
      <c r="AY1051" s="3" t="s">
        <v>320</v>
      </c>
      <c r="BE1051" s="341">
        <f t="shared" si="24"/>
        <v>0</v>
      </c>
      <c r="BF1051" s="341">
        <f t="shared" si="25"/>
        <v>0</v>
      </c>
      <c r="BG1051" s="341">
        <f t="shared" si="26"/>
        <v>0</v>
      </c>
      <c r="BH1051" s="341">
        <f t="shared" si="27"/>
        <v>0</v>
      </c>
      <c r="BI1051" s="341">
        <f t="shared" si="28"/>
        <v>0</v>
      </c>
      <c r="BJ1051" s="3" t="s">
        <v>89</v>
      </c>
      <c r="BK1051" s="341">
        <f t="shared" si="29"/>
        <v>0</v>
      </c>
      <c r="BL1051" s="3" t="s">
        <v>409</v>
      </c>
      <c r="BM1051" s="340" t="s">
        <v>1949</v>
      </c>
    </row>
    <row r="1052" spans="2:65" s="350" customFormat="1" x14ac:dyDescent="0.2">
      <c r="B1052" s="349"/>
      <c r="D1052" s="344" t="s">
        <v>328</v>
      </c>
      <c r="E1052" s="351" t="s">
        <v>1</v>
      </c>
      <c r="F1052" s="352" t="s">
        <v>1950</v>
      </c>
      <c r="H1052" s="353">
        <v>12</v>
      </c>
      <c r="L1052" s="349"/>
      <c r="M1052" s="354"/>
      <c r="T1052" s="355"/>
      <c r="AT1052" s="351" t="s">
        <v>328</v>
      </c>
      <c r="AU1052" s="351" t="s">
        <v>89</v>
      </c>
      <c r="AV1052" s="350" t="s">
        <v>89</v>
      </c>
      <c r="AW1052" s="350" t="s">
        <v>32</v>
      </c>
      <c r="AX1052" s="350" t="s">
        <v>84</v>
      </c>
      <c r="AY1052" s="351" t="s">
        <v>320</v>
      </c>
    </row>
    <row r="1053" spans="2:65" s="1" customFormat="1" ht="16.5" customHeight="1" x14ac:dyDescent="0.2">
      <c r="B1053" s="13"/>
      <c r="C1053" s="329" t="s">
        <v>1951</v>
      </c>
      <c r="D1053" s="329" t="s">
        <v>322</v>
      </c>
      <c r="E1053" s="330" t="s">
        <v>1952</v>
      </c>
      <c r="F1053" s="331" t="s">
        <v>1953</v>
      </c>
      <c r="G1053" s="332" t="s">
        <v>458</v>
      </c>
      <c r="H1053" s="333">
        <v>3</v>
      </c>
      <c r="I1053" s="21"/>
      <c r="J1053" s="334">
        <f>ROUND(I1053*H1053,2)</f>
        <v>0</v>
      </c>
      <c r="K1053" s="335"/>
      <c r="L1053" s="13"/>
      <c r="M1053" s="336" t="s">
        <v>1</v>
      </c>
      <c r="N1053" s="337" t="s">
        <v>42</v>
      </c>
      <c r="P1053" s="338">
        <f>O1053*H1053</f>
        <v>0</v>
      </c>
      <c r="Q1053" s="338">
        <v>0</v>
      </c>
      <c r="R1053" s="338">
        <f>Q1053*H1053</f>
        <v>0</v>
      </c>
      <c r="S1053" s="338">
        <v>1E-3</v>
      </c>
      <c r="T1053" s="339">
        <f>S1053*H1053</f>
        <v>3.0000000000000001E-3</v>
      </c>
      <c r="AR1053" s="340" t="s">
        <v>409</v>
      </c>
      <c r="AT1053" s="340" t="s">
        <v>322</v>
      </c>
      <c r="AU1053" s="340" t="s">
        <v>89</v>
      </c>
      <c r="AY1053" s="3" t="s">
        <v>320</v>
      </c>
      <c r="BE1053" s="341">
        <f>IF(N1053="základní",J1053,0)</f>
        <v>0</v>
      </c>
      <c r="BF1053" s="341">
        <f>IF(N1053="snížená",J1053,0)</f>
        <v>0</v>
      </c>
      <c r="BG1053" s="341">
        <f>IF(N1053="zákl. přenesená",J1053,0)</f>
        <v>0</v>
      </c>
      <c r="BH1053" s="341">
        <f>IF(N1053="sníž. přenesená",J1053,0)</f>
        <v>0</v>
      </c>
      <c r="BI1053" s="341">
        <f>IF(N1053="nulová",J1053,0)</f>
        <v>0</v>
      </c>
      <c r="BJ1053" s="3" t="s">
        <v>89</v>
      </c>
      <c r="BK1053" s="341">
        <f>ROUND(I1053*H1053,2)</f>
        <v>0</v>
      </c>
      <c r="BL1053" s="3" t="s">
        <v>409</v>
      </c>
      <c r="BM1053" s="340" t="s">
        <v>1954</v>
      </c>
    </row>
    <row r="1054" spans="2:65" s="1" customFormat="1" ht="16.5" customHeight="1" x14ac:dyDescent="0.2">
      <c r="B1054" s="13"/>
      <c r="C1054" s="329" t="s">
        <v>1955</v>
      </c>
      <c r="D1054" s="329" t="s">
        <v>322</v>
      </c>
      <c r="E1054" s="330" t="s">
        <v>1956</v>
      </c>
      <c r="F1054" s="331" t="s">
        <v>1957</v>
      </c>
      <c r="G1054" s="332" t="s">
        <v>458</v>
      </c>
      <c r="H1054" s="333">
        <v>2</v>
      </c>
      <c r="I1054" s="21"/>
      <c r="J1054" s="334">
        <f>ROUND(I1054*H1054,2)</f>
        <v>0</v>
      </c>
      <c r="K1054" s="335"/>
      <c r="L1054" s="13"/>
      <c r="M1054" s="336" t="s">
        <v>1</v>
      </c>
      <c r="N1054" s="337" t="s">
        <v>42</v>
      </c>
      <c r="P1054" s="338">
        <f>O1054*H1054</f>
        <v>0</v>
      </c>
      <c r="Q1054" s="338">
        <v>0</v>
      </c>
      <c r="R1054" s="338">
        <f>Q1054*H1054</f>
        <v>0</v>
      </c>
      <c r="S1054" s="338">
        <v>3.0000000000000001E-3</v>
      </c>
      <c r="T1054" s="339">
        <f>S1054*H1054</f>
        <v>6.0000000000000001E-3</v>
      </c>
      <c r="AR1054" s="340" t="s">
        <v>409</v>
      </c>
      <c r="AT1054" s="340" t="s">
        <v>322</v>
      </c>
      <c r="AU1054" s="340" t="s">
        <v>89</v>
      </c>
      <c r="AY1054" s="3" t="s">
        <v>320</v>
      </c>
      <c r="BE1054" s="341">
        <f>IF(N1054="základní",J1054,0)</f>
        <v>0</v>
      </c>
      <c r="BF1054" s="341">
        <f>IF(N1054="snížená",J1054,0)</f>
        <v>0</v>
      </c>
      <c r="BG1054" s="341">
        <f>IF(N1054="zákl. přenesená",J1054,0)</f>
        <v>0</v>
      </c>
      <c r="BH1054" s="341">
        <f>IF(N1054="sníž. přenesená",J1054,0)</f>
        <v>0</v>
      </c>
      <c r="BI1054" s="341">
        <f>IF(N1054="nulová",J1054,0)</f>
        <v>0</v>
      </c>
      <c r="BJ1054" s="3" t="s">
        <v>89</v>
      </c>
      <c r="BK1054" s="341">
        <f>ROUND(I1054*H1054,2)</f>
        <v>0</v>
      </c>
      <c r="BL1054" s="3" t="s">
        <v>409</v>
      </c>
      <c r="BM1054" s="340" t="s">
        <v>1958</v>
      </c>
    </row>
    <row r="1055" spans="2:65" s="1" customFormat="1" ht="24.15" customHeight="1" x14ac:dyDescent="0.2">
      <c r="B1055" s="13"/>
      <c r="C1055" s="329" t="s">
        <v>1959</v>
      </c>
      <c r="D1055" s="329" t="s">
        <v>322</v>
      </c>
      <c r="E1055" s="330" t="s">
        <v>1960</v>
      </c>
      <c r="F1055" s="331" t="s">
        <v>1961</v>
      </c>
      <c r="G1055" s="332" t="s">
        <v>458</v>
      </c>
      <c r="H1055" s="333">
        <v>3</v>
      </c>
      <c r="I1055" s="21"/>
      <c r="J1055" s="334">
        <f>ROUND(I1055*H1055,2)</f>
        <v>0</v>
      </c>
      <c r="K1055" s="335"/>
      <c r="L1055" s="13"/>
      <c r="M1055" s="336" t="s">
        <v>1</v>
      </c>
      <c r="N1055" s="337" t="s">
        <v>42</v>
      </c>
      <c r="P1055" s="338">
        <f>O1055*H1055</f>
        <v>0</v>
      </c>
      <c r="Q1055" s="338">
        <v>0</v>
      </c>
      <c r="R1055" s="338">
        <f>Q1055*H1055</f>
        <v>0</v>
      </c>
      <c r="S1055" s="338">
        <v>2.4E-2</v>
      </c>
      <c r="T1055" s="339">
        <f>S1055*H1055</f>
        <v>7.2000000000000008E-2</v>
      </c>
      <c r="AR1055" s="340" t="s">
        <v>409</v>
      </c>
      <c r="AT1055" s="340" t="s">
        <v>322</v>
      </c>
      <c r="AU1055" s="340" t="s">
        <v>89</v>
      </c>
      <c r="AY1055" s="3" t="s">
        <v>320</v>
      </c>
      <c r="BE1055" s="341">
        <f>IF(N1055="základní",J1055,0)</f>
        <v>0</v>
      </c>
      <c r="BF1055" s="341">
        <f>IF(N1055="snížená",J1055,0)</f>
        <v>0</v>
      </c>
      <c r="BG1055" s="341">
        <f>IF(N1055="zákl. přenesená",J1055,0)</f>
        <v>0</v>
      </c>
      <c r="BH1055" s="341">
        <f>IF(N1055="sníž. přenesená",J1055,0)</f>
        <v>0</v>
      </c>
      <c r="BI1055" s="341">
        <f>IF(N1055="nulová",J1055,0)</f>
        <v>0</v>
      </c>
      <c r="BJ1055" s="3" t="s">
        <v>89</v>
      </c>
      <c r="BK1055" s="341">
        <f>ROUND(I1055*H1055,2)</f>
        <v>0</v>
      </c>
      <c r="BL1055" s="3" t="s">
        <v>409</v>
      </c>
      <c r="BM1055" s="340" t="s">
        <v>1962</v>
      </c>
    </row>
    <row r="1056" spans="2:65" s="1" customFormat="1" ht="24.15" customHeight="1" x14ac:dyDescent="0.2">
      <c r="B1056" s="13"/>
      <c r="C1056" s="329" t="s">
        <v>1963</v>
      </c>
      <c r="D1056" s="329" t="s">
        <v>322</v>
      </c>
      <c r="E1056" s="330" t="s">
        <v>1964</v>
      </c>
      <c r="F1056" s="331" t="s">
        <v>1965</v>
      </c>
      <c r="G1056" s="332" t="s">
        <v>458</v>
      </c>
      <c r="H1056" s="333">
        <v>1</v>
      </c>
      <c r="I1056" s="21"/>
      <c r="J1056" s="334">
        <f>ROUND(I1056*H1056,2)</f>
        <v>0</v>
      </c>
      <c r="K1056" s="335"/>
      <c r="L1056" s="13"/>
      <c r="M1056" s="336" t="s">
        <v>1</v>
      </c>
      <c r="N1056" s="337" t="s">
        <v>42</v>
      </c>
      <c r="P1056" s="338">
        <f>O1056*H1056</f>
        <v>0</v>
      </c>
      <c r="Q1056" s="338">
        <v>0</v>
      </c>
      <c r="R1056" s="338">
        <f>Q1056*H1056</f>
        <v>0</v>
      </c>
      <c r="S1056" s="338">
        <v>2.8000000000000001E-2</v>
      </c>
      <c r="T1056" s="339">
        <f>S1056*H1056</f>
        <v>2.8000000000000001E-2</v>
      </c>
      <c r="AR1056" s="340" t="s">
        <v>409</v>
      </c>
      <c r="AT1056" s="340" t="s">
        <v>322</v>
      </c>
      <c r="AU1056" s="340" t="s">
        <v>89</v>
      </c>
      <c r="AY1056" s="3" t="s">
        <v>320</v>
      </c>
      <c r="BE1056" s="341">
        <f>IF(N1056="základní",J1056,0)</f>
        <v>0</v>
      </c>
      <c r="BF1056" s="341">
        <f>IF(N1056="snížená",J1056,0)</f>
        <v>0</v>
      </c>
      <c r="BG1056" s="341">
        <f>IF(N1056="zákl. přenesená",J1056,0)</f>
        <v>0</v>
      </c>
      <c r="BH1056" s="341">
        <f>IF(N1056="sníž. přenesená",J1056,0)</f>
        <v>0</v>
      </c>
      <c r="BI1056" s="341">
        <f>IF(N1056="nulová",J1056,0)</f>
        <v>0</v>
      </c>
      <c r="BJ1056" s="3" t="s">
        <v>89</v>
      </c>
      <c r="BK1056" s="341">
        <f>ROUND(I1056*H1056,2)</f>
        <v>0</v>
      </c>
      <c r="BL1056" s="3" t="s">
        <v>409</v>
      </c>
      <c r="BM1056" s="340" t="s">
        <v>1966</v>
      </c>
    </row>
    <row r="1057" spans="2:65" s="1" customFormat="1" ht="24.15" customHeight="1" x14ac:dyDescent="0.2">
      <c r="B1057" s="13"/>
      <c r="C1057" s="329" t="s">
        <v>1967</v>
      </c>
      <c r="D1057" s="329" t="s">
        <v>322</v>
      </c>
      <c r="E1057" s="330" t="s">
        <v>1968</v>
      </c>
      <c r="F1057" s="331" t="s">
        <v>1969</v>
      </c>
      <c r="G1057" s="332" t="s">
        <v>1156</v>
      </c>
      <c r="H1057" s="23"/>
      <c r="I1057" s="21"/>
      <c r="J1057" s="334">
        <f>ROUND(I1057*H1057,2)</f>
        <v>0</v>
      </c>
      <c r="K1057" s="335"/>
      <c r="L1057" s="13"/>
      <c r="M1057" s="336" t="s">
        <v>1</v>
      </c>
      <c r="N1057" s="337" t="s">
        <v>42</v>
      </c>
      <c r="P1057" s="338">
        <f>O1057*H1057</f>
        <v>0</v>
      </c>
      <c r="Q1057" s="338">
        <v>0</v>
      </c>
      <c r="R1057" s="338">
        <f>Q1057*H1057</f>
        <v>0</v>
      </c>
      <c r="S1057" s="338">
        <v>0</v>
      </c>
      <c r="T1057" s="339">
        <f>S1057*H1057</f>
        <v>0</v>
      </c>
      <c r="AR1057" s="340" t="s">
        <v>409</v>
      </c>
      <c r="AT1057" s="340" t="s">
        <v>322</v>
      </c>
      <c r="AU1057" s="340" t="s">
        <v>89</v>
      </c>
      <c r="AY1057" s="3" t="s">
        <v>320</v>
      </c>
      <c r="BE1057" s="341">
        <f>IF(N1057="základní",J1057,0)</f>
        <v>0</v>
      </c>
      <c r="BF1057" s="341">
        <f>IF(N1057="snížená",J1057,0)</f>
        <v>0</v>
      </c>
      <c r="BG1057" s="341">
        <f>IF(N1057="zákl. přenesená",J1057,0)</f>
        <v>0</v>
      </c>
      <c r="BH1057" s="341">
        <f>IF(N1057="sníž. přenesená",J1057,0)</f>
        <v>0</v>
      </c>
      <c r="BI1057" s="341">
        <f>IF(N1057="nulová",J1057,0)</f>
        <v>0</v>
      </c>
      <c r="BJ1057" s="3" t="s">
        <v>89</v>
      </c>
      <c r="BK1057" s="341">
        <f>ROUND(I1057*H1057,2)</f>
        <v>0</v>
      </c>
      <c r="BL1057" s="3" t="s">
        <v>409</v>
      </c>
      <c r="BM1057" s="340" t="s">
        <v>1970</v>
      </c>
    </row>
    <row r="1058" spans="2:65" s="318" customFormat="1" ht="22.75" customHeight="1" x14ac:dyDescent="0.25">
      <c r="B1058" s="317"/>
      <c r="D1058" s="319" t="s">
        <v>75</v>
      </c>
      <c r="E1058" s="327" t="s">
        <v>1971</v>
      </c>
      <c r="F1058" s="327" t="s">
        <v>1972</v>
      </c>
      <c r="J1058" s="328">
        <f>BK1058</f>
        <v>0</v>
      </c>
      <c r="L1058" s="317"/>
      <c r="M1058" s="322"/>
      <c r="P1058" s="323">
        <f>SUM(P1059:P1162)</f>
        <v>0</v>
      </c>
      <c r="R1058" s="323">
        <f>SUM(R1059:R1162)</f>
        <v>2.778000000000001E-2</v>
      </c>
      <c r="T1058" s="324">
        <f>SUM(T1059:T1162)</f>
        <v>0</v>
      </c>
      <c r="AR1058" s="319" t="s">
        <v>89</v>
      </c>
      <c r="AT1058" s="325" t="s">
        <v>75</v>
      </c>
      <c r="AU1058" s="325" t="s">
        <v>84</v>
      </c>
      <c r="AY1058" s="319" t="s">
        <v>320</v>
      </c>
      <c r="BK1058" s="326">
        <f>SUM(BK1059:BK1162)</f>
        <v>0</v>
      </c>
    </row>
    <row r="1059" spans="2:65" s="1" customFormat="1" ht="49" customHeight="1" x14ac:dyDescent="0.2">
      <c r="B1059" s="13"/>
      <c r="C1059" s="329" t="s">
        <v>1973</v>
      </c>
      <c r="D1059" s="329" t="s">
        <v>322</v>
      </c>
      <c r="E1059" s="330" t="s">
        <v>1974</v>
      </c>
      <c r="F1059" s="331" t="s">
        <v>1975</v>
      </c>
      <c r="G1059" s="332" t="s">
        <v>1539</v>
      </c>
      <c r="H1059" s="333">
        <v>1</v>
      </c>
      <c r="I1059" s="21"/>
      <c r="J1059" s="334">
        <f t="shared" ref="J1059:J1090" si="30">ROUND(I1059*H1059,2)</f>
        <v>0</v>
      </c>
      <c r="K1059" s="335"/>
      <c r="L1059" s="13"/>
      <c r="M1059" s="336" t="s">
        <v>1</v>
      </c>
      <c r="N1059" s="337" t="s">
        <v>42</v>
      </c>
      <c r="P1059" s="338">
        <f t="shared" ref="P1059:P1090" si="31">O1059*H1059</f>
        <v>0</v>
      </c>
      <c r="Q1059" s="338">
        <v>6.0000000000000002E-5</v>
      </c>
      <c r="R1059" s="338">
        <f t="shared" ref="R1059:R1090" si="32">Q1059*H1059</f>
        <v>6.0000000000000002E-5</v>
      </c>
      <c r="S1059" s="338">
        <v>0</v>
      </c>
      <c r="T1059" s="339">
        <f t="shared" ref="T1059:T1090" si="33">S1059*H1059</f>
        <v>0</v>
      </c>
      <c r="AR1059" s="340" t="s">
        <v>409</v>
      </c>
      <c r="AT1059" s="340" t="s">
        <v>322</v>
      </c>
      <c r="AU1059" s="340" t="s">
        <v>89</v>
      </c>
      <c r="AY1059" s="3" t="s">
        <v>320</v>
      </c>
      <c r="BE1059" s="341">
        <f t="shared" ref="BE1059:BE1090" si="34">IF(N1059="základní",J1059,0)</f>
        <v>0</v>
      </c>
      <c r="BF1059" s="341">
        <f t="shared" ref="BF1059:BF1090" si="35">IF(N1059="snížená",J1059,0)</f>
        <v>0</v>
      </c>
      <c r="BG1059" s="341">
        <f t="shared" ref="BG1059:BG1090" si="36">IF(N1059="zákl. přenesená",J1059,0)</f>
        <v>0</v>
      </c>
      <c r="BH1059" s="341">
        <f t="shared" ref="BH1059:BH1090" si="37">IF(N1059="sníž. přenesená",J1059,0)</f>
        <v>0</v>
      </c>
      <c r="BI1059" s="341">
        <f t="shared" ref="BI1059:BI1090" si="38">IF(N1059="nulová",J1059,0)</f>
        <v>0</v>
      </c>
      <c r="BJ1059" s="3" t="s">
        <v>89</v>
      </c>
      <c r="BK1059" s="341">
        <f t="shared" ref="BK1059:BK1090" si="39">ROUND(I1059*H1059,2)</f>
        <v>0</v>
      </c>
      <c r="BL1059" s="3" t="s">
        <v>409</v>
      </c>
      <c r="BM1059" s="340" t="s">
        <v>1976</v>
      </c>
    </row>
    <row r="1060" spans="2:65" s="1" customFormat="1" ht="44.25" customHeight="1" x14ac:dyDescent="0.2">
      <c r="B1060" s="13"/>
      <c r="C1060" s="329" t="s">
        <v>1977</v>
      </c>
      <c r="D1060" s="329" t="s">
        <v>322</v>
      </c>
      <c r="E1060" s="330" t="s">
        <v>1978</v>
      </c>
      <c r="F1060" s="331" t="s">
        <v>1979</v>
      </c>
      <c r="G1060" s="332" t="s">
        <v>1539</v>
      </c>
      <c r="H1060" s="333">
        <v>1</v>
      </c>
      <c r="I1060" s="21"/>
      <c r="J1060" s="334">
        <f t="shared" si="30"/>
        <v>0</v>
      </c>
      <c r="K1060" s="335"/>
      <c r="L1060" s="13"/>
      <c r="M1060" s="336" t="s">
        <v>1</v>
      </c>
      <c r="N1060" s="337" t="s">
        <v>42</v>
      </c>
      <c r="P1060" s="338">
        <f t="shared" si="31"/>
        <v>0</v>
      </c>
      <c r="Q1060" s="338">
        <v>6.0000000000000002E-5</v>
      </c>
      <c r="R1060" s="338">
        <f t="shared" si="32"/>
        <v>6.0000000000000002E-5</v>
      </c>
      <c r="S1060" s="338">
        <v>0</v>
      </c>
      <c r="T1060" s="339">
        <f t="shared" si="33"/>
        <v>0</v>
      </c>
      <c r="AR1060" s="340" t="s">
        <v>409</v>
      </c>
      <c r="AT1060" s="340" t="s">
        <v>322</v>
      </c>
      <c r="AU1060" s="340" t="s">
        <v>89</v>
      </c>
      <c r="AY1060" s="3" t="s">
        <v>320</v>
      </c>
      <c r="BE1060" s="341">
        <f t="shared" si="34"/>
        <v>0</v>
      </c>
      <c r="BF1060" s="341">
        <f t="shared" si="35"/>
        <v>0</v>
      </c>
      <c r="BG1060" s="341">
        <f t="shared" si="36"/>
        <v>0</v>
      </c>
      <c r="BH1060" s="341">
        <f t="shared" si="37"/>
        <v>0</v>
      </c>
      <c r="BI1060" s="341">
        <f t="shared" si="38"/>
        <v>0</v>
      </c>
      <c r="BJ1060" s="3" t="s">
        <v>89</v>
      </c>
      <c r="BK1060" s="341">
        <f t="shared" si="39"/>
        <v>0</v>
      </c>
      <c r="BL1060" s="3" t="s">
        <v>409</v>
      </c>
      <c r="BM1060" s="340" t="s">
        <v>1980</v>
      </c>
    </row>
    <row r="1061" spans="2:65" s="1" customFormat="1" ht="44.25" customHeight="1" x14ac:dyDescent="0.2">
      <c r="B1061" s="13"/>
      <c r="C1061" s="329" t="s">
        <v>1981</v>
      </c>
      <c r="D1061" s="329" t="s">
        <v>322</v>
      </c>
      <c r="E1061" s="330" t="s">
        <v>1982</v>
      </c>
      <c r="F1061" s="331" t="s">
        <v>1983</v>
      </c>
      <c r="G1061" s="332" t="s">
        <v>1539</v>
      </c>
      <c r="H1061" s="333">
        <v>1</v>
      </c>
      <c r="I1061" s="21"/>
      <c r="J1061" s="334">
        <f t="shared" si="30"/>
        <v>0</v>
      </c>
      <c r="K1061" s="335"/>
      <c r="L1061" s="13"/>
      <c r="M1061" s="336" t="s">
        <v>1</v>
      </c>
      <c r="N1061" s="337" t="s">
        <v>42</v>
      </c>
      <c r="P1061" s="338">
        <f t="shared" si="31"/>
        <v>0</v>
      </c>
      <c r="Q1061" s="338">
        <v>6.0000000000000002E-5</v>
      </c>
      <c r="R1061" s="338">
        <f t="shared" si="32"/>
        <v>6.0000000000000002E-5</v>
      </c>
      <c r="S1061" s="338">
        <v>0</v>
      </c>
      <c r="T1061" s="339">
        <f t="shared" si="33"/>
        <v>0</v>
      </c>
      <c r="AR1061" s="340" t="s">
        <v>409</v>
      </c>
      <c r="AT1061" s="340" t="s">
        <v>322</v>
      </c>
      <c r="AU1061" s="340" t="s">
        <v>89</v>
      </c>
      <c r="AY1061" s="3" t="s">
        <v>320</v>
      </c>
      <c r="BE1061" s="341">
        <f t="shared" si="34"/>
        <v>0</v>
      </c>
      <c r="BF1061" s="341">
        <f t="shared" si="35"/>
        <v>0</v>
      </c>
      <c r="BG1061" s="341">
        <f t="shared" si="36"/>
        <v>0</v>
      </c>
      <c r="BH1061" s="341">
        <f t="shared" si="37"/>
        <v>0</v>
      </c>
      <c r="BI1061" s="341">
        <f t="shared" si="38"/>
        <v>0</v>
      </c>
      <c r="BJ1061" s="3" t="s">
        <v>89</v>
      </c>
      <c r="BK1061" s="341">
        <f t="shared" si="39"/>
        <v>0</v>
      </c>
      <c r="BL1061" s="3" t="s">
        <v>409</v>
      </c>
      <c r="BM1061" s="340" t="s">
        <v>1984</v>
      </c>
    </row>
    <row r="1062" spans="2:65" s="1" customFormat="1" ht="37.75" customHeight="1" x14ac:dyDescent="0.2">
      <c r="B1062" s="13"/>
      <c r="C1062" s="329" t="s">
        <v>1985</v>
      </c>
      <c r="D1062" s="329" t="s">
        <v>322</v>
      </c>
      <c r="E1062" s="330" t="s">
        <v>1986</v>
      </c>
      <c r="F1062" s="331" t="s">
        <v>1987</v>
      </c>
      <c r="G1062" s="332" t="s">
        <v>1539</v>
      </c>
      <c r="H1062" s="333">
        <v>1</v>
      </c>
      <c r="I1062" s="21"/>
      <c r="J1062" s="334">
        <f t="shared" si="30"/>
        <v>0</v>
      </c>
      <c r="K1062" s="335"/>
      <c r="L1062" s="13"/>
      <c r="M1062" s="336" t="s">
        <v>1</v>
      </c>
      <c r="N1062" s="337" t="s">
        <v>42</v>
      </c>
      <c r="P1062" s="338">
        <f t="shared" si="31"/>
        <v>0</v>
      </c>
      <c r="Q1062" s="338">
        <v>6.0000000000000002E-5</v>
      </c>
      <c r="R1062" s="338">
        <f t="shared" si="32"/>
        <v>6.0000000000000002E-5</v>
      </c>
      <c r="S1062" s="338">
        <v>0</v>
      </c>
      <c r="T1062" s="339">
        <f t="shared" si="33"/>
        <v>0</v>
      </c>
      <c r="AR1062" s="340" t="s">
        <v>409</v>
      </c>
      <c r="AT1062" s="340" t="s">
        <v>322</v>
      </c>
      <c r="AU1062" s="340" t="s">
        <v>89</v>
      </c>
      <c r="AY1062" s="3" t="s">
        <v>320</v>
      </c>
      <c r="BE1062" s="341">
        <f t="shared" si="34"/>
        <v>0</v>
      </c>
      <c r="BF1062" s="341">
        <f t="shared" si="35"/>
        <v>0</v>
      </c>
      <c r="BG1062" s="341">
        <f t="shared" si="36"/>
        <v>0</v>
      </c>
      <c r="BH1062" s="341">
        <f t="shared" si="37"/>
        <v>0</v>
      </c>
      <c r="BI1062" s="341">
        <f t="shared" si="38"/>
        <v>0</v>
      </c>
      <c r="BJ1062" s="3" t="s">
        <v>89</v>
      </c>
      <c r="BK1062" s="341">
        <f t="shared" si="39"/>
        <v>0</v>
      </c>
      <c r="BL1062" s="3" t="s">
        <v>409</v>
      </c>
      <c r="BM1062" s="340" t="s">
        <v>1988</v>
      </c>
    </row>
    <row r="1063" spans="2:65" s="1" customFormat="1" ht="44.25" customHeight="1" x14ac:dyDescent="0.2">
      <c r="B1063" s="13"/>
      <c r="C1063" s="329" t="s">
        <v>1989</v>
      </c>
      <c r="D1063" s="329" t="s">
        <v>322</v>
      </c>
      <c r="E1063" s="330" t="s">
        <v>1990</v>
      </c>
      <c r="F1063" s="331" t="s">
        <v>1991</v>
      </c>
      <c r="G1063" s="332" t="s">
        <v>1539</v>
      </c>
      <c r="H1063" s="333">
        <v>1</v>
      </c>
      <c r="I1063" s="21"/>
      <c r="J1063" s="334">
        <f t="shared" si="30"/>
        <v>0</v>
      </c>
      <c r="K1063" s="335"/>
      <c r="L1063" s="13"/>
      <c r="M1063" s="336" t="s">
        <v>1</v>
      </c>
      <c r="N1063" s="337" t="s">
        <v>42</v>
      </c>
      <c r="P1063" s="338">
        <f t="shared" si="31"/>
        <v>0</v>
      </c>
      <c r="Q1063" s="338">
        <v>6.0000000000000002E-5</v>
      </c>
      <c r="R1063" s="338">
        <f t="shared" si="32"/>
        <v>6.0000000000000002E-5</v>
      </c>
      <c r="S1063" s="338">
        <v>0</v>
      </c>
      <c r="T1063" s="339">
        <f t="shared" si="33"/>
        <v>0</v>
      </c>
      <c r="AR1063" s="340" t="s">
        <v>409</v>
      </c>
      <c r="AT1063" s="340" t="s">
        <v>322</v>
      </c>
      <c r="AU1063" s="340" t="s">
        <v>89</v>
      </c>
      <c r="AY1063" s="3" t="s">
        <v>320</v>
      </c>
      <c r="BE1063" s="341">
        <f t="shared" si="34"/>
        <v>0</v>
      </c>
      <c r="BF1063" s="341">
        <f t="shared" si="35"/>
        <v>0</v>
      </c>
      <c r="BG1063" s="341">
        <f t="shared" si="36"/>
        <v>0</v>
      </c>
      <c r="BH1063" s="341">
        <f t="shared" si="37"/>
        <v>0</v>
      </c>
      <c r="BI1063" s="341">
        <f t="shared" si="38"/>
        <v>0</v>
      </c>
      <c r="BJ1063" s="3" t="s">
        <v>89</v>
      </c>
      <c r="BK1063" s="341">
        <f t="shared" si="39"/>
        <v>0</v>
      </c>
      <c r="BL1063" s="3" t="s">
        <v>409</v>
      </c>
      <c r="BM1063" s="340" t="s">
        <v>1992</v>
      </c>
    </row>
    <row r="1064" spans="2:65" s="1" customFormat="1" ht="44.25" customHeight="1" x14ac:dyDescent="0.2">
      <c r="B1064" s="13"/>
      <c r="C1064" s="329" t="s">
        <v>1993</v>
      </c>
      <c r="D1064" s="329" t="s">
        <v>322</v>
      </c>
      <c r="E1064" s="330" t="s">
        <v>1994</v>
      </c>
      <c r="F1064" s="331" t="s">
        <v>1995</v>
      </c>
      <c r="G1064" s="332" t="s">
        <v>1539</v>
      </c>
      <c r="H1064" s="333">
        <v>1</v>
      </c>
      <c r="I1064" s="21"/>
      <c r="J1064" s="334">
        <f t="shared" si="30"/>
        <v>0</v>
      </c>
      <c r="K1064" s="335"/>
      <c r="L1064" s="13"/>
      <c r="M1064" s="336" t="s">
        <v>1</v>
      </c>
      <c r="N1064" s="337" t="s">
        <v>42</v>
      </c>
      <c r="P1064" s="338">
        <f t="shared" si="31"/>
        <v>0</v>
      </c>
      <c r="Q1064" s="338">
        <v>6.0000000000000002E-5</v>
      </c>
      <c r="R1064" s="338">
        <f t="shared" si="32"/>
        <v>6.0000000000000002E-5</v>
      </c>
      <c r="S1064" s="338">
        <v>0</v>
      </c>
      <c r="T1064" s="339">
        <f t="shared" si="33"/>
        <v>0</v>
      </c>
      <c r="AR1064" s="340" t="s">
        <v>409</v>
      </c>
      <c r="AT1064" s="340" t="s">
        <v>322</v>
      </c>
      <c r="AU1064" s="340" t="s">
        <v>89</v>
      </c>
      <c r="AY1064" s="3" t="s">
        <v>320</v>
      </c>
      <c r="BE1064" s="341">
        <f t="shared" si="34"/>
        <v>0</v>
      </c>
      <c r="BF1064" s="341">
        <f t="shared" si="35"/>
        <v>0</v>
      </c>
      <c r="BG1064" s="341">
        <f t="shared" si="36"/>
        <v>0</v>
      </c>
      <c r="BH1064" s="341">
        <f t="shared" si="37"/>
        <v>0</v>
      </c>
      <c r="BI1064" s="341">
        <f t="shared" si="38"/>
        <v>0</v>
      </c>
      <c r="BJ1064" s="3" t="s">
        <v>89</v>
      </c>
      <c r="BK1064" s="341">
        <f t="shared" si="39"/>
        <v>0</v>
      </c>
      <c r="BL1064" s="3" t="s">
        <v>409</v>
      </c>
      <c r="BM1064" s="340" t="s">
        <v>1996</v>
      </c>
    </row>
    <row r="1065" spans="2:65" s="1" customFormat="1" ht="37.75" customHeight="1" x14ac:dyDescent="0.2">
      <c r="B1065" s="13"/>
      <c r="C1065" s="329" t="s">
        <v>1997</v>
      </c>
      <c r="D1065" s="329" t="s">
        <v>322</v>
      </c>
      <c r="E1065" s="330" t="s">
        <v>1998</v>
      </c>
      <c r="F1065" s="331" t="s">
        <v>1999</v>
      </c>
      <c r="G1065" s="332" t="s">
        <v>1539</v>
      </c>
      <c r="H1065" s="333">
        <v>1</v>
      </c>
      <c r="I1065" s="21"/>
      <c r="J1065" s="334">
        <f t="shared" si="30"/>
        <v>0</v>
      </c>
      <c r="K1065" s="335"/>
      <c r="L1065" s="13"/>
      <c r="M1065" s="336" t="s">
        <v>1</v>
      </c>
      <c r="N1065" s="337" t="s">
        <v>42</v>
      </c>
      <c r="P1065" s="338">
        <f t="shared" si="31"/>
        <v>0</v>
      </c>
      <c r="Q1065" s="338">
        <v>6.0000000000000002E-5</v>
      </c>
      <c r="R1065" s="338">
        <f t="shared" si="32"/>
        <v>6.0000000000000002E-5</v>
      </c>
      <c r="S1065" s="338">
        <v>0</v>
      </c>
      <c r="T1065" s="339">
        <f t="shared" si="33"/>
        <v>0</v>
      </c>
      <c r="AR1065" s="340" t="s">
        <v>409</v>
      </c>
      <c r="AT1065" s="340" t="s">
        <v>322</v>
      </c>
      <c r="AU1065" s="340" t="s">
        <v>89</v>
      </c>
      <c r="AY1065" s="3" t="s">
        <v>320</v>
      </c>
      <c r="BE1065" s="341">
        <f t="shared" si="34"/>
        <v>0</v>
      </c>
      <c r="BF1065" s="341">
        <f t="shared" si="35"/>
        <v>0</v>
      </c>
      <c r="BG1065" s="341">
        <f t="shared" si="36"/>
        <v>0</v>
      </c>
      <c r="BH1065" s="341">
        <f t="shared" si="37"/>
        <v>0</v>
      </c>
      <c r="BI1065" s="341">
        <f t="shared" si="38"/>
        <v>0</v>
      </c>
      <c r="BJ1065" s="3" t="s">
        <v>89</v>
      </c>
      <c r="BK1065" s="341">
        <f t="shared" si="39"/>
        <v>0</v>
      </c>
      <c r="BL1065" s="3" t="s">
        <v>409</v>
      </c>
      <c r="BM1065" s="340" t="s">
        <v>2000</v>
      </c>
    </row>
    <row r="1066" spans="2:65" s="1" customFormat="1" ht="49" customHeight="1" x14ac:dyDescent="0.2">
      <c r="B1066" s="13"/>
      <c r="C1066" s="329" t="s">
        <v>2001</v>
      </c>
      <c r="D1066" s="329" t="s">
        <v>322</v>
      </c>
      <c r="E1066" s="330" t="s">
        <v>2002</v>
      </c>
      <c r="F1066" s="331" t="s">
        <v>2003</v>
      </c>
      <c r="G1066" s="332" t="s">
        <v>1539</v>
      </c>
      <c r="H1066" s="333">
        <v>1</v>
      </c>
      <c r="I1066" s="21"/>
      <c r="J1066" s="334">
        <f t="shared" si="30"/>
        <v>0</v>
      </c>
      <c r="K1066" s="335"/>
      <c r="L1066" s="13"/>
      <c r="M1066" s="336" t="s">
        <v>1</v>
      </c>
      <c r="N1066" s="337" t="s">
        <v>42</v>
      </c>
      <c r="P1066" s="338">
        <f t="shared" si="31"/>
        <v>0</v>
      </c>
      <c r="Q1066" s="338">
        <v>6.0000000000000002E-5</v>
      </c>
      <c r="R1066" s="338">
        <f t="shared" si="32"/>
        <v>6.0000000000000002E-5</v>
      </c>
      <c r="S1066" s="338">
        <v>0</v>
      </c>
      <c r="T1066" s="339">
        <f t="shared" si="33"/>
        <v>0</v>
      </c>
      <c r="AR1066" s="340" t="s">
        <v>409</v>
      </c>
      <c r="AT1066" s="340" t="s">
        <v>322</v>
      </c>
      <c r="AU1066" s="340" t="s">
        <v>89</v>
      </c>
      <c r="AY1066" s="3" t="s">
        <v>320</v>
      </c>
      <c r="BE1066" s="341">
        <f t="shared" si="34"/>
        <v>0</v>
      </c>
      <c r="BF1066" s="341">
        <f t="shared" si="35"/>
        <v>0</v>
      </c>
      <c r="BG1066" s="341">
        <f t="shared" si="36"/>
        <v>0</v>
      </c>
      <c r="BH1066" s="341">
        <f t="shared" si="37"/>
        <v>0</v>
      </c>
      <c r="BI1066" s="341">
        <f t="shared" si="38"/>
        <v>0</v>
      </c>
      <c r="BJ1066" s="3" t="s">
        <v>89</v>
      </c>
      <c r="BK1066" s="341">
        <f t="shared" si="39"/>
        <v>0</v>
      </c>
      <c r="BL1066" s="3" t="s">
        <v>409</v>
      </c>
      <c r="BM1066" s="340" t="s">
        <v>2004</v>
      </c>
    </row>
    <row r="1067" spans="2:65" s="1" customFormat="1" ht="44.25" customHeight="1" x14ac:dyDescent="0.2">
      <c r="B1067" s="13"/>
      <c r="C1067" s="329" t="s">
        <v>2005</v>
      </c>
      <c r="D1067" s="329" t="s">
        <v>322</v>
      </c>
      <c r="E1067" s="330" t="s">
        <v>2006</v>
      </c>
      <c r="F1067" s="331" t="s">
        <v>2007</v>
      </c>
      <c r="G1067" s="332" t="s">
        <v>1539</v>
      </c>
      <c r="H1067" s="333">
        <v>1</v>
      </c>
      <c r="I1067" s="21"/>
      <c r="J1067" s="334">
        <f t="shared" si="30"/>
        <v>0</v>
      </c>
      <c r="K1067" s="335"/>
      <c r="L1067" s="13"/>
      <c r="M1067" s="336" t="s">
        <v>1</v>
      </c>
      <c r="N1067" s="337" t="s">
        <v>42</v>
      </c>
      <c r="P1067" s="338">
        <f t="shared" si="31"/>
        <v>0</v>
      </c>
      <c r="Q1067" s="338">
        <v>6.0000000000000002E-5</v>
      </c>
      <c r="R1067" s="338">
        <f t="shared" si="32"/>
        <v>6.0000000000000002E-5</v>
      </c>
      <c r="S1067" s="338">
        <v>0</v>
      </c>
      <c r="T1067" s="339">
        <f t="shared" si="33"/>
        <v>0</v>
      </c>
      <c r="AR1067" s="340" t="s">
        <v>409</v>
      </c>
      <c r="AT1067" s="340" t="s">
        <v>322</v>
      </c>
      <c r="AU1067" s="340" t="s">
        <v>89</v>
      </c>
      <c r="AY1067" s="3" t="s">
        <v>320</v>
      </c>
      <c r="BE1067" s="341">
        <f t="shared" si="34"/>
        <v>0</v>
      </c>
      <c r="BF1067" s="341">
        <f t="shared" si="35"/>
        <v>0</v>
      </c>
      <c r="BG1067" s="341">
        <f t="shared" si="36"/>
        <v>0</v>
      </c>
      <c r="BH1067" s="341">
        <f t="shared" si="37"/>
        <v>0</v>
      </c>
      <c r="BI1067" s="341">
        <f t="shared" si="38"/>
        <v>0</v>
      </c>
      <c r="BJ1067" s="3" t="s">
        <v>89</v>
      </c>
      <c r="BK1067" s="341">
        <f t="shared" si="39"/>
        <v>0</v>
      </c>
      <c r="BL1067" s="3" t="s">
        <v>409</v>
      </c>
      <c r="BM1067" s="340" t="s">
        <v>2008</v>
      </c>
    </row>
    <row r="1068" spans="2:65" s="1" customFormat="1" ht="44.25" customHeight="1" x14ac:dyDescent="0.2">
      <c r="B1068" s="13"/>
      <c r="C1068" s="329" t="s">
        <v>2009</v>
      </c>
      <c r="D1068" s="329" t="s">
        <v>322</v>
      </c>
      <c r="E1068" s="330" t="s">
        <v>2010</v>
      </c>
      <c r="F1068" s="331" t="s">
        <v>2011</v>
      </c>
      <c r="G1068" s="332" t="s">
        <v>1539</v>
      </c>
      <c r="H1068" s="333">
        <v>1</v>
      </c>
      <c r="I1068" s="21"/>
      <c r="J1068" s="334">
        <f t="shared" si="30"/>
        <v>0</v>
      </c>
      <c r="K1068" s="335"/>
      <c r="L1068" s="13"/>
      <c r="M1068" s="336" t="s">
        <v>1</v>
      </c>
      <c r="N1068" s="337" t="s">
        <v>42</v>
      </c>
      <c r="P1068" s="338">
        <f t="shared" si="31"/>
        <v>0</v>
      </c>
      <c r="Q1068" s="338">
        <v>6.0000000000000002E-5</v>
      </c>
      <c r="R1068" s="338">
        <f t="shared" si="32"/>
        <v>6.0000000000000002E-5</v>
      </c>
      <c r="S1068" s="338">
        <v>0</v>
      </c>
      <c r="T1068" s="339">
        <f t="shared" si="33"/>
        <v>0</v>
      </c>
      <c r="AR1068" s="340" t="s">
        <v>409</v>
      </c>
      <c r="AT1068" s="340" t="s">
        <v>322</v>
      </c>
      <c r="AU1068" s="340" t="s">
        <v>89</v>
      </c>
      <c r="AY1068" s="3" t="s">
        <v>320</v>
      </c>
      <c r="BE1068" s="341">
        <f t="shared" si="34"/>
        <v>0</v>
      </c>
      <c r="BF1068" s="341">
        <f t="shared" si="35"/>
        <v>0</v>
      </c>
      <c r="BG1068" s="341">
        <f t="shared" si="36"/>
        <v>0</v>
      </c>
      <c r="BH1068" s="341">
        <f t="shared" si="37"/>
        <v>0</v>
      </c>
      <c r="BI1068" s="341">
        <f t="shared" si="38"/>
        <v>0</v>
      </c>
      <c r="BJ1068" s="3" t="s">
        <v>89</v>
      </c>
      <c r="BK1068" s="341">
        <f t="shared" si="39"/>
        <v>0</v>
      </c>
      <c r="BL1068" s="3" t="s">
        <v>409</v>
      </c>
      <c r="BM1068" s="340" t="s">
        <v>2012</v>
      </c>
    </row>
    <row r="1069" spans="2:65" s="1" customFormat="1" ht="44.25" customHeight="1" x14ac:dyDescent="0.2">
      <c r="B1069" s="13"/>
      <c r="C1069" s="329" t="s">
        <v>2013</v>
      </c>
      <c r="D1069" s="329" t="s">
        <v>322</v>
      </c>
      <c r="E1069" s="330" t="s">
        <v>2014</v>
      </c>
      <c r="F1069" s="331" t="s">
        <v>2015</v>
      </c>
      <c r="G1069" s="332" t="s">
        <v>1539</v>
      </c>
      <c r="H1069" s="333">
        <v>1</v>
      </c>
      <c r="I1069" s="21"/>
      <c r="J1069" s="334">
        <f t="shared" si="30"/>
        <v>0</v>
      </c>
      <c r="K1069" s="335"/>
      <c r="L1069" s="13"/>
      <c r="M1069" s="336" t="s">
        <v>1</v>
      </c>
      <c r="N1069" s="337" t="s">
        <v>42</v>
      </c>
      <c r="P1069" s="338">
        <f t="shared" si="31"/>
        <v>0</v>
      </c>
      <c r="Q1069" s="338">
        <v>6.0000000000000002E-5</v>
      </c>
      <c r="R1069" s="338">
        <f t="shared" si="32"/>
        <v>6.0000000000000002E-5</v>
      </c>
      <c r="S1069" s="338">
        <v>0</v>
      </c>
      <c r="T1069" s="339">
        <f t="shared" si="33"/>
        <v>0</v>
      </c>
      <c r="AR1069" s="340" t="s">
        <v>409</v>
      </c>
      <c r="AT1069" s="340" t="s">
        <v>322</v>
      </c>
      <c r="AU1069" s="340" t="s">
        <v>89</v>
      </c>
      <c r="AY1069" s="3" t="s">
        <v>320</v>
      </c>
      <c r="BE1069" s="341">
        <f t="shared" si="34"/>
        <v>0</v>
      </c>
      <c r="BF1069" s="341">
        <f t="shared" si="35"/>
        <v>0</v>
      </c>
      <c r="BG1069" s="341">
        <f t="shared" si="36"/>
        <v>0</v>
      </c>
      <c r="BH1069" s="341">
        <f t="shared" si="37"/>
        <v>0</v>
      </c>
      <c r="BI1069" s="341">
        <f t="shared" si="38"/>
        <v>0</v>
      </c>
      <c r="BJ1069" s="3" t="s">
        <v>89</v>
      </c>
      <c r="BK1069" s="341">
        <f t="shared" si="39"/>
        <v>0</v>
      </c>
      <c r="BL1069" s="3" t="s">
        <v>409</v>
      </c>
      <c r="BM1069" s="340" t="s">
        <v>2016</v>
      </c>
    </row>
    <row r="1070" spans="2:65" s="1" customFormat="1" ht="44.25" customHeight="1" x14ac:dyDescent="0.2">
      <c r="B1070" s="13"/>
      <c r="C1070" s="329" t="s">
        <v>2017</v>
      </c>
      <c r="D1070" s="329" t="s">
        <v>322</v>
      </c>
      <c r="E1070" s="330" t="s">
        <v>2018</v>
      </c>
      <c r="F1070" s="331" t="s">
        <v>2019</v>
      </c>
      <c r="G1070" s="332" t="s">
        <v>1539</v>
      </c>
      <c r="H1070" s="333">
        <v>1</v>
      </c>
      <c r="I1070" s="21"/>
      <c r="J1070" s="334">
        <f t="shared" si="30"/>
        <v>0</v>
      </c>
      <c r="K1070" s="335"/>
      <c r="L1070" s="13"/>
      <c r="M1070" s="336" t="s">
        <v>1</v>
      </c>
      <c r="N1070" s="337" t="s">
        <v>42</v>
      </c>
      <c r="P1070" s="338">
        <f t="shared" si="31"/>
        <v>0</v>
      </c>
      <c r="Q1070" s="338">
        <v>6.0000000000000002E-5</v>
      </c>
      <c r="R1070" s="338">
        <f t="shared" si="32"/>
        <v>6.0000000000000002E-5</v>
      </c>
      <c r="S1070" s="338">
        <v>0</v>
      </c>
      <c r="T1070" s="339">
        <f t="shared" si="33"/>
        <v>0</v>
      </c>
      <c r="AR1070" s="340" t="s">
        <v>409</v>
      </c>
      <c r="AT1070" s="340" t="s">
        <v>322</v>
      </c>
      <c r="AU1070" s="340" t="s">
        <v>89</v>
      </c>
      <c r="AY1070" s="3" t="s">
        <v>320</v>
      </c>
      <c r="BE1070" s="341">
        <f t="shared" si="34"/>
        <v>0</v>
      </c>
      <c r="BF1070" s="341">
        <f t="shared" si="35"/>
        <v>0</v>
      </c>
      <c r="BG1070" s="341">
        <f t="shared" si="36"/>
        <v>0</v>
      </c>
      <c r="BH1070" s="341">
        <f t="shared" si="37"/>
        <v>0</v>
      </c>
      <c r="BI1070" s="341">
        <f t="shared" si="38"/>
        <v>0</v>
      </c>
      <c r="BJ1070" s="3" t="s">
        <v>89</v>
      </c>
      <c r="BK1070" s="341">
        <f t="shared" si="39"/>
        <v>0</v>
      </c>
      <c r="BL1070" s="3" t="s">
        <v>409</v>
      </c>
      <c r="BM1070" s="340" t="s">
        <v>2020</v>
      </c>
    </row>
    <row r="1071" spans="2:65" s="1" customFormat="1" ht="37.75" customHeight="1" x14ac:dyDescent="0.2">
      <c r="B1071" s="13"/>
      <c r="C1071" s="329" t="s">
        <v>2021</v>
      </c>
      <c r="D1071" s="329" t="s">
        <v>322</v>
      </c>
      <c r="E1071" s="330" t="s">
        <v>2022</v>
      </c>
      <c r="F1071" s="331" t="s">
        <v>2023</v>
      </c>
      <c r="G1071" s="332" t="s">
        <v>1539</v>
      </c>
      <c r="H1071" s="333">
        <v>1</v>
      </c>
      <c r="I1071" s="21"/>
      <c r="J1071" s="334">
        <f t="shared" si="30"/>
        <v>0</v>
      </c>
      <c r="K1071" s="335"/>
      <c r="L1071" s="13"/>
      <c r="M1071" s="336" t="s">
        <v>1</v>
      </c>
      <c r="N1071" s="337" t="s">
        <v>42</v>
      </c>
      <c r="P1071" s="338">
        <f t="shared" si="31"/>
        <v>0</v>
      </c>
      <c r="Q1071" s="338">
        <v>6.0000000000000002E-5</v>
      </c>
      <c r="R1071" s="338">
        <f t="shared" si="32"/>
        <v>6.0000000000000002E-5</v>
      </c>
      <c r="S1071" s="338">
        <v>0</v>
      </c>
      <c r="T1071" s="339">
        <f t="shared" si="33"/>
        <v>0</v>
      </c>
      <c r="AR1071" s="340" t="s">
        <v>409</v>
      </c>
      <c r="AT1071" s="340" t="s">
        <v>322</v>
      </c>
      <c r="AU1071" s="340" t="s">
        <v>89</v>
      </c>
      <c r="AY1071" s="3" t="s">
        <v>320</v>
      </c>
      <c r="BE1071" s="341">
        <f t="shared" si="34"/>
        <v>0</v>
      </c>
      <c r="BF1071" s="341">
        <f t="shared" si="35"/>
        <v>0</v>
      </c>
      <c r="BG1071" s="341">
        <f t="shared" si="36"/>
        <v>0</v>
      </c>
      <c r="BH1071" s="341">
        <f t="shared" si="37"/>
        <v>0</v>
      </c>
      <c r="BI1071" s="341">
        <f t="shared" si="38"/>
        <v>0</v>
      </c>
      <c r="BJ1071" s="3" t="s">
        <v>89</v>
      </c>
      <c r="BK1071" s="341">
        <f t="shared" si="39"/>
        <v>0</v>
      </c>
      <c r="BL1071" s="3" t="s">
        <v>409</v>
      </c>
      <c r="BM1071" s="340" t="s">
        <v>2024</v>
      </c>
    </row>
    <row r="1072" spans="2:65" s="1" customFormat="1" ht="44.25" customHeight="1" x14ac:dyDescent="0.2">
      <c r="B1072" s="13"/>
      <c r="C1072" s="329" t="s">
        <v>2025</v>
      </c>
      <c r="D1072" s="329" t="s">
        <v>322</v>
      </c>
      <c r="E1072" s="330" t="s">
        <v>2026</v>
      </c>
      <c r="F1072" s="331" t="s">
        <v>2027</v>
      </c>
      <c r="G1072" s="332" t="s">
        <v>1539</v>
      </c>
      <c r="H1072" s="333">
        <v>1</v>
      </c>
      <c r="I1072" s="21"/>
      <c r="J1072" s="334">
        <f t="shared" si="30"/>
        <v>0</v>
      </c>
      <c r="K1072" s="335"/>
      <c r="L1072" s="13"/>
      <c r="M1072" s="336" t="s">
        <v>1</v>
      </c>
      <c r="N1072" s="337" t="s">
        <v>42</v>
      </c>
      <c r="P1072" s="338">
        <f t="shared" si="31"/>
        <v>0</v>
      </c>
      <c r="Q1072" s="338">
        <v>6.0000000000000002E-5</v>
      </c>
      <c r="R1072" s="338">
        <f t="shared" si="32"/>
        <v>6.0000000000000002E-5</v>
      </c>
      <c r="S1072" s="338">
        <v>0</v>
      </c>
      <c r="T1072" s="339">
        <f t="shared" si="33"/>
        <v>0</v>
      </c>
      <c r="AR1072" s="340" t="s">
        <v>409</v>
      </c>
      <c r="AT1072" s="340" t="s">
        <v>322</v>
      </c>
      <c r="AU1072" s="340" t="s">
        <v>89</v>
      </c>
      <c r="AY1072" s="3" t="s">
        <v>320</v>
      </c>
      <c r="BE1072" s="341">
        <f t="shared" si="34"/>
        <v>0</v>
      </c>
      <c r="BF1072" s="341">
        <f t="shared" si="35"/>
        <v>0</v>
      </c>
      <c r="BG1072" s="341">
        <f t="shared" si="36"/>
        <v>0</v>
      </c>
      <c r="BH1072" s="341">
        <f t="shared" si="37"/>
        <v>0</v>
      </c>
      <c r="BI1072" s="341">
        <f t="shared" si="38"/>
        <v>0</v>
      </c>
      <c r="BJ1072" s="3" t="s">
        <v>89</v>
      </c>
      <c r="BK1072" s="341">
        <f t="shared" si="39"/>
        <v>0</v>
      </c>
      <c r="BL1072" s="3" t="s">
        <v>409</v>
      </c>
      <c r="BM1072" s="340" t="s">
        <v>2028</v>
      </c>
    </row>
    <row r="1073" spans="2:65" s="1" customFormat="1" ht="37.75" customHeight="1" x14ac:dyDescent="0.2">
      <c r="B1073" s="13"/>
      <c r="C1073" s="329" t="s">
        <v>2029</v>
      </c>
      <c r="D1073" s="329" t="s">
        <v>322</v>
      </c>
      <c r="E1073" s="330" t="s">
        <v>2030</v>
      </c>
      <c r="F1073" s="331" t="s">
        <v>2031</v>
      </c>
      <c r="G1073" s="332" t="s">
        <v>1539</v>
      </c>
      <c r="H1073" s="333">
        <v>1</v>
      </c>
      <c r="I1073" s="21"/>
      <c r="J1073" s="334">
        <f t="shared" si="30"/>
        <v>0</v>
      </c>
      <c r="K1073" s="335"/>
      <c r="L1073" s="13"/>
      <c r="M1073" s="336" t="s">
        <v>1</v>
      </c>
      <c r="N1073" s="337" t="s">
        <v>42</v>
      </c>
      <c r="P1073" s="338">
        <f t="shared" si="31"/>
        <v>0</v>
      </c>
      <c r="Q1073" s="338">
        <v>6.0000000000000002E-5</v>
      </c>
      <c r="R1073" s="338">
        <f t="shared" si="32"/>
        <v>6.0000000000000002E-5</v>
      </c>
      <c r="S1073" s="338">
        <v>0</v>
      </c>
      <c r="T1073" s="339">
        <f t="shared" si="33"/>
        <v>0</v>
      </c>
      <c r="AR1073" s="340" t="s">
        <v>409</v>
      </c>
      <c r="AT1073" s="340" t="s">
        <v>322</v>
      </c>
      <c r="AU1073" s="340" t="s">
        <v>89</v>
      </c>
      <c r="AY1073" s="3" t="s">
        <v>320</v>
      </c>
      <c r="BE1073" s="341">
        <f t="shared" si="34"/>
        <v>0</v>
      </c>
      <c r="BF1073" s="341">
        <f t="shared" si="35"/>
        <v>0</v>
      </c>
      <c r="BG1073" s="341">
        <f t="shared" si="36"/>
        <v>0</v>
      </c>
      <c r="BH1073" s="341">
        <f t="shared" si="37"/>
        <v>0</v>
      </c>
      <c r="BI1073" s="341">
        <f t="shared" si="38"/>
        <v>0</v>
      </c>
      <c r="BJ1073" s="3" t="s">
        <v>89</v>
      </c>
      <c r="BK1073" s="341">
        <f t="shared" si="39"/>
        <v>0</v>
      </c>
      <c r="BL1073" s="3" t="s">
        <v>409</v>
      </c>
      <c r="BM1073" s="340" t="s">
        <v>2032</v>
      </c>
    </row>
    <row r="1074" spans="2:65" s="1" customFormat="1" ht="37.75" customHeight="1" x14ac:dyDescent="0.2">
      <c r="B1074" s="13"/>
      <c r="C1074" s="329" t="s">
        <v>2033</v>
      </c>
      <c r="D1074" s="329" t="s">
        <v>322</v>
      </c>
      <c r="E1074" s="330" t="s">
        <v>2034</v>
      </c>
      <c r="F1074" s="331" t="s">
        <v>2035</v>
      </c>
      <c r="G1074" s="332" t="s">
        <v>1539</v>
      </c>
      <c r="H1074" s="333">
        <v>1</v>
      </c>
      <c r="I1074" s="21"/>
      <c r="J1074" s="334">
        <f t="shared" si="30"/>
        <v>0</v>
      </c>
      <c r="K1074" s="335"/>
      <c r="L1074" s="13"/>
      <c r="M1074" s="336" t="s">
        <v>1</v>
      </c>
      <c r="N1074" s="337" t="s">
        <v>42</v>
      </c>
      <c r="P1074" s="338">
        <f t="shared" si="31"/>
        <v>0</v>
      </c>
      <c r="Q1074" s="338">
        <v>6.0000000000000002E-5</v>
      </c>
      <c r="R1074" s="338">
        <f t="shared" si="32"/>
        <v>6.0000000000000002E-5</v>
      </c>
      <c r="S1074" s="338">
        <v>0</v>
      </c>
      <c r="T1074" s="339">
        <f t="shared" si="33"/>
        <v>0</v>
      </c>
      <c r="AR1074" s="340" t="s">
        <v>409</v>
      </c>
      <c r="AT1074" s="340" t="s">
        <v>322</v>
      </c>
      <c r="AU1074" s="340" t="s">
        <v>89</v>
      </c>
      <c r="AY1074" s="3" t="s">
        <v>320</v>
      </c>
      <c r="BE1074" s="341">
        <f t="shared" si="34"/>
        <v>0</v>
      </c>
      <c r="BF1074" s="341">
        <f t="shared" si="35"/>
        <v>0</v>
      </c>
      <c r="BG1074" s="341">
        <f t="shared" si="36"/>
        <v>0</v>
      </c>
      <c r="BH1074" s="341">
        <f t="shared" si="37"/>
        <v>0</v>
      </c>
      <c r="BI1074" s="341">
        <f t="shared" si="38"/>
        <v>0</v>
      </c>
      <c r="BJ1074" s="3" t="s">
        <v>89</v>
      </c>
      <c r="BK1074" s="341">
        <f t="shared" si="39"/>
        <v>0</v>
      </c>
      <c r="BL1074" s="3" t="s">
        <v>409</v>
      </c>
      <c r="BM1074" s="340" t="s">
        <v>2036</v>
      </c>
    </row>
    <row r="1075" spans="2:65" s="1" customFormat="1" ht="37.75" customHeight="1" x14ac:dyDescent="0.2">
      <c r="B1075" s="13"/>
      <c r="C1075" s="329" t="s">
        <v>2037</v>
      </c>
      <c r="D1075" s="329" t="s">
        <v>322</v>
      </c>
      <c r="E1075" s="330" t="s">
        <v>2038</v>
      </c>
      <c r="F1075" s="331" t="s">
        <v>2039</v>
      </c>
      <c r="G1075" s="332" t="s">
        <v>1539</v>
      </c>
      <c r="H1075" s="333">
        <v>11</v>
      </c>
      <c r="I1075" s="21"/>
      <c r="J1075" s="334">
        <f t="shared" si="30"/>
        <v>0</v>
      </c>
      <c r="K1075" s="335"/>
      <c r="L1075" s="13"/>
      <c r="M1075" s="336" t="s">
        <v>1</v>
      </c>
      <c r="N1075" s="337" t="s">
        <v>42</v>
      </c>
      <c r="P1075" s="338">
        <f t="shared" si="31"/>
        <v>0</v>
      </c>
      <c r="Q1075" s="338">
        <v>6.0000000000000002E-5</v>
      </c>
      <c r="R1075" s="338">
        <f t="shared" si="32"/>
        <v>6.6E-4</v>
      </c>
      <c r="S1075" s="338">
        <v>0</v>
      </c>
      <c r="T1075" s="339">
        <f t="shared" si="33"/>
        <v>0</v>
      </c>
      <c r="AR1075" s="340" t="s">
        <v>409</v>
      </c>
      <c r="AT1075" s="340" t="s">
        <v>322</v>
      </c>
      <c r="AU1075" s="340" t="s">
        <v>89</v>
      </c>
      <c r="AY1075" s="3" t="s">
        <v>320</v>
      </c>
      <c r="BE1075" s="341">
        <f t="shared" si="34"/>
        <v>0</v>
      </c>
      <c r="BF1075" s="341">
        <f t="shared" si="35"/>
        <v>0</v>
      </c>
      <c r="BG1075" s="341">
        <f t="shared" si="36"/>
        <v>0</v>
      </c>
      <c r="BH1075" s="341">
        <f t="shared" si="37"/>
        <v>0</v>
      </c>
      <c r="BI1075" s="341">
        <f t="shared" si="38"/>
        <v>0</v>
      </c>
      <c r="BJ1075" s="3" t="s">
        <v>89</v>
      </c>
      <c r="BK1075" s="341">
        <f t="shared" si="39"/>
        <v>0</v>
      </c>
      <c r="BL1075" s="3" t="s">
        <v>409</v>
      </c>
      <c r="BM1075" s="340" t="s">
        <v>2040</v>
      </c>
    </row>
    <row r="1076" spans="2:65" s="1" customFormat="1" ht="37.75" customHeight="1" x14ac:dyDescent="0.2">
      <c r="B1076" s="13"/>
      <c r="C1076" s="329" t="s">
        <v>2041</v>
      </c>
      <c r="D1076" s="329" t="s">
        <v>322</v>
      </c>
      <c r="E1076" s="330" t="s">
        <v>2042</v>
      </c>
      <c r="F1076" s="331" t="s">
        <v>2043</v>
      </c>
      <c r="G1076" s="332" t="s">
        <v>1539</v>
      </c>
      <c r="H1076" s="333">
        <v>1</v>
      </c>
      <c r="I1076" s="21"/>
      <c r="J1076" s="334">
        <f t="shared" si="30"/>
        <v>0</v>
      </c>
      <c r="K1076" s="335"/>
      <c r="L1076" s="13"/>
      <c r="M1076" s="336" t="s">
        <v>1</v>
      </c>
      <c r="N1076" s="337" t="s">
        <v>42</v>
      </c>
      <c r="P1076" s="338">
        <f t="shared" si="31"/>
        <v>0</v>
      </c>
      <c r="Q1076" s="338">
        <v>6.0000000000000002E-5</v>
      </c>
      <c r="R1076" s="338">
        <f t="shared" si="32"/>
        <v>6.0000000000000002E-5</v>
      </c>
      <c r="S1076" s="338">
        <v>0</v>
      </c>
      <c r="T1076" s="339">
        <f t="shared" si="33"/>
        <v>0</v>
      </c>
      <c r="AR1076" s="340" t="s">
        <v>409</v>
      </c>
      <c r="AT1076" s="340" t="s">
        <v>322</v>
      </c>
      <c r="AU1076" s="340" t="s">
        <v>89</v>
      </c>
      <c r="AY1076" s="3" t="s">
        <v>320</v>
      </c>
      <c r="BE1076" s="341">
        <f t="shared" si="34"/>
        <v>0</v>
      </c>
      <c r="BF1076" s="341">
        <f t="shared" si="35"/>
        <v>0</v>
      </c>
      <c r="BG1076" s="341">
        <f t="shared" si="36"/>
        <v>0</v>
      </c>
      <c r="BH1076" s="341">
        <f t="shared" si="37"/>
        <v>0</v>
      </c>
      <c r="BI1076" s="341">
        <f t="shared" si="38"/>
        <v>0</v>
      </c>
      <c r="BJ1076" s="3" t="s">
        <v>89</v>
      </c>
      <c r="BK1076" s="341">
        <f t="shared" si="39"/>
        <v>0</v>
      </c>
      <c r="BL1076" s="3" t="s">
        <v>409</v>
      </c>
      <c r="BM1076" s="340" t="s">
        <v>2044</v>
      </c>
    </row>
    <row r="1077" spans="2:65" s="1" customFormat="1" ht="37.75" customHeight="1" x14ac:dyDescent="0.2">
      <c r="B1077" s="13"/>
      <c r="C1077" s="329" t="s">
        <v>2045</v>
      </c>
      <c r="D1077" s="329" t="s">
        <v>322</v>
      </c>
      <c r="E1077" s="330" t="s">
        <v>2046</v>
      </c>
      <c r="F1077" s="331" t="s">
        <v>2047</v>
      </c>
      <c r="G1077" s="332" t="s">
        <v>1539</v>
      </c>
      <c r="H1077" s="333">
        <v>1</v>
      </c>
      <c r="I1077" s="21"/>
      <c r="J1077" s="334">
        <f t="shared" si="30"/>
        <v>0</v>
      </c>
      <c r="K1077" s="335"/>
      <c r="L1077" s="13"/>
      <c r="M1077" s="336" t="s">
        <v>1</v>
      </c>
      <c r="N1077" s="337" t="s">
        <v>42</v>
      </c>
      <c r="P1077" s="338">
        <f t="shared" si="31"/>
        <v>0</v>
      </c>
      <c r="Q1077" s="338">
        <v>6.0000000000000002E-5</v>
      </c>
      <c r="R1077" s="338">
        <f t="shared" si="32"/>
        <v>6.0000000000000002E-5</v>
      </c>
      <c r="S1077" s="338">
        <v>0</v>
      </c>
      <c r="T1077" s="339">
        <f t="shared" si="33"/>
        <v>0</v>
      </c>
      <c r="AR1077" s="340" t="s">
        <v>409</v>
      </c>
      <c r="AT1077" s="340" t="s">
        <v>322</v>
      </c>
      <c r="AU1077" s="340" t="s">
        <v>89</v>
      </c>
      <c r="AY1077" s="3" t="s">
        <v>320</v>
      </c>
      <c r="BE1077" s="341">
        <f t="shared" si="34"/>
        <v>0</v>
      </c>
      <c r="BF1077" s="341">
        <f t="shared" si="35"/>
        <v>0</v>
      </c>
      <c r="BG1077" s="341">
        <f t="shared" si="36"/>
        <v>0</v>
      </c>
      <c r="BH1077" s="341">
        <f t="shared" si="37"/>
        <v>0</v>
      </c>
      <c r="BI1077" s="341">
        <f t="shared" si="38"/>
        <v>0</v>
      </c>
      <c r="BJ1077" s="3" t="s">
        <v>89</v>
      </c>
      <c r="BK1077" s="341">
        <f t="shared" si="39"/>
        <v>0</v>
      </c>
      <c r="BL1077" s="3" t="s">
        <v>409</v>
      </c>
      <c r="BM1077" s="340" t="s">
        <v>2048</v>
      </c>
    </row>
    <row r="1078" spans="2:65" s="1" customFormat="1" ht="37.75" customHeight="1" x14ac:dyDescent="0.2">
      <c r="B1078" s="13"/>
      <c r="C1078" s="329" t="s">
        <v>2049</v>
      </c>
      <c r="D1078" s="329" t="s">
        <v>322</v>
      </c>
      <c r="E1078" s="330" t="s">
        <v>2050</v>
      </c>
      <c r="F1078" s="331" t="s">
        <v>2051</v>
      </c>
      <c r="G1078" s="332" t="s">
        <v>1539</v>
      </c>
      <c r="H1078" s="333">
        <v>1</v>
      </c>
      <c r="I1078" s="21"/>
      <c r="J1078" s="334">
        <f t="shared" si="30"/>
        <v>0</v>
      </c>
      <c r="K1078" s="335"/>
      <c r="L1078" s="13"/>
      <c r="M1078" s="336" t="s">
        <v>1</v>
      </c>
      <c r="N1078" s="337" t="s">
        <v>42</v>
      </c>
      <c r="P1078" s="338">
        <f t="shared" si="31"/>
        <v>0</v>
      </c>
      <c r="Q1078" s="338">
        <v>6.0000000000000002E-5</v>
      </c>
      <c r="R1078" s="338">
        <f t="shared" si="32"/>
        <v>6.0000000000000002E-5</v>
      </c>
      <c r="S1078" s="338">
        <v>0</v>
      </c>
      <c r="T1078" s="339">
        <f t="shared" si="33"/>
        <v>0</v>
      </c>
      <c r="AR1078" s="340" t="s">
        <v>409</v>
      </c>
      <c r="AT1078" s="340" t="s">
        <v>322</v>
      </c>
      <c r="AU1078" s="340" t="s">
        <v>89</v>
      </c>
      <c r="AY1078" s="3" t="s">
        <v>320</v>
      </c>
      <c r="BE1078" s="341">
        <f t="shared" si="34"/>
        <v>0</v>
      </c>
      <c r="BF1078" s="341">
        <f t="shared" si="35"/>
        <v>0</v>
      </c>
      <c r="BG1078" s="341">
        <f t="shared" si="36"/>
        <v>0</v>
      </c>
      <c r="BH1078" s="341">
        <f t="shared" si="37"/>
        <v>0</v>
      </c>
      <c r="BI1078" s="341">
        <f t="shared" si="38"/>
        <v>0</v>
      </c>
      <c r="BJ1078" s="3" t="s">
        <v>89</v>
      </c>
      <c r="BK1078" s="341">
        <f t="shared" si="39"/>
        <v>0</v>
      </c>
      <c r="BL1078" s="3" t="s">
        <v>409</v>
      </c>
      <c r="BM1078" s="340" t="s">
        <v>2052</v>
      </c>
    </row>
    <row r="1079" spans="2:65" s="1" customFormat="1" ht="37.75" customHeight="1" x14ac:dyDescent="0.2">
      <c r="B1079" s="13"/>
      <c r="C1079" s="329" t="s">
        <v>2053</v>
      </c>
      <c r="D1079" s="329" t="s">
        <v>322</v>
      </c>
      <c r="E1079" s="330" t="s">
        <v>2054</v>
      </c>
      <c r="F1079" s="331" t="s">
        <v>2055</v>
      </c>
      <c r="G1079" s="332" t="s">
        <v>1539</v>
      </c>
      <c r="H1079" s="333">
        <v>1</v>
      </c>
      <c r="I1079" s="21"/>
      <c r="J1079" s="334">
        <f t="shared" si="30"/>
        <v>0</v>
      </c>
      <c r="K1079" s="335"/>
      <c r="L1079" s="13"/>
      <c r="M1079" s="336" t="s">
        <v>1</v>
      </c>
      <c r="N1079" s="337" t="s">
        <v>42</v>
      </c>
      <c r="P1079" s="338">
        <f t="shared" si="31"/>
        <v>0</v>
      </c>
      <c r="Q1079" s="338">
        <v>6.0000000000000002E-5</v>
      </c>
      <c r="R1079" s="338">
        <f t="shared" si="32"/>
        <v>6.0000000000000002E-5</v>
      </c>
      <c r="S1079" s="338">
        <v>0</v>
      </c>
      <c r="T1079" s="339">
        <f t="shared" si="33"/>
        <v>0</v>
      </c>
      <c r="AR1079" s="340" t="s">
        <v>409</v>
      </c>
      <c r="AT1079" s="340" t="s">
        <v>322</v>
      </c>
      <c r="AU1079" s="340" t="s">
        <v>89</v>
      </c>
      <c r="AY1079" s="3" t="s">
        <v>320</v>
      </c>
      <c r="BE1079" s="341">
        <f t="shared" si="34"/>
        <v>0</v>
      </c>
      <c r="BF1079" s="341">
        <f t="shared" si="35"/>
        <v>0</v>
      </c>
      <c r="BG1079" s="341">
        <f t="shared" si="36"/>
        <v>0</v>
      </c>
      <c r="BH1079" s="341">
        <f t="shared" si="37"/>
        <v>0</v>
      </c>
      <c r="BI1079" s="341">
        <f t="shared" si="38"/>
        <v>0</v>
      </c>
      <c r="BJ1079" s="3" t="s">
        <v>89</v>
      </c>
      <c r="BK1079" s="341">
        <f t="shared" si="39"/>
        <v>0</v>
      </c>
      <c r="BL1079" s="3" t="s">
        <v>409</v>
      </c>
      <c r="BM1079" s="340" t="s">
        <v>2056</v>
      </c>
    </row>
    <row r="1080" spans="2:65" s="1" customFormat="1" ht="37.75" customHeight="1" x14ac:dyDescent="0.2">
      <c r="B1080" s="13"/>
      <c r="C1080" s="329" t="s">
        <v>2057</v>
      </c>
      <c r="D1080" s="329" t="s">
        <v>322</v>
      </c>
      <c r="E1080" s="330" t="s">
        <v>2058</v>
      </c>
      <c r="F1080" s="331" t="s">
        <v>2059</v>
      </c>
      <c r="G1080" s="332" t="s">
        <v>1539</v>
      </c>
      <c r="H1080" s="333">
        <v>1</v>
      </c>
      <c r="I1080" s="21"/>
      <c r="J1080" s="334">
        <f t="shared" si="30"/>
        <v>0</v>
      </c>
      <c r="K1080" s="335"/>
      <c r="L1080" s="13"/>
      <c r="M1080" s="336" t="s">
        <v>1</v>
      </c>
      <c r="N1080" s="337" t="s">
        <v>42</v>
      </c>
      <c r="P1080" s="338">
        <f t="shared" si="31"/>
        <v>0</v>
      </c>
      <c r="Q1080" s="338">
        <v>6.0000000000000002E-5</v>
      </c>
      <c r="R1080" s="338">
        <f t="shared" si="32"/>
        <v>6.0000000000000002E-5</v>
      </c>
      <c r="S1080" s="338">
        <v>0</v>
      </c>
      <c r="T1080" s="339">
        <f t="shared" si="33"/>
        <v>0</v>
      </c>
      <c r="AR1080" s="340" t="s">
        <v>409</v>
      </c>
      <c r="AT1080" s="340" t="s">
        <v>322</v>
      </c>
      <c r="AU1080" s="340" t="s">
        <v>89</v>
      </c>
      <c r="AY1080" s="3" t="s">
        <v>320</v>
      </c>
      <c r="BE1080" s="341">
        <f t="shared" si="34"/>
        <v>0</v>
      </c>
      <c r="BF1080" s="341">
        <f t="shared" si="35"/>
        <v>0</v>
      </c>
      <c r="BG1080" s="341">
        <f t="shared" si="36"/>
        <v>0</v>
      </c>
      <c r="BH1080" s="341">
        <f t="shared" si="37"/>
        <v>0</v>
      </c>
      <c r="BI1080" s="341">
        <f t="shared" si="38"/>
        <v>0</v>
      </c>
      <c r="BJ1080" s="3" t="s">
        <v>89</v>
      </c>
      <c r="BK1080" s="341">
        <f t="shared" si="39"/>
        <v>0</v>
      </c>
      <c r="BL1080" s="3" t="s">
        <v>409</v>
      </c>
      <c r="BM1080" s="340" t="s">
        <v>2060</v>
      </c>
    </row>
    <row r="1081" spans="2:65" s="1" customFormat="1" ht="37.75" customHeight="1" x14ac:dyDescent="0.2">
      <c r="B1081" s="13"/>
      <c r="C1081" s="329" t="s">
        <v>2061</v>
      </c>
      <c r="D1081" s="329" t="s">
        <v>322</v>
      </c>
      <c r="E1081" s="330" t="s">
        <v>2062</v>
      </c>
      <c r="F1081" s="331" t="s">
        <v>2063</v>
      </c>
      <c r="G1081" s="332" t="s">
        <v>1539</v>
      </c>
      <c r="H1081" s="333">
        <v>1</v>
      </c>
      <c r="I1081" s="21"/>
      <c r="J1081" s="334">
        <f t="shared" si="30"/>
        <v>0</v>
      </c>
      <c r="K1081" s="335"/>
      <c r="L1081" s="13"/>
      <c r="M1081" s="336" t="s">
        <v>1</v>
      </c>
      <c r="N1081" s="337" t="s">
        <v>42</v>
      </c>
      <c r="P1081" s="338">
        <f t="shared" si="31"/>
        <v>0</v>
      </c>
      <c r="Q1081" s="338">
        <v>6.0000000000000002E-5</v>
      </c>
      <c r="R1081" s="338">
        <f t="shared" si="32"/>
        <v>6.0000000000000002E-5</v>
      </c>
      <c r="S1081" s="338">
        <v>0</v>
      </c>
      <c r="T1081" s="339">
        <f t="shared" si="33"/>
        <v>0</v>
      </c>
      <c r="AR1081" s="340" t="s">
        <v>409</v>
      </c>
      <c r="AT1081" s="340" t="s">
        <v>322</v>
      </c>
      <c r="AU1081" s="340" t="s">
        <v>89</v>
      </c>
      <c r="AY1081" s="3" t="s">
        <v>320</v>
      </c>
      <c r="BE1081" s="341">
        <f t="shared" si="34"/>
        <v>0</v>
      </c>
      <c r="BF1081" s="341">
        <f t="shared" si="35"/>
        <v>0</v>
      </c>
      <c r="BG1081" s="341">
        <f t="shared" si="36"/>
        <v>0</v>
      </c>
      <c r="BH1081" s="341">
        <f t="shared" si="37"/>
        <v>0</v>
      </c>
      <c r="BI1081" s="341">
        <f t="shared" si="38"/>
        <v>0</v>
      </c>
      <c r="BJ1081" s="3" t="s">
        <v>89</v>
      </c>
      <c r="BK1081" s="341">
        <f t="shared" si="39"/>
        <v>0</v>
      </c>
      <c r="BL1081" s="3" t="s">
        <v>409</v>
      </c>
      <c r="BM1081" s="340" t="s">
        <v>2064</v>
      </c>
    </row>
    <row r="1082" spans="2:65" s="1" customFormat="1" ht="44.25" customHeight="1" x14ac:dyDescent="0.2">
      <c r="B1082" s="13"/>
      <c r="C1082" s="329" t="s">
        <v>2065</v>
      </c>
      <c r="D1082" s="329" t="s">
        <v>322</v>
      </c>
      <c r="E1082" s="330" t="s">
        <v>2066</v>
      </c>
      <c r="F1082" s="331" t="s">
        <v>2067</v>
      </c>
      <c r="G1082" s="332" t="s">
        <v>1539</v>
      </c>
      <c r="H1082" s="333">
        <v>1</v>
      </c>
      <c r="I1082" s="21"/>
      <c r="J1082" s="334">
        <f t="shared" si="30"/>
        <v>0</v>
      </c>
      <c r="K1082" s="335"/>
      <c r="L1082" s="13"/>
      <c r="M1082" s="336" t="s">
        <v>1</v>
      </c>
      <c r="N1082" s="337" t="s">
        <v>42</v>
      </c>
      <c r="P1082" s="338">
        <f t="shared" si="31"/>
        <v>0</v>
      </c>
      <c r="Q1082" s="338">
        <v>6.0000000000000002E-5</v>
      </c>
      <c r="R1082" s="338">
        <f t="shared" si="32"/>
        <v>6.0000000000000002E-5</v>
      </c>
      <c r="S1082" s="338">
        <v>0</v>
      </c>
      <c r="T1082" s="339">
        <f t="shared" si="33"/>
        <v>0</v>
      </c>
      <c r="AR1082" s="340" t="s">
        <v>409</v>
      </c>
      <c r="AT1082" s="340" t="s">
        <v>322</v>
      </c>
      <c r="AU1082" s="340" t="s">
        <v>89</v>
      </c>
      <c r="AY1082" s="3" t="s">
        <v>320</v>
      </c>
      <c r="BE1082" s="341">
        <f t="shared" si="34"/>
        <v>0</v>
      </c>
      <c r="BF1082" s="341">
        <f t="shared" si="35"/>
        <v>0</v>
      </c>
      <c r="BG1082" s="341">
        <f t="shared" si="36"/>
        <v>0</v>
      </c>
      <c r="BH1082" s="341">
        <f t="shared" si="37"/>
        <v>0</v>
      </c>
      <c r="BI1082" s="341">
        <f t="shared" si="38"/>
        <v>0</v>
      </c>
      <c r="BJ1082" s="3" t="s">
        <v>89</v>
      </c>
      <c r="BK1082" s="341">
        <f t="shared" si="39"/>
        <v>0</v>
      </c>
      <c r="BL1082" s="3" t="s">
        <v>409</v>
      </c>
      <c r="BM1082" s="340" t="s">
        <v>2068</v>
      </c>
    </row>
    <row r="1083" spans="2:65" s="1" customFormat="1" ht="44.25" customHeight="1" x14ac:dyDescent="0.2">
      <c r="B1083" s="13"/>
      <c r="C1083" s="329" t="s">
        <v>2069</v>
      </c>
      <c r="D1083" s="329" t="s">
        <v>322</v>
      </c>
      <c r="E1083" s="330" t="s">
        <v>2070</v>
      </c>
      <c r="F1083" s="331" t="s">
        <v>2071</v>
      </c>
      <c r="G1083" s="332" t="s">
        <v>1539</v>
      </c>
      <c r="H1083" s="333">
        <v>1</v>
      </c>
      <c r="I1083" s="21"/>
      <c r="J1083" s="334">
        <f t="shared" si="30"/>
        <v>0</v>
      </c>
      <c r="K1083" s="335"/>
      <c r="L1083" s="13"/>
      <c r="M1083" s="336" t="s">
        <v>1</v>
      </c>
      <c r="N1083" s="337" t="s">
        <v>42</v>
      </c>
      <c r="P1083" s="338">
        <f t="shared" si="31"/>
        <v>0</v>
      </c>
      <c r="Q1083" s="338">
        <v>6.0000000000000002E-5</v>
      </c>
      <c r="R1083" s="338">
        <f t="shared" si="32"/>
        <v>6.0000000000000002E-5</v>
      </c>
      <c r="S1083" s="338">
        <v>0</v>
      </c>
      <c r="T1083" s="339">
        <f t="shared" si="33"/>
        <v>0</v>
      </c>
      <c r="AR1083" s="340" t="s">
        <v>409</v>
      </c>
      <c r="AT1083" s="340" t="s">
        <v>322</v>
      </c>
      <c r="AU1083" s="340" t="s">
        <v>89</v>
      </c>
      <c r="AY1083" s="3" t="s">
        <v>320</v>
      </c>
      <c r="BE1083" s="341">
        <f t="shared" si="34"/>
        <v>0</v>
      </c>
      <c r="BF1083" s="341">
        <f t="shared" si="35"/>
        <v>0</v>
      </c>
      <c r="BG1083" s="341">
        <f t="shared" si="36"/>
        <v>0</v>
      </c>
      <c r="BH1083" s="341">
        <f t="shared" si="37"/>
        <v>0</v>
      </c>
      <c r="BI1083" s="341">
        <f t="shared" si="38"/>
        <v>0</v>
      </c>
      <c r="BJ1083" s="3" t="s">
        <v>89</v>
      </c>
      <c r="BK1083" s="341">
        <f t="shared" si="39"/>
        <v>0</v>
      </c>
      <c r="BL1083" s="3" t="s">
        <v>409</v>
      </c>
      <c r="BM1083" s="340" t="s">
        <v>2072</v>
      </c>
    </row>
    <row r="1084" spans="2:65" s="1" customFormat="1" ht="37.75" customHeight="1" x14ac:dyDescent="0.2">
      <c r="B1084" s="13"/>
      <c r="C1084" s="329" t="s">
        <v>2073</v>
      </c>
      <c r="D1084" s="329" t="s">
        <v>322</v>
      </c>
      <c r="E1084" s="330" t="s">
        <v>2074</v>
      </c>
      <c r="F1084" s="331" t="s">
        <v>2075</v>
      </c>
      <c r="G1084" s="332" t="s">
        <v>1539</v>
      </c>
      <c r="H1084" s="333">
        <v>1</v>
      </c>
      <c r="I1084" s="21"/>
      <c r="J1084" s="334">
        <f t="shared" si="30"/>
        <v>0</v>
      </c>
      <c r="K1084" s="335"/>
      <c r="L1084" s="13"/>
      <c r="M1084" s="336" t="s">
        <v>1</v>
      </c>
      <c r="N1084" s="337" t="s">
        <v>42</v>
      </c>
      <c r="P1084" s="338">
        <f t="shared" si="31"/>
        <v>0</v>
      </c>
      <c r="Q1084" s="338">
        <v>6.0000000000000002E-5</v>
      </c>
      <c r="R1084" s="338">
        <f t="shared" si="32"/>
        <v>6.0000000000000002E-5</v>
      </c>
      <c r="S1084" s="338">
        <v>0</v>
      </c>
      <c r="T1084" s="339">
        <f t="shared" si="33"/>
        <v>0</v>
      </c>
      <c r="AR1084" s="340" t="s">
        <v>409</v>
      </c>
      <c r="AT1084" s="340" t="s">
        <v>322</v>
      </c>
      <c r="AU1084" s="340" t="s">
        <v>89</v>
      </c>
      <c r="AY1084" s="3" t="s">
        <v>320</v>
      </c>
      <c r="BE1084" s="341">
        <f t="shared" si="34"/>
        <v>0</v>
      </c>
      <c r="BF1084" s="341">
        <f t="shared" si="35"/>
        <v>0</v>
      </c>
      <c r="BG1084" s="341">
        <f t="shared" si="36"/>
        <v>0</v>
      </c>
      <c r="BH1084" s="341">
        <f t="shared" si="37"/>
        <v>0</v>
      </c>
      <c r="BI1084" s="341">
        <f t="shared" si="38"/>
        <v>0</v>
      </c>
      <c r="BJ1084" s="3" t="s">
        <v>89</v>
      </c>
      <c r="BK1084" s="341">
        <f t="shared" si="39"/>
        <v>0</v>
      </c>
      <c r="BL1084" s="3" t="s">
        <v>409</v>
      </c>
      <c r="BM1084" s="340" t="s">
        <v>2076</v>
      </c>
    </row>
    <row r="1085" spans="2:65" s="1" customFormat="1" ht="37.75" customHeight="1" x14ac:dyDescent="0.2">
      <c r="B1085" s="13"/>
      <c r="C1085" s="329" t="s">
        <v>2077</v>
      </c>
      <c r="D1085" s="329" t="s">
        <v>322</v>
      </c>
      <c r="E1085" s="330" t="s">
        <v>2078</v>
      </c>
      <c r="F1085" s="331" t="s">
        <v>2079</v>
      </c>
      <c r="G1085" s="332" t="s">
        <v>1539</v>
      </c>
      <c r="H1085" s="333">
        <v>1</v>
      </c>
      <c r="I1085" s="21"/>
      <c r="J1085" s="334">
        <f t="shared" si="30"/>
        <v>0</v>
      </c>
      <c r="K1085" s="335"/>
      <c r="L1085" s="13"/>
      <c r="M1085" s="336" t="s">
        <v>1</v>
      </c>
      <c r="N1085" s="337" t="s">
        <v>42</v>
      </c>
      <c r="P1085" s="338">
        <f t="shared" si="31"/>
        <v>0</v>
      </c>
      <c r="Q1085" s="338">
        <v>6.0000000000000002E-5</v>
      </c>
      <c r="R1085" s="338">
        <f t="shared" si="32"/>
        <v>6.0000000000000002E-5</v>
      </c>
      <c r="S1085" s="338">
        <v>0</v>
      </c>
      <c r="T1085" s="339">
        <f t="shared" si="33"/>
        <v>0</v>
      </c>
      <c r="AR1085" s="340" t="s">
        <v>409</v>
      </c>
      <c r="AT1085" s="340" t="s">
        <v>322</v>
      </c>
      <c r="AU1085" s="340" t="s">
        <v>89</v>
      </c>
      <c r="AY1085" s="3" t="s">
        <v>320</v>
      </c>
      <c r="BE1085" s="341">
        <f t="shared" si="34"/>
        <v>0</v>
      </c>
      <c r="BF1085" s="341">
        <f t="shared" si="35"/>
        <v>0</v>
      </c>
      <c r="BG1085" s="341">
        <f t="shared" si="36"/>
        <v>0</v>
      </c>
      <c r="BH1085" s="341">
        <f t="shared" si="37"/>
        <v>0</v>
      </c>
      <c r="BI1085" s="341">
        <f t="shared" si="38"/>
        <v>0</v>
      </c>
      <c r="BJ1085" s="3" t="s">
        <v>89</v>
      </c>
      <c r="BK1085" s="341">
        <f t="shared" si="39"/>
        <v>0</v>
      </c>
      <c r="BL1085" s="3" t="s">
        <v>409</v>
      </c>
      <c r="BM1085" s="340" t="s">
        <v>2080</v>
      </c>
    </row>
    <row r="1086" spans="2:65" s="1" customFormat="1" ht="37.75" customHeight="1" x14ac:dyDescent="0.2">
      <c r="B1086" s="13"/>
      <c r="C1086" s="329" t="s">
        <v>2081</v>
      </c>
      <c r="D1086" s="329" t="s">
        <v>322</v>
      </c>
      <c r="E1086" s="330" t="s">
        <v>2082</v>
      </c>
      <c r="F1086" s="331" t="s">
        <v>2083</v>
      </c>
      <c r="G1086" s="332" t="s">
        <v>1539</v>
      </c>
      <c r="H1086" s="333">
        <v>1</v>
      </c>
      <c r="I1086" s="21"/>
      <c r="J1086" s="334">
        <f t="shared" si="30"/>
        <v>0</v>
      </c>
      <c r="K1086" s="335"/>
      <c r="L1086" s="13"/>
      <c r="M1086" s="336" t="s">
        <v>1</v>
      </c>
      <c r="N1086" s="337" t="s">
        <v>42</v>
      </c>
      <c r="P1086" s="338">
        <f t="shared" si="31"/>
        <v>0</v>
      </c>
      <c r="Q1086" s="338">
        <v>6.0000000000000002E-5</v>
      </c>
      <c r="R1086" s="338">
        <f t="shared" si="32"/>
        <v>6.0000000000000002E-5</v>
      </c>
      <c r="S1086" s="338">
        <v>0</v>
      </c>
      <c r="T1086" s="339">
        <f t="shared" si="33"/>
        <v>0</v>
      </c>
      <c r="AR1086" s="340" t="s">
        <v>409</v>
      </c>
      <c r="AT1086" s="340" t="s">
        <v>322</v>
      </c>
      <c r="AU1086" s="340" t="s">
        <v>89</v>
      </c>
      <c r="AY1086" s="3" t="s">
        <v>320</v>
      </c>
      <c r="BE1086" s="341">
        <f t="shared" si="34"/>
        <v>0</v>
      </c>
      <c r="BF1086" s="341">
        <f t="shared" si="35"/>
        <v>0</v>
      </c>
      <c r="BG1086" s="341">
        <f t="shared" si="36"/>
        <v>0</v>
      </c>
      <c r="BH1086" s="341">
        <f t="shared" si="37"/>
        <v>0</v>
      </c>
      <c r="BI1086" s="341">
        <f t="shared" si="38"/>
        <v>0</v>
      </c>
      <c r="BJ1086" s="3" t="s">
        <v>89</v>
      </c>
      <c r="BK1086" s="341">
        <f t="shared" si="39"/>
        <v>0</v>
      </c>
      <c r="BL1086" s="3" t="s">
        <v>409</v>
      </c>
      <c r="BM1086" s="340" t="s">
        <v>2084</v>
      </c>
    </row>
    <row r="1087" spans="2:65" s="1" customFormat="1" ht="33" customHeight="1" x14ac:dyDescent="0.2">
      <c r="B1087" s="13"/>
      <c r="C1087" s="329" t="s">
        <v>2085</v>
      </c>
      <c r="D1087" s="329" t="s">
        <v>322</v>
      </c>
      <c r="E1087" s="330" t="s">
        <v>2086</v>
      </c>
      <c r="F1087" s="331" t="s">
        <v>2087</v>
      </c>
      <c r="G1087" s="332" t="s">
        <v>1539</v>
      </c>
      <c r="H1087" s="333">
        <v>1</v>
      </c>
      <c r="I1087" s="21"/>
      <c r="J1087" s="334">
        <f t="shared" si="30"/>
        <v>0</v>
      </c>
      <c r="K1087" s="335"/>
      <c r="L1087" s="13"/>
      <c r="M1087" s="336" t="s">
        <v>1</v>
      </c>
      <c r="N1087" s="337" t="s">
        <v>42</v>
      </c>
      <c r="P1087" s="338">
        <f t="shared" si="31"/>
        <v>0</v>
      </c>
      <c r="Q1087" s="338">
        <v>6.0000000000000002E-5</v>
      </c>
      <c r="R1087" s="338">
        <f t="shared" si="32"/>
        <v>6.0000000000000002E-5</v>
      </c>
      <c r="S1087" s="338">
        <v>0</v>
      </c>
      <c r="T1087" s="339">
        <f t="shared" si="33"/>
        <v>0</v>
      </c>
      <c r="AR1087" s="340" t="s">
        <v>409</v>
      </c>
      <c r="AT1087" s="340" t="s">
        <v>322</v>
      </c>
      <c r="AU1087" s="340" t="s">
        <v>89</v>
      </c>
      <c r="AY1087" s="3" t="s">
        <v>320</v>
      </c>
      <c r="BE1087" s="341">
        <f t="shared" si="34"/>
        <v>0</v>
      </c>
      <c r="BF1087" s="341">
        <f t="shared" si="35"/>
        <v>0</v>
      </c>
      <c r="BG1087" s="341">
        <f t="shared" si="36"/>
        <v>0</v>
      </c>
      <c r="BH1087" s="341">
        <f t="shared" si="37"/>
        <v>0</v>
      </c>
      <c r="BI1087" s="341">
        <f t="shared" si="38"/>
        <v>0</v>
      </c>
      <c r="BJ1087" s="3" t="s">
        <v>89</v>
      </c>
      <c r="BK1087" s="341">
        <f t="shared" si="39"/>
        <v>0</v>
      </c>
      <c r="BL1087" s="3" t="s">
        <v>409</v>
      </c>
      <c r="BM1087" s="340" t="s">
        <v>2088</v>
      </c>
    </row>
    <row r="1088" spans="2:65" s="1" customFormat="1" ht="37.75" customHeight="1" x14ac:dyDescent="0.2">
      <c r="B1088" s="13"/>
      <c r="C1088" s="329" t="s">
        <v>2089</v>
      </c>
      <c r="D1088" s="329" t="s">
        <v>322</v>
      </c>
      <c r="E1088" s="330" t="s">
        <v>2090</v>
      </c>
      <c r="F1088" s="331" t="s">
        <v>2091</v>
      </c>
      <c r="G1088" s="332" t="s">
        <v>1539</v>
      </c>
      <c r="H1088" s="333">
        <v>1</v>
      </c>
      <c r="I1088" s="21"/>
      <c r="J1088" s="334">
        <f t="shared" si="30"/>
        <v>0</v>
      </c>
      <c r="K1088" s="335"/>
      <c r="L1088" s="13"/>
      <c r="M1088" s="336" t="s">
        <v>1</v>
      </c>
      <c r="N1088" s="337" t="s">
        <v>42</v>
      </c>
      <c r="P1088" s="338">
        <f t="shared" si="31"/>
        <v>0</v>
      </c>
      <c r="Q1088" s="338">
        <v>6.0000000000000002E-5</v>
      </c>
      <c r="R1088" s="338">
        <f t="shared" si="32"/>
        <v>6.0000000000000002E-5</v>
      </c>
      <c r="S1088" s="338">
        <v>0</v>
      </c>
      <c r="T1088" s="339">
        <f t="shared" si="33"/>
        <v>0</v>
      </c>
      <c r="AR1088" s="340" t="s">
        <v>409</v>
      </c>
      <c r="AT1088" s="340" t="s">
        <v>322</v>
      </c>
      <c r="AU1088" s="340" t="s">
        <v>89</v>
      </c>
      <c r="AY1088" s="3" t="s">
        <v>320</v>
      </c>
      <c r="BE1088" s="341">
        <f t="shared" si="34"/>
        <v>0</v>
      </c>
      <c r="BF1088" s="341">
        <f t="shared" si="35"/>
        <v>0</v>
      </c>
      <c r="BG1088" s="341">
        <f t="shared" si="36"/>
        <v>0</v>
      </c>
      <c r="BH1088" s="341">
        <f t="shared" si="37"/>
        <v>0</v>
      </c>
      <c r="BI1088" s="341">
        <f t="shared" si="38"/>
        <v>0</v>
      </c>
      <c r="BJ1088" s="3" t="s">
        <v>89</v>
      </c>
      <c r="BK1088" s="341">
        <f t="shared" si="39"/>
        <v>0</v>
      </c>
      <c r="BL1088" s="3" t="s">
        <v>409</v>
      </c>
      <c r="BM1088" s="340" t="s">
        <v>2092</v>
      </c>
    </row>
    <row r="1089" spans="2:65" s="1" customFormat="1" ht="37.75" customHeight="1" x14ac:dyDescent="0.2">
      <c r="B1089" s="13"/>
      <c r="C1089" s="329" t="s">
        <v>2093</v>
      </c>
      <c r="D1089" s="329" t="s">
        <v>322</v>
      </c>
      <c r="E1089" s="330" t="s">
        <v>2094</v>
      </c>
      <c r="F1089" s="331" t="s">
        <v>2095</v>
      </c>
      <c r="G1089" s="332" t="s">
        <v>1539</v>
      </c>
      <c r="H1089" s="333">
        <v>1</v>
      </c>
      <c r="I1089" s="21"/>
      <c r="J1089" s="334">
        <f t="shared" si="30"/>
        <v>0</v>
      </c>
      <c r="K1089" s="335"/>
      <c r="L1089" s="13"/>
      <c r="M1089" s="336" t="s">
        <v>1</v>
      </c>
      <c r="N1089" s="337" t="s">
        <v>42</v>
      </c>
      <c r="P1089" s="338">
        <f t="shared" si="31"/>
        <v>0</v>
      </c>
      <c r="Q1089" s="338">
        <v>6.0000000000000002E-5</v>
      </c>
      <c r="R1089" s="338">
        <f t="shared" si="32"/>
        <v>6.0000000000000002E-5</v>
      </c>
      <c r="S1089" s="338">
        <v>0</v>
      </c>
      <c r="T1089" s="339">
        <f t="shared" si="33"/>
        <v>0</v>
      </c>
      <c r="AR1089" s="340" t="s">
        <v>409</v>
      </c>
      <c r="AT1089" s="340" t="s">
        <v>322</v>
      </c>
      <c r="AU1089" s="340" t="s">
        <v>89</v>
      </c>
      <c r="AY1089" s="3" t="s">
        <v>320</v>
      </c>
      <c r="BE1089" s="341">
        <f t="shared" si="34"/>
        <v>0</v>
      </c>
      <c r="BF1089" s="341">
        <f t="shared" si="35"/>
        <v>0</v>
      </c>
      <c r="BG1089" s="341">
        <f t="shared" si="36"/>
        <v>0</v>
      </c>
      <c r="BH1089" s="341">
        <f t="shared" si="37"/>
        <v>0</v>
      </c>
      <c r="BI1089" s="341">
        <f t="shared" si="38"/>
        <v>0</v>
      </c>
      <c r="BJ1089" s="3" t="s">
        <v>89</v>
      </c>
      <c r="BK1089" s="341">
        <f t="shared" si="39"/>
        <v>0</v>
      </c>
      <c r="BL1089" s="3" t="s">
        <v>409</v>
      </c>
      <c r="BM1089" s="340" t="s">
        <v>2096</v>
      </c>
    </row>
    <row r="1090" spans="2:65" s="1" customFormat="1" ht="37.75" customHeight="1" x14ac:dyDescent="0.2">
      <c r="B1090" s="13"/>
      <c r="C1090" s="329" t="s">
        <v>2097</v>
      </c>
      <c r="D1090" s="329" t="s">
        <v>322</v>
      </c>
      <c r="E1090" s="330" t="s">
        <v>2098</v>
      </c>
      <c r="F1090" s="331" t="s">
        <v>2099</v>
      </c>
      <c r="G1090" s="332" t="s">
        <v>1539</v>
      </c>
      <c r="H1090" s="333">
        <v>1</v>
      </c>
      <c r="I1090" s="21"/>
      <c r="J1090" s="334">
        <f t="shared" si="30"/>
        <v>0</v>
      </c>
      <c r="K1090" s="335"/>
      <c r="L1090" s="13"/>
      <c r="M1090" s="336" t="s">
        <v>1</v>
      </c>
      <c r="N1090" s="337" t="s">
        <v>42</v>
      </c>
      <c r="P1090" s="338">
        <f t="shared" si="31"/>
        <v>0</v>
      </c>
      <c r="Q1090" s="338">
        <v>6.0000000000000002E-5</v>
      </c>
      <c r="R1090" s="338">
        <f t="shared" si="32"/>
        <v>6.0000000000000002E-5</v>
      </c>
      <c r="S1090" s="338">
        <v>0</v>
      </c>
      <c r="T1090" s="339">
        <f t="shared" si="33"/>
        <v>0</v>
      </c>
      <c r="AR1090" s="340" t="s">
        <v>409</v>
      </c>
      <c r="AT1090" s="340" t="s">
        <v>322</v>
      </c>
      <c r="AU1090" s="340" t="s">
        <v>89</v>
      </c>
      <c r="AY1090" s="3" t="s">
        <v>320</v>
      </c>
      <c r="BE1090" s="341">
        <f t="shared" si="34"/>
        <v>0</v>
      </c>
      <c r="BF1090" s="341">
        <f t="shared" si="35"/>
        <v>0</v>
      </c>
      <c r="BG1090" s="341">
        <f t="shared" si="36"/>
        <v>0</v>
      </c>
      <c r="BH1090" s="341">
        <f t="shared" si="37"/>
        <v>0</v>
      </c>
      <c r="BI1090" s="341">
        <f t="shared" si="38"/>
        <v>0</v>
      </c>
      <c r="BJ1090" s="3" t="s">
        <v>89</v>
      </c>
      <c r="BK1090" s="341">
        <f t="shared" si="39"/>
        <v>0</v>
      </c>
      <c r="BL1090" s="3" t="s">
        <v>409</v>
      </c>
      <c r="BM1090" s="340" t="s">
        <v>2100</v>
      </c>
    </row>
    <row r="1091" spans="2:65" s="1" customFormat="1" ht="37.75" customHeight="1" x14ac:dyDescent="0.2">
      <c r="B1091" s="13"/>
      <c r="C1091" s="329" t="s">
        <v>2101</v>
      </c>
      <c r="D1091" s="329" t="s">
        <v>322</v>
      </c>
      <c r="E1091" s="330" t="s">
        <v>2102</v>
      </c>
      <c r="F1091" s="331" t="s">
        <v>2103</v>
      </c>
      <c r="G1091" s="332" t="s">
        <v>1539</v>
      </c>
      <c r="H1091" s="333">
        <v>1</v>
      </c>
      <c r="I1091" s="21"/>
      <c r="J1091" s="334">
        <f t="shared" ref="J1091:J1122" si="40">ROUND(I1091*H1091,2)</f>
        <v>0</v>
      </c>
      <c r="K1091" s="335"/>
      <c r="L1091" s="13"/>
      <c r="M1091" s="336" t="s">
        <v>1</v>
      </c>
      <c r="N1091" s="337" t="s">
        <v>42</v>
      </c>
      <c r="P1091" s="338">
        <f t="shared" ref="P1091:P1122" si="41">O1091*H1091</f>
        <v>0</v>
      </c>
      <c r="Q1091" s="338">
        <v>6.0000000000000002E-5</v>
      </c>
      <c r="R1091" s="338">
        <f t="shared" ref="R1091:R1122" si="42">Q1091*H1091</f>
        <v>6.0000000000000002E-5</v>
      </c>
      <c r="S1091" s="338">
        <v>0</v>
      </c>
      <c r="T1091" s="339">
        <f t="shared" ref="T1091:T1122" si="43">S1091*H1091</f>
        <v>0</v>
      </c>
      <c r="AR1091" s="340" t="s">
        <v>409</v>
      </c>
      <c r="AT1091" s="340" t="s">
        <v>322</v>
      </c>
      <c r="AU1091" s="340" t="s">
        <v>89</v>
      </c>
      <c r="AY1091" s="3" t="s">
        <v>320</v>
      </c>
      <c r="BE1091" s="341">
        <f t="shared" ref="BE1091:BE1122" si="44">IF(N1091="základní",J1091,0)</f>
        <v>0</v>
      </c>
      <c r="BF1091" s="341">
        <f t="shared" ref="BF1091:BF1122" si="45">IF(N1091="snížená",J1091,0)</f>
        <v>0</v>
      </c>
      <c r="BG1091" s="341">
        <f t="shared" ref="BG1091:BG1122" si="46">IF(N1091="zákl. přenesená",J1091,0)</f>
        <v>0</v>
      </c>
      <c r="BH1091" s="341">
        <f t="shared" ref="BH1091:BH1122" si="47">IF(N1091="sníž. přenesená",J1091,0)</f>
        <v>0</v>
      </c>
      <c r="BI1091" s="341">
        <f t="shared" ref="BI1091:BI1122" si="48">IF(N1091="nulová",J1091,0)</f>
        <v>0</v>
      </c>
      <c r="BJ1091" s="3" t="s">
        <v>89</v>
      </c>
      <c r="BK1091" s="341">
        <f t="shared" ref="BK1091:BK1122" si="49">ROUND(I1091*H1091,2)</f>
        <v>0</v>
      </c>
      <c r="BL1091" s="3" t="s">
        <v>409</v>
      </c>
      <c r="BM1091" s="340" t="s">
        <v>2104</v>
      </c>
    </row>
    <row r="1092" spans="2:65" s="1" customFormat="1" ht="37.75" customHeight="1" x14ac:dyDescent="0.2">
      <c r="B1092" s="13"/>
      <c r="C1092" s="329" t="s">
        <v>2105</v>
      </c>
      <c r="D1092" s="329" t="s">
        <v>322</v>
      </c>
      <c r="E1092" s="330" t="s">
        <v>2106</v>
      </c>
      <c r="F1092" s="331" t="s">
        <v>2107</v>
      </c>
      <c r="G1092" s="332" t="s">
        <v>1539</v>
      </c>
      <c r="H1092" s="333">
        <v>1</v>
      </c>
      <c r="I1092" s="21"/>
      <c r="J1092" s="334">
        <f t="shared" si="40"/>
        <v>0</v>
      </c>
      <c r="K1092" s="335"/>
      <c r="L1092" s="13"/>
      <c r="M1092" s="336" t="s">
        <v>1</v>
      </c>
      <c r="N1092" s="337" t="s">
        <v>42</v>
      </c>
      <c r="P1092" s="338">
        <f t="shared" si="41"/>
        <v>0</v>
      </c>
      <c r="Q1092" s="338">
        <v>6.0000000000000002E-5</v>
      </c>
      <c r="R1092" s="338">
        <f t="shared" si="42"/>
        <v>6.0000000000000002E-5</v>
      </c>
      <c r="S1092" s="338">
        <v>0</v>
      </c>
      <c r="T1092" s="339">
        <f t="shared" si="43"/>
        <v>0</v>
      </c>
      <c r="AR1092" s="340" t="s">
        <v>409</v>
      </c>
      <c r="AT1092" s="340" t="s">
        <v>322</v>
      </c>
      <c r="AU1092" s="340" t="s">
        <v>89</v>
      </c>
      <c r="AY1092" s="3" t="s">
        <v>320</v>
      </c>
      <c r="BE1092" s="341">
        <f t="shared" si="44"/>
        <v>0</v>
      </c>
      <c r="BF1092" s="341">
        <f t="shared" si="45"/>
        <v>0</v>
      </c>
      <c r="BG1092" s="341">
        <f t="shared" si="46"/>
        <v>0</v>
      </c>
      <c r="BH1092" s="341">
        <f t="shared" si="47"/>
        <v>0</v>
      </c>
      <c r="BI1092" s="341">
        <f t="shared" si="48"/>
        <v>0</v>
      </c>
      <c r="BJ1092" s="3" t="s">
        <v>89</v>
      </c>
      <c r="BK1092" s="341">
        <f t="shared" si="49"/>
        <v>0</v>
      </c>
      <c r="BL1092" s="3" t="s">
        <v>409</v>
      </c>
      <c r="BM1092" s="340" t="s">
        <v>2108</v>
      </c>
    </row>
    <row r="1093" spans="2:65" s="1" customFormat="1" ht="37.75" customHeight="1" x14ac:dyDescent="0.2">
      <c r="B1093" s="13"/>
      <c r="C1093" s="329" t="s">
        <v>2109</v>
      </c>
      <c r="D1093" s="329" t="s">
        <v>322</v>
      </c>
      <c r="E1093" s="330" t="s">
        <v>2110</v>
      </c>
      <c r="F1093" s="331" t="s">
        <v>2111</v>
      </c>
      <c r="G1093" s="332" t="s">
        <v>1539</v>
      </c>
      <c r="H1093" s="333">
        <v>1</v>
      </c>
      <c r="I1093" s="21"/>
      <c r="J1093" s="334">
        <f t="shared" si="40"/>
        <v>0</v>
      </c>
      <c r="K1093" s="335"/>
      <c r="L1093" s="13"/>
      <c r="M1093" s="336" t="s">
        <v>1</v>
      </c>
      <c r="N1093" s="337" t="s">
        <v>42</v>
      </c>
      <c r="P1093" s="338">
        <f t="shared" si="41"/>
        <v>0</v>
      </c>
      <c r="Q1093" s="338">
        <v>6.0000000000000002E-5</v>
      </c>
      <c r="R1093" s="338">
        <f t="shared" si="42"/>
        <v>6.0000000000000002E-5</v>
      </c>
      <c r="S1093" s="338">
        <v>0</v>
      </c>
      <c r="T1093" s="339">
        <f t="shared" si="43"/>
        <v>0</v>
      </c>
      <c r="AR1093" s="340" t="s">
        <v>409</v>
      </c>
      <c r="AT1093" s="340" t="s">
        <v>322</v>
      </c>
      <c r="AU1093" s="340" t="s">
        <v>89</v>
      </c>
      <c r="AY1093" s="3" t="s">
        <v>320</v>
      </c>
      <c r="BE1093" s="341">
        <f t="shared" si="44"/>
        <v>0</v>
      </c>
      <c r="BF1093" s="341">
        <f t="shared" si="45"/>
        <v>0</v>
      </c>
      <c r="BG1093" s="341">
        <f t="shared" si="46"/>
        <v>0</v>
      </c>
      <c r="BH1093" s="341">
        <f t="shared" si="47"/>
        <v>0</v>
      </c>
      <c r="BI1093" s="341">
        <f t="shared" si="48"/>
        <v>0</v>
      </c>
      <c r="BJ1093" s="3" t="s">
        <v>89</v>
      </c>
      <c r="BK1093" s="341">
        <f t="shared" si="49"/>
        <v>0</v>
      </c>
      <c r="BL1093" s="3" t="s">
        <v>409</v>
      </c>
      <c r="BM1093" s="340" t="s">
        <v>2112</v>
      </c>
    </row>
    <row r="1094" spans="2:65" s="1" customFormat="1" ht="37.75" customHeight="1" x14ac:dyDescent="0.2">
      <c r="B1094" s="13"/>
      <c r="C1094" s="329" t="s">
        <v>2113</v>
      </c>
      <c r="D1094" s="329" t="s">
        <v>322</v>
      </c>
      <c r="E1094" s="330" t="s">
        <v>2114</v>
      </c>
      <c r="F1094" s="331" t="s">
        <v>2115</v>
      </c>
      <c r="G1094" s="332" t="s">
        <v>1539</v>
      </c>
      <c r="H1094" s="333">
        <v>1</v>
      </c>
      <c r="I1094" s="21"/>
      <c r="J1094" s="334">
        <f t="shared" si="40"/>
        <v>0</v>
      </c>
      <c r="K1094" s="335"/>
      <c r="L1094" s="13"/>
      <c r="M1094" s="336" t="s">
        <v>1</v>
      </c>
      <c r="N1094" s="337" t="s">
        <v>42</v>
      </c>
      <c r="P1094" s="338">
        <f t="shared" si="41"/>
        <v>0</v>
      </c>
      <c r="Q1094" s="338">
        <v>6.0000000000000002E-5</v>
      </c>
      <c r="R1094" s="338">
        <f t="shared" si="42"/>
        <v>6.0000000000000002E-5</v>
      </c>
      <c r="S1094" s="338">
        <v>0</v>
      </c>
      <c r="T1094" s="339">
        <f t="shared" si="43"/>
        <v>0</v>
      </c>
      <c r="AR1094" s="340" t="s">
        <v>409</v>
      </c>
      <c r="AT1094" s="340" t="s">
        <v>322</v>
      </c>
      <c r="AU1094" s="340" t="s">
        <v>89</v>
      </c>
      <c r="AY1094" s="3" t="s">
        <v>320</v>
      </c>
      <c r="BE1094" s="341">
        <f t="shared" si="44"/>
        <v>0</v>
      </c>
      <c r="BF1094" s="341">
        <f t="shared" si="45"/>
        <v>0</v>
      </c>
      <c r="BG1094" s="341">
        <f t="shared" si="46"/>
        <v>0</v>
      </c>
      <c r="BH1094" s="341">
        <f t="shared" si="47"/>
        <v>0</v>
      </c>
      <c r="BI1094" s="341">
        <f t="shared" si="48"/>
        <v>0</v>
      </c>
      <c r="BJ1094" s="3" t="s">
        <v>89</v>
      </c>
      <c r="BK1094" s="341">
        <f t="shared" si="49"/>
        <v>0</v>
      </c>
      <c r="BL1094" s="3" t="s">
        <v>409</v>
      </c>
      <c r="BM1094" s="340" t="s">
        <v>2116</v>
      </c>
    </row>
    <row r="1095" spans="2:65" s="1" customFormat="1" ht="37.75" customHeight="1" x14ac:dyDescent="0.2">
      <c r="B1095" s="13"/>
      <c r="C1095" s="329" t="s">
        <v>2117</v>
      </c>
      <c r="D1095" s="329" t="s">
        <v>322</v>
      </c>
      <c r="E1095" s="330" t="s">
        <v>2118</v>
      </c>
      <c r="F1095" s="331" t="s">
        <v>2119</v>
      </c>
      <c r="G1095" s="332" t="s">
        <v>1539</v>
      </c>
      <c r="H1095" s="333">
        <v>1</v>
      </c>
      <c r="I1095" s="21"/>
      <c r="J1095" s="334">
        <f t="shared" si="40"/>
        <v>0</v>
      </c>
      <c r="K1095" s="335"/>
      <c r="L1095" s="13"/>
      <c r="M1095" s="336" t="s">
        <v>1</v>
      </c>
      <c r="N1095" s="337" t="s">
        <v>42</v>
      </c>
      <c r="P1095" s="338">
        <f t="shared" si="41"/>
        <v>0</v>
      </c>
      <c r="Q1095" s="338">
        <v>6.0000000000000002E-5</v>
      </c>
      <c r="R1095" s="338">
        <f t="shared" si="42"/>
        <v>6.0000000000000002E-5</v>
      </c>
      <c r="S1095" s="338">
        <v>0</v>
      </c>
      <c r="T1095" s="339">
        <f t="shared" si="43"/>
        <v>0</v>
      </c>
      <c r="AR1095" s="340" t="s">
        <v>409</v>
      </c>
      <c r="AT1095" s="340" t="s">
        <v>322</v>
      </c>
      <c r="AU1095" s="340" t="s">
        <v>89</v>
      </c>
      <c r="AY1095" s="3" t="s">
        <v>320</v>
      </c>
      <c r="BE1095" s="341">
        <f t="shared" si="44"/>
        <v>0</v>
      </c>
      <c r="BF1095" s="341">
        <f t="shared" si="45"/>
        <v>0</v>
      </c>
      <c r="BG1095" s="341">
        <f t="shared" si="46"/>
        <v>0</v>
      </c>
      <c r="BH1095" s="341">
        <f t="shared" si="47"/>
        <v>0</v>
      </c>
      <c r="BI1095" s="341">
        <f t="shared" si="48"/>
        <v>0</v>
      </c>
      <c r="BJ1095" s="3" t="s">
        <v>89</v>
      </c>
      <c r="BK1095" s="341">
        <f t="shared" si="49"/>
        <v>0</v>
      </c>
      <c r="BL1095" s="3" t="s">
        <v>409</v>
      </c>
      <c r="BM1095" s="340" t="s">
        <v>2120</v>
      </c>
    </row>
    <row r="1096" spans="2:65" s="1" customFormat="1" ht="37.75" customHeight="1" x14ac:dyDescent="0.2">
      <c r="B1096" s="13"/>
      <c r="C1096" s="329" t="s">
        <v>2121</v>
      </c>
      <c r="D1096" s="329" t="s">
        <v>322</v>
      </c>
      <c r="E1096" s="330" t="s">
        <v>2122</v>
      </c>
      <c r="F1096" s="331" t="s">
        <v>2123</v>
      </c>
      <c r="G1096" s="332" t="s">
        <v>1539</v>
      </c>
      <c r="H1096" s="333">
        <v>1</v>
      </c>
      <c r="I1096" s="21"/>
      <c r="J1096" s="334">
        <f t="shared" si="40"/>
        <v>0</v>
      </c>
      <c r="K1096" s="335"/>
      <c r="L1096" s="13"/>
      <c r="M1096" s="336" t="s">
        <v>1</v>
      </c>
      <c r="N1096" s="337" t="s">
        <v>42</v>
      </c>
      <c r="P1096" s="338">
        <f t="shared" si="41"/>
        <v>0</v>
      </c>
      <c r="Q1096" s="338">
        <v>6.0000000000000002E-5</v>
      </c>
      <c r="R1096" s="338">
        <f t="shared" si="42"/>
        <v>6.0000000000000002E-5</v>
      </c>
      <c r="S1096" s="338">
        <v>0</v>
      </c>
      <c r="T1096" s="339">
        <f t="shared" si="43"/>
        <v>0</v>
      </c>
      <c r="AR1096" s="340" t="s">
        <v>409</v>
      </c>
      <c r="AT1096" s="340" t="s">
        <v>322</v>
      </c>
      <c r="AU1096" s="340" t="s">
        <v>89</v>
      </c>
      <c r="AY1096" s="3" t="s">
        <v>320</v>
      </c>
      <c r="BE1096" s="341">
        <f t="shared" si="44"/>
        <v>0</v>
      </c>
      <c r="BF1096" s="341">
        <f t="shared" si="45"/>
        <v>0</v>
      </c>
      <c r="BG1096" s="341">
        <f t="shared" si="46"/>
        <v>0</v>
      </c>
      <c r="BH1096" s="341">
        <f t="shared" si="47"/>
        <v>0</v>
      </c>
      <c r="BI1096" s="341">
        <f t="shared" si="48"/>
        <v>0</v>
      </c>
      <c r="BJ1096" s="3" t="s">
        <v>89</v>
      </c>
      <c r="BK1096" s="341">
        <f t="shared" si="49"/>
        <v>0</v>
      </c>
      <c r="BL1096" s="3" t="s">
        <v>409</v>
      </c>
      <c r="BM1096" s="340" t="s">
        <v>2124</v>
      </c>
    </row>
    <row r="1097" spans="2:65" s="1" customFormat="1" ht="37.75" customHeight="1" x14ac:dyDescent="0.2">
      <c r="B1097" s="13"/>
      <c r="C1097" s="329" t="s">
        <v>2125</v>
      </c>
      <c r="D1097" s="329" t="s">
        <v>322</v>
      </c>
      <c r="E1097" s="330" t="s">
        <v>2126</v>
      </c>
      <c r="F1097" s="331" t="s">
        <v>2127</v>
      </c>
      <c r="G1097" s="332" t="s">
        <v>1539</v>
      </c>
      <c r="H1097" s="333">
        <v>1</v>
      </c>
      <c r="I1097" s="21"/>
      <c r="J1097" s="334">
        <f t="shared" si="40"/>
        <v>0</v>
      </c>
      <c r="K1097" s="335"/>
      <c r="L1097" s="13"/>
      <c r="M1097" s="336" t="s">
        <v>1</v>
      </c>
      <c r="N1097" s="337" t="s">
        <v>42</v>
      </c>
      <c r="P1097" s="338">
        <f t="shared" si="41"/>
        <v>0</v>
      </c>
      <c r="Q1097" s="338">
        <v>6.0000000000000002E-5</v>
      </c>
      <c r="R1097" s="338">
        <f t="shared" si="42"/>
        <v>6.0000000000000002E-5</v>
      </c>
      <c r="S1097" s="338">
        <v>0</v>
      </c>
      <c r="T1097" s="339">
        <f t="shared" si="43"/>
        <v>0</v>
      </c>
      <c r="AR1097" s="340" t="s">
        <v>409</v>
      </c>
      <c r="AT1097" s="340" t="s">
        <v>322</v>
      </c>
      <c r="AU1097" s="340" t="s">
        <v>89</v>
      </c>
      <c r="AY1097" s="3" t="s">
        <v>320</v>
      </c>
      <c r="BE1097" s="341">
        <f t="shared" si="44"/>
        <v>0</v>
      </c>
      <c r="BF1097" s="341">
        <f t="shared" si="45"/>
        <v>0</v>
      </c>
      <c r="BG1097" s="341">
        <f t="shared" si="46"/>
        <v>0</v>
      </c>
      <c r="BH1097" s="341">
        <f t="shared" si="47"/>
        <v>0</v>
      </c>
      <c r="BI1097" s="341">
        <f t="shared" si="48"/>
        <v>0</v>
      </c>
      <c r="BJ1097" s="3" t="s">
        <v>89</v>
      </c>
      <c r="BK1097" s="341">
        <f t="shared" si="49"/>
        <v>0</v>
      </c>
      <c r="BL1097" s="3" t="s">
        <v>409</v>
      </c>
      <c r="BM1097" s="340" t="s">
        <v>2128</v>
      </c>
    </row>
    <row r="1098" spans="2:65" s="1" customFormat="1" ht="37.75" customHeight="1" x14ac:dyDescent="0.2">
      <c r="B1098" s="13"/>
      <c r="C1098" s="329" t="s">
        <v>2129</v>
      </c>
      <c r="D1098" s="329" t="s">
        <v>322</v>
      </c>
      <c r="E1098" s="330" t="s">
        <v>2130</v>
      </c>
      <c r="F1098" s="331" t="s">
        <v>2131</v>
      </c>
      <c r="G1098" s="332" t="s">
        <v>1539</v>
      </c>
      <c r="H1098" s="333">
        <v>1</v>
      </c>
      <c r="I1098" s="21"/>
      <c r="J1098" s="334">
        <f t="shared" si="40"/>
        <v>0</v>
      </c>
      <c r="K1098" s="335"/>
      <c r="L1098" s="13"/>
      <c r="M1098" s="336" t="s">
        <v>1</v>
      </c>
      <c r="N1098" s="337" t="s">
        <v>42</v>
      </c>
      <c r="P1098" s="338">
        <f t="shared" si="41"/>
        <v>0</v>
      </c>
      <c r="Q1098" s="338">
        <v>6.0000000000000002E-5</v>
      </c>
      <c r="R1098" s="338">
        <f t="shared" si="42"/>
        <v>6.0000000000000002E-5</v>
      </c>
      <c r="S1098" s="338">
        <v>0</v>
      </c>
      <c r="T1098" s="339">
        <f t="shared" si="43"/>
        <v>0</v>
      </c>
      <c r="AR1098" s="340" t="s">
        <v>409</v>
      </c>
      <c r="AT1098" s="340" t="s">
        <v>322</v>
      </c>
      <c r="AU1098" s="340" t="s">
        <v>89</v>
      </c>
      <c r="AY1098" s="3" t="s">
        <v>320</v>
      </c>
      <c r="BE1098" s="341">
        <f t="shared" si="44"/>
        <v>0</v>
      </c>
      <c r="BF1098" s="341">
        <f t="shared" si="45"/>
        <v>0</v>
      </c>
      <c r="BG1098" s="341">
        <f t="shared" si="46"/>
        <v>0</v>
      </c>
      <c r="BH1098" s="341">
        <f t="shared" si="47"/>
        <v>0</v>
      </c>
      <c r="BI1098" s="341">
        <f t="shared" si="48"/>
        <v>0</v>
      </c>
      <c r="BJ1098" s="3" t="s">
        <v>89</v>
      </c>
      <c r="BK1098" s="341">
        <f t="shared" si="49"/>
        <v>0</v>
      </c>
      <c r="BL1098" s="3" t="s">
        <v>409</v>
      </c>
      <c r="BM1098" s="340" t="s">
        <v>2132</v>
      </c>
    </row>
    <row r="1099" spans="2:65" s="1" customFormat="1" ht="37.75" customHeight="1" x14ac:dyDescent="0.2">
      <c r="B1099" s="13"/>
      <c r="C1099" s="329" t="s">
        <v>2133</v>
      </c>
      <c r="D1099" s="329" t="s">
        <v>322</v>
      </c>
      <c r="E1099" s="330" t="s">
        <v>2134</v>
      </c>
      <c r="F1099" s="331" t="s">
        <v>2135</v>
      </c>
      <c r="G1099" s="332" t="s">
        <v>1539</v>
      </c>
      <c r="H1099" s="333">
        <v>4</v>
      </c>
      <c r="I1099" s="21"/>
      <c r="J1099" s="334">
        <f t="shared" si="40"/>
        <v>0</v>
      </c>
      <c r="K1099" s="335"/>
      <c r="L1099" s="13"/>
      <c r="M1099" s="336" t="s">
        <v>1</v>
      </c>
      <c r="N1099" s="337" t="s">
        <v>42</v>
      </c>
      <c r="P1099" s="338">
        <f t="shared" si="41"/>
        <v>0</v>
      </c>
      <c r="Q1099" s="338">
        <v>6.0000000000000002E-5</v>
      </c>
      <c r="R1099" s="338">
        <f t="shared" si="42"/>
        <v>2.4000000000000001E-4</v>
      </c>
      <c r="S1099" s="338">
        <v>0</v>
      </c>
      <c r="T1099" s="339">
        <f t="shared" si="43"/>
        <v>0</v>
      </c>
      <c r="AR1099" s="340" t="s">
        <v>409</v>
      </c>
      <c r="AT1099" s="340" t="s">
        <v>322</v>
      </c>
      <c r="AU1099" s="340" t="s">
        <v>89</v>
      </c>
      <c r="AY1099" s="3" t="s">
        <v>320</v>
      </c>
      <c r="BE1099" s="341">
        <f t="shared" si="44"/>
        <v>0</v>
      </c>
      <c r="BF1099" s="341">
        <f t="shared" si="45"/>
        <v>0</v>
      </c>
      <c r="BG1099" s="341">
        <f t="shared" si="46"/>
        <v>0</v>
      </c>
      <c r="BH1099" s="341">
        <f t="shared" si="47"/>
        <v>0</v>
      </c>
      <c r="BI1099" s="341">
        <f t="shared" si="48"/>
        <v>0</v>
      </c>
      <c r="BJ1099" s="3" t="s">
        <v>89</v>
      </c>
      <c r="BK1099" s="341">
        <f t="shared" si="49"/>
        <v>0</v>
      </c>
      <c r="BL1099" s="3" t="s">
        <v>409</v>
      </c>
      <c r="BM1099" s="340" t="s">
        <v>2136</v>
      </c>
    </row>
    <row r="1100" spans="2:65" s="1" customFormat="1" ht="37.75" customHeight="1" x14ac:dyDescent="0.2">
      <c r="B1100" s="13"/>
      <c r="C1100" s="329" t="s">
        <v>2137</v>
      </c>
      <c r="D1100" s="329" t="s">
        <v>322</v>
      </c>
      <c r="E1100" s="330" t="s">
        <v>2138</v>
      </c>
      <c r="F1100" s="331" t="s">
        <v>2139</v>
      </c>
      <c r="G1100" s="332" t="s">
        <v>1539</v>
      </c>
      <c r="H1100" s="333">
        <v>1</v>
      </c>
      <c r="I1100" s="21"/>
      <c r="J1100" s="334">
        <f t="shared" si="40"/>
        <v>0</v>
      </c>
      <c r="K1100" s="335"/>
      <c r="L1100" s="13"/>
      <c r="M1100" s="336" t="s">
        <v>1</v>
      </c>
      <c r="N1100" s="337" t="s">
        <v>42</v>
      </c>
      <c r="P1100" s="338">
        <f t="shared" si="41"/>
        <v>0</v>
      </c>
      <c r="Q1100" s="338">
        <v>6.0000000000000002E-5</v>
      </c>
      <c r="R1100" s="338">
        <f t="shared" si="42"/>
        <v>6.0000000000000002E-5</v>
      </c>
      <c r="S1100" s="338">
        <v>0</v>
      </c>
      <c r="T1100" s="339">
        <f t="shared" si="43"/>
        <v>0</v>
      </c>
      <c r="AR1100" s="340" t="s">
        <v>409</v>
      </c>
      <c r="AT1100" s="340" t="s">
        <v>322</v>
      </c>
      <c r="AU1100" s="340" t="s">
        <v>89</v>
      </c>
      <c r="AY1100" s="3" t="s">
        <v>320</v>
      </c>
      <c r="BE1100" s="341">
        <f t="shared" si="44"/>
        <v>0</v>
      </c>
      <c r="BF1100" s="341">
        <f t="shared" si="45"/>
        <v>0</v>
      </c>
      <c r="BG1100" s="341">
        <f t="shared" si="46"/>
        <v>0</v>
      </c>
      <c r="BH1100" s="341">
        <f t="shared" si="47"/>
        <v>0</v>
      </c>
      <c r="BI1100" s="341">
        <f t="shared" si="48"/>
        <v>0</v>
      </c>
      <c r="BJ1100" s="3" t="s">
        <v>89</v>
      </c>
      <c r="BK1100" s="341">
        <f t="shared" si="49"/>
        <v>0</v>
      </c>
      <c r="BL1100" s="3" t="s">
        <v>409</v>
      </c>
      <c r="BM1100" s="340" t="s">
        <v>2140</v>
      </c>
    </row>
    <row r="1101" spans="2:65" s="1" customFormat="1" ht="37.75" customHeight="1" x14ac:dyDescent="0.2">
      <c r="B1101" s="13"/>
      <c r="C1101" s="329" t="s">
        <v>2141</v>
      </c>
      <c r="D1101" s="329" t="s">
        <v>322</v>
      </c>
      <c r="E1101" s="330" t="s">
        <v>2142</v>
      </c>
      <c r="F1101" s="331" t="s">
        <v>2143</v>
      </c>
      <c r="G1101" s="332" t="s">
        <v>1539</v>
      </c>
      <c r="H1101" s="333">
        <v>1</v>
      </c>
      <c r="I1101" s="21"/>
      <c r="J1101" s="334">
        <f t="shared" si="40"/>
        <v>0</v>
      </c>
      <c r="K1101" s="335"/>
      <c r="L1101" s="13"/>
      <c r="M1101" s="336" t="s">
        <v>1</v>
      </c>
      <c r="N1101" s="337" t="s">
        <v>42</v>
      </c>
      <c r="P1101" s="338">
        <f t="shared" si="41"/>
        <v>0</v>
      </c>
      <c r="Q1101" s="338">
        <v>6.0000000000000002E-5</v>
      </c>
      <c r="R1101" s="338">
        <f t="shared" si="42"/>
        <v>6.0000000000000002E-5</v>
      </c>
      <c r="S1101" s="338">
        <v>0</v>
      </c>
      <c r="T1101" s="339">
        <f t="shared" si="43"/>
        <v>0</v>
      </c>
      <c r="AR1101" s="340" t="s">
        <v>409</v>
      </c>
      <c r="AT1101" s="340" t="s">
        <v>322</v>
      </c>
      <c r="AU1101" s="340" t="s">
        <v>89</v>
      </c>
      <c r="AY1101" s="3" t="s">
        <v>320</v>
      </c>
      <c r="BE1101" s="341">
        <f t="shared" si="44"/>
        <v>0</v>
      </c>
      <c r="BF1101" s="341">
        <f t="shared" si="45"/>
        <v>0</v>
      </c>
      <c r="BG1101" s="341">
        <f t="shared" si="46"/>
        <v>0</v>
      </c>
      <c r="BH1101" s="341">
        <f t="shared" si="47"/>
        <v>0</v>
      </c>
      <c r="BI1101" s="341">
        <f t="shared" si="48"/>
        <v>0</v>
      </c>
      <c r="BJ1101" s="3" t="s">
        <v>89</v>
      </c>
      <c r="BK1101" s="341">
        <f t="shared" si="49"/>
        <v>0</v>
      </c>
      <c r="BL1101" s="3" t="s">
        <v>409</v>
      </c>
      <c r="BM1101" s="340" t="s">
        <v>2144</v>
      </c>
    </row>
    <row r="1102" spans="2:65" s="1" customFormat="1" ht="37.75" customHeight="1" x14ac:dyDescent="0.2">
      <c r="B1102" s="13"/>
      <c r="C1102" s="329" t="s">
        <v>2145</v>
      </c>
      <c r="D1102" s="329" t="s">
        <v>322</v>
      </c>
      <c r="E1102" s="330" t="s">
        <v>2146</v>
      </c>
      <c r="F1102" s="331" t="s">
        <v>2147</v>
      </c>
      <c r="G1102" s="332" t="s">
        <v>1539</v>
      </c>
      <c r="H1102" s="333">
        <v>1</v>
      </c>
      <c r="I1102" s="21"/>
      <c r="J1102" s="334">
        <f t="shared" si="40"/>
        <v>0</v>
      </c>
      <c r="K1102" s="335"/>
      <c r="L1102" s="13"/>
      <c r="M1102" s="336" t="s">
        <v>1</v>
      </c>
      <c r="N1102" s="337" t="s">
        <v>42</v>
      </c>
      <c r="P1102" s="338">
        <f t="shared" si="41"/>
        <v>0</v>
      </c>
      <c r="Q1102" s="338">
        <v>6.0000000000000002E-5</v>
      </c>
      <c r="R1102" s="338">
        <f t="shared" si="42"/>
        <v>6.0000000000000002E-5</v>
      </c>
      <c r="S1102" s="338">
        <v>0</v>
      </c>
      <c r="T1102" s="339">
        <f t="shared" si="43"/>
        <v>0</v>
      </c>
      <c r="AR1102" s="340" t="s">
        <v>409</v>
      </c>
      <c r="AT1102" s="340" t="s">
        <v>322</v>
      </c>
      <c r="AU1102" s="340" t="s">
        <v>89</v>
      </c>
      <c r="AY1102" s="3" t="s">
        <v>320</v>
      </c>
      <c r="BE1102" s="341">
        <f t="shared" si="44"/>
        <v>0</v>
      </c>
      <c r="BF1102" s="341">
        <f t="shared" si="45"/>
        <v>0</v>
      </c>
      <c r="BG1102" s="341">
        <f t="shared" si="46"/>
        <v>0</v>
      </c>
      <c r="BH1102" s="341">
        <f t="shared" si="47"/>
        <v>0</v>
      </c>
      <c r="BI1102" s="341">
        <f t="shared" si="48"/>
        <v>0</v>
      </c>
      <c r="BJ1102" s="3" t="s">
        <v>89</v>
      </c>
      <c r="BK1102" s="341">
        <f t="shared" si="49"/>
        <v>0</v>
      </c>
      <c r="BL1102" s="3" t="s">
        <v>409</v>
      </c>
      <c r="BM1102" s="340" t="s">
        <v>2148</v>
      </c>
    </row>
    <row r="1103" spans="2:65" s="1" customFormat="1" ht="37.75" customHeight="1" x14ac:dyDescent="0.2">
      <c r="B1103" s="13"/>
      <c r="C1103" s="329" t="s">
        <v>2149</v>
      </c>
      <c r="D1103" s="329" t="s">
        <v>322</v>
      </c>
      <c r="E1103" s="330" t="s">
        <v>2150</v>
      </c>
      <c r="F1103" s="331" t="s">
        <v>2151</v>
      </c>
      <c r="G1103" s="332" t="s">
        <v>1539</v>
      </c>
      <c r="H1103" s="333">
        <v>1</v>
      </c>
      <c r="I1103" s="21"/>
      <c r="J1103" s="334">
        <f t="shared" si="40"/>
        <v>0</v>
      </c>
      <c r="K1103" s="335"/>
      <c r="L1103" s="13"/>
      <c r="M1103" s="336" t="s">
        <v>1</v>
      </c>
      <c r="N1103" s="337" t="s">
        <v>42</v>
      </c>
      <c r="P1103" s="338">
        <f t="shared" si="41"/>
        <v>0</v>
      </c>
      <c r="Q1103" s="338">
        <v>6.0000000000000002E-5</v>
      </c>
      <c r="R1103" s="338">
        <f t="shared" si="42"/>
        <v>6.0000000000000002E-5</v>
      </c>
      <c r="S1103" s="338">
        <v>0</v>
      </c>
      <c r="T1103" s="339">
        <f t="shared" si="43"/>
        <v>0</v>
      </c>
      <c r="AR1103" s="340" t="s">
        <v>409</v>
      </c>
      <c r="AT1103" s="340" t="s">
        <v>322</v>
      </c>
      <c r="AU1103" s="340" t="s">
        <v>89</v>
      </c>
      <c r="AY1103" s="3" t="s">
        <v>320</v>
      </c>
      <c r="BE1103" s="341">
        <f t="shared" si="44"/>
        <v>0</v>
      </c>
      <c r="BF1103" s="341">
        <f t="shared" si="45"/>
        <v>0</v>
      </c>
      <c r="BG1103" s="341">
        <f t="shared" si="46"/>
        <v>0</v>
      </c>
      <c r="BH1103" s="341">
        <f t="shared" si="47"/>
        <v>0</v>
      </c>
      <c r="BI1103" s="341">
        <f t="shared" si="48"/>
        <v>0</v>
      </c>
      <c r="BJ1103" s="3" t="s">
        <v>89</v>
      </c>
      <c r="BK1103" s="341">
        <f t="shared" si="49"/>
        <v>0</v>
      </c>
      <c r="BL1103" s="3" t="s">
        <v>409</v>
      </c>
      <c r="BM1103" s="340" t="s">
        <v>2152</v>
      </c>
    </row>
    <row r="1104" spans="2:65" s="1" customFormat="1" ht="37.75" customHeight="1" x14ac:dyDescent="0.2">
      <c r="B1104" s="13"/>
      <c r="C1104" s="329" t="s">
        <v>2153</v>
      </c>
      <c r="D1104" s="329" t="s">
        <v>322</v>
      </c>
      <c r="E1104" s="330" t="s">
        <v>2154</v>
      </c>
      <c r="F1104" s="331" t="s">
        <v>2155</v>
      </c>
      <c r="G1104" s="332" t="s">
        <v>1539</v>
      </c>
      <c r="H1104" s="333">
        <v>2</v>
      </c>
      <c r="I1104" s="21"/>
      <c r="J1104" s="334">
        <f t="shared" si="40"/>
        <v>0</v>
      </c>
      <c r="K1104" s="335"/>
      <c r="L1104" s="13"/>
      <c r="M1104" s="336" t="s">
        <v>1</v>
      </c>
      <c r="N1104" s="337" t="s">
        <v>42</v>
      </c>
      <c r="P1104" s="338">
        <f t="shared" si="41"/>
        <v>0</v>
      </c>
      <c r="Q1104" s="338">
        <v>6.0000000000000002E-5</v>
      </c>
      <c r="R1104" s="338">
        <f t="shared" si="42"/>
        <v>1.2E-4</v>
      </c>
      <c r="S1104" s="338">
        <v>0</v>
      </c>
      <c r="T1104" s="339">
        <f t="shared" si="43"/>
        <v>0</v>
      </c>
      <c r="AR1104" s="340" t="s">
        <v>409</v>
      </c>
      <c r="AT1104" s="340" t="s">
        <v>322</v>
      </c>
      <c r="AU1104" s="340" t="s">
        <v>89</v>
      </c>
      <c r="AY1104" s="3" t="s">
        <v>320</v>
      </c>
      <c r="BE1104" s="341">
        <f t="shared" si="44"/>
        <v>0</v>
      </c>
      <c r="BF1104" s="341">
        <f t="shared" si="45"/>
        <v>0</v>
      </c>
      <c r="BG1104" s="341">
        <f t="shared" si="46"/>
        <v>0</v>
      </c>
      <c r="BH1104" s="341">
        <f t="shared" si="47"/>
        <v>0</v>
      </c>
      <c r="BI1104" s="341">
        <f t="shared" si="48"/>
        <v>0</v>
      </c>
      <c r="BJ1104" s="3" t="s">
        <v>89</v>
      </c>
      <c r="BK1104" s="341">
        <f t="shared" si="49"/>
        <v>0</v>
      </c>
      <c r="BL1104" s="3" t="s">
        <v>409</v>
      </c>
      <c r="BM1104" s="340" t="s">
        <v>2156</v>
      </c>
    </row>
    <row r="1105" spans="2:65" s="1" customFormat="1" ht="37.75" customHeight="1" x14ac:dyDescent="0.2">
      <c r="B1105" s="13"/>
      <c r="C1105" s="329" t="s">
        <v>2157</v>
      </c>
      <c r="D1105" s="329" t="s">
        <v>322</v>
      </c>
      <c r="E1105" s="330" t="s">
        <v>2158</v>
      </c>
      <c r="F1105" s="331" t="s">
        <v>2159</v>
      </c>
      <c r="G1105" s="332" t="s">
        <v>1539</v>
      </c>
      <c r="H1105" s="333">
        <v>1</v>
      </c>
      <c r="I1105" s="21"/>
      <c r="J1105" s="334">
        <f t="shared" si="40"/>
        <v>0</v>
      </c>
      <c r="K1105" s="335"/>
      <c r="L1105" s="13"/>
      <c r="M1105" s="336" t="s">
        <v>1</v>
      </c>
      <c r="N1105" s="337" t="s">
        <v>42</v>
      </c>
      <c r="P1105" s="338">
        <f t="shared" si="41"/>
        <v>0</v>
      </c>
      <c r="Q1105" s="338">
        <v>6.0000000000000002E-5</v>
      </c>
      <c r="R1105" s="338">
        <f t="shared" si="42"/>
        <v>6.0000000000000002E-5</v>
      </c>
      <c r="S1105" s="338">
        <v>0</v>
      </c>
      <c r="T1105" s="339">
        <f t="shared" si="43"/>
        <v>0</v>
      </c>
      <c r="AR1105" s="340" t="s">
        <v>409</v>
      </c>
      <c r="AT1105" s="340" t="s">
        <v>322</v>
      </c>
      <c r="AU1105" s="340" t="s">
        <v>89</v>
      </c>
      <c r="AY1105" s="3" t="s">
        <v>320</v>
      </c>
      <c r="BE1105" s="341">
        <f t="shared" si="44"/>
        <v>0</v>
      </c>
      <c r="BF1105" s="341">
        <f t="shared" si="45"/>
        <v>0</v>
      </c>
      <c r="BG1105" s="341">
        <f t="shared" si="46"/>
        <v>0</v>
      </c>
      <c r="BH1105" s="341">
        <f t="shared" si="47"/>
        <v>0</v>
      </c>
      <c r="BI1105" s="341">
        <f t="shared" si="48"/>
        <v>0</v>
      </c>
      <c r="BJ1105" s="3" t="s">
        <v>89</v>
      </c>
      <c r="BK1105" s="341">
        <f t="shared" si="49"/>
        <v>0</v>
      </c>
      <c r="BL1105" s="3" t="s">
        <v>409</v>
      </c>
      <c r="BM1105" s="340" t="s">
        <v>2160</v>
      </c>
    </row>
    <row r="1106" spans="2:65" s="1" customFormat="1" ht="37.75" customHeight="1" x14ac:dyDescent="0.2">
      <c r="B1106" s="13"/>
      <c r="C1106" s="329" t="s">
        <v>2161</v>
      </c>
      <c r="D1106" s="329" t="s">
        <v>322</v>
      </c>
      <c r="E1106" s="330" t="s">
        <v>2162</v>
      </c>
      <c r="F1106" s="331" t="s">
        <v>2163</v>
      </c>
      <c r="G1106" s="332" t="s">
        <v>1539</v>
      </c>
      <c r="H1106" s="333">
        <v>2</v>
      </c>
      <c r="I1106" s="21"/>
      <c r="J1106" s="334">
        <f t="shared" si="40"/>
        <v>0</v>
      </c>
      <c r="K1106" s="335"/>
      <c r="L1106" s="13"/>
      <c r="M1106" s="336" t="s">
        <v>1</v>
      </c>
      <c r="N1106" s="337" t="s">
        <v>42</v>
      </c>
      <c r="P1106" s="338">
        <f t="shared" si="41"/>
        <v>0</v>
      </c>
      <c r="Q1106" s="338">
        <v>6.0000000000000002E-5</v>
      </c>
      <c r="R1106" s="338">
        <f t="shared" si="42"/>
        <v>1.2E-4</v>
      </c>
      <c r="S1106" s="338">
        <v>0</v>
      </c>
      <c r="T1106" s="339">
        <f t="shared" si="43"/>
        <v>0</v>
      </c>
      <c r="AR1106" s="340" t="s">
        <v>409</v>
      </c>
      <c r="AT1106" s="340" t="s">
        <v>322</v>
      </c>
      <c r="AU1106" s="340" t="s">
        <v>89</v>
      </c>
      <c r="AY1106" s="3" t="s">
        <v>320</v>
      </c>
      <c r="BE1106" s="341">
        <f t="shared" si="44"/>
        <v>0</v>
      </c>
      <c r="BF1106" s="341">
        <f t="shared" si="45"/>
        <v>0</v>
      </c>
      <c r="BG1106" s="341">
        <f t="shared" si="46"/>
        <v>0</v>
      </c>
      <c r="BH1106" s="341">
        <f t="shared" si="47"/>
        <v>0</v>
      </c>
      <c r="BI1106" s="341">
        <f t="shared" si="48"/>
        <v>0</v>
      </c>
      <c r="BJ1106" s="3" t="s">
        <v>89</v>
      </c>
      <c r="BK1106" s="341">
        <f t="shared" si="49"/>
        <v>0</v>
      </c>
      <c r="BL1106" s="3" t="s">
        <v>409</v>
      </c>
      <c r="BM1106" s="340" t="s">
        <v>2164</v>
      </c>
    </row>
    <row r="1107" spans="2:65" s="1" customFormat="1" ht="37.75" customHeight="1" x14ac:dyDescent="0.2">
      <c r="B1107" s="13"/>
      <c r="C1107" s="329" t="s">
        <v>2165</v>
      </c>
      <c r="D1107" s="329" t="s">
        <v>322</v>
      </c>
      <c r="E1107" s="330" t="s">
        <v>2166</v>
      </c>
      <c r="F1107" s="331" t="s">
        <v>2167</v>
      </c>
      <c r="G1107" s="332" t="s">
        <v>1539</v>
      </c>
      <c r="H1107" s="333">
        <v>2</v>
      </c>
      <c r="I1107" s="21"/>
      <c r="J1107" s="334">
        <f t="shared" si="40"/>
        <v>0</v>
      </c>
      <c r="K1107" s="335"/>
      <c r="L1107" s="13"/>
      <c r="M1107" s="336" t="s">
        <v>1</v>
      </c>
      <c r="N1107" s="337" t="s">
        <v>42</v>
      </c>
      <c r="P1107" s="338">
        <f t="shared" si="41"/>
        <v>0</v>
      </c>
      <c r="Q1107" s="338">
        <v>6.0000000000000002E-5</v>
      </c>
      <c r="R1107" s="338">
        <f t="shared" si="42"/>
        <v>1.2E-4</v>
      </c>
      <c r="S1107" s="338">
        <v>0</v>
      </c>
      <c r="T1107" s="339">
        <f t="shared" si="43"/>
        <v>0</v>
      </c>
      <c r="AR1107" s="340" t="s">
        <v>409</v>
      </c>
      <c r="AT1107" s="340" t="s">
        <v>322</v>
      </c>
      <c r="AU1107" s="340" t="s">
        <v>89</v>
      </c>
      <c r="AY1107" s="3" t="s">
        <v>320</v>
      </c>
      <c r="BE1107" s="341">
        <f t="shared" si="44"/>
        <v>0</v>
      </c>
      <c r="BF1107" s="341">
        <f t="shared" si="45"/>
        <v>0</v>
      </c>
      <c r="BG1107" s="341">
        <f t="shared" si="46"/>
        <v>0</v>
      </c>
      <c r="BH1107" s="341">
        <f t="shared" si="47"/>
        <v>0</v>
      </c>
      <c r="BI1107" s="341">
        <f t="shared" si="48"/>
        <v>0</v>
      </c>
      <c r="BJ1107" s="3" t="s">
        <v>89</v>
      </c>
      <c r="BK1107" s="341">
        <f t="shared" si="49"/>
        <v>0</v>
      </c>
      <c r="BL1107" s="3" t="s">
        <v>409</v>
      </c>
      <c r="BM1107" s="340" t="s">
        <v>2168</v>
      </c>
    </row>
    <row r="1108" spans="2:65" s="1" customFormat="1" ht="37.75" customHeight="1" x14ac:dyDescent="0.2">
      <c r="B1108" s="13"/>
      <c r="C1108" s="329" t="s">
        <v>2169</v>
      </c>
      <c r="D1108" s="329" t="s">
        <v>322</v>
      </c>
      <c r="E1108" s="330" t="s">
        <v>2170</v>
      </c>
      <c r="F1108" s="331" t="s">
        <v>2171</v>
      </c>
      <c r="G1108" s="332" t="s">
        <v>1539</v>
      </c>
      <c r="H1108" s="333">
        <v>3</v>
      </c>
      <c r="I1108" s="21"/>
      <c r="J1108" s="334">
        <f t="shared" si="40"/>
        <v>0</v>
      </c>
      <c r="K1108" s="335"/>
      <c r="L1108" s="13"/>
      <c r="M1108" s="336" t="s">
        <v>1</v>
      </c>
      <c r="N1108" s="337" t="s">
        <v>42</v>
      </c>
      <c r="P1108" s="338">
        <f t="shared" si="41"/>
        <v>0</v>
      </c>
      <c r="Q1108" s="338">
        <v>6.0000000000000002E-5</v>
      </c>
      <c r="R1108" s="338">
        <f t="shared" si="42"/>
        <v>1.8000000000000001E-4</v>
      </c>
      <c r="S1108" s="338">
        <v>0</v>
      </c>
      <c r="T1108" s="339">
        <f t="shared" si="43"/>
        <v>0</v>
      </c>
      <c r="AR1108" s="340" t="s">
        <v>409</v>
      </c>
      <c r="AT1108" s="340" t="s">
        <v>322</v>
      </c>
      <c r="AU1108" s="340" t="s">
        <v>89</v>
      </c>
      <c r="AY1108" s="3" t="s">
        <v>320</v>
      </c>
      <c r="BE1108" s="341">
        <f t="shared" si="44"/>
        <v>0</v>
      </c>
      <c r="BF1108" s="341">
        <f t="shared" si="45"/>
        <v>0</v>
      </c>
      <c r="BG1108" s="341">
        <f t="shared" si="46"/>
        <v>0</v>
      </c>
      <c r="BH1108" s="341">
        <f t="shared" si="47"/>
        <v>0</v>
      </c>
      <c r="BI1108" s="341">
        <f t="shared" si="48"/>
        <v>0</v>
      </c>
      <c r="BJ1108" s="3" t="s">
        <v>89</v>
      </c>
      <c r="BK1108" s="341">
        <f t="shared" si="49"/>
        <v>0</v>
      </c>
      <c r="BL1108" s="3" t="s">
        <v>409</v>
      </c>
      <c r="BM1108" s="340" t="s">
        <v>2172</v>
      </c>
    </row>
    <row r="1109" spans="2:65" s="1" customFormat="1" ht="37.75" customHeight="1" x14ac:dyDescent="0.2">
      <c r="B1109" s="13"/>
      <c r="C1109" s="329" t="s">
        <v>2173</v>
      </c>
      <c r="D1109" s="329" t="s">
        <v>322</v>
      </c>
      <c r="E1109" s="330" t="s">
        <v>2174</v>
      </c>
      <c r="F1109" s="331" t="s">
        <v>2175</v>
      </c>
      <c r="G1109" s="332" t="s">
        <v>1539</v>
      </c>
      <c r="H1109" s="333">
        <v>3</v>
      </c>
      <c r="I1109" s="21"/>
      <c r="J1109" s="334">
        <f t="shared" si="40"/>
        <v>0</v>
      </c>
      <c r="K1109" s="335"/>
      <c r="L1109" s="13"/>
      <c r="M1109" s="336" t="s">
        <v>1</v>
      </c>
      <c r="N1109" s="337" t="s">
        <v>42</v>
      </c>
      <c r="P1109" s="338">
        <f t="shared" si="41"/>
        <v>0</v>
      </c>
      <c r="Q1109" s="338">
        <v>6.0000000000000002E-5</v>
      </c>
      <c r="R1109" s="338">
        <f t="shared" si="42"/>
        <v>1.8000000000000001E-4</v>
      </c>
      <c r="S1109" s="338">
        <v>0</v>
      </c>
      <c r="T1109" s="339">
        <f t="shared" si="43"/>
        <v>0</v>
      </c>
      <c r="AR1109" s="340" t="s">
        <v>409</v>
      </c>
      <c r="AT1109" s="340" t="s">
        <v>322</v>
      </c>
      <c r="AU1109" s="340" t="s">
        <v>89</v>
      </c>
      <c r="AY1109" s="3" t="s">
        <v>320</v>
      </c>
      <c r="BE1109" s="341">
        <f t="shared" si="44"/>
        <v>0</v>
      </c>
      <c r="BF1109" s="341">
        <f t="shared" si="45"/>
        <v>0</v>
      </c>
      <c r="BG1109" s="341">
        <f t="shared" si="46"/>
        <v>0</v>
      </c>
      <c r="BH1109" s="341">
        <f t="shared" si="47"/>
        <v>0</v>
      </c>
      <c r="BI1109" s="341">
        <f t="shared" si="48"/>
        <v>0</v>
      </c>
      <c r="BJ1109" s="3" t="s">
        <v>89</v>
      </c>
      <c r="BK1109" s="341">
        <f t="shared" si="49"/>
        <v>0</v>
      </c>
      <c r="BL1109" s="3" t="s">
        <v>409</v>
      </c>
      <c r="BM1109" s="340" t="s">
        <v>2176</v>
      </c>
    </row>
    <row r="1110" spans="2:65" s="1" customFormat="1" ht="44.25" customHeight="1" x14ac:dyDescent="0.2">
      <c r="B1110" s="13"/>
      <c r="C1110" s="329" t="s">
        <v>2177</v>
      </c>
      <c r="D1110" s="329" t="s">
        <v>322</v>
      </c>
      <c r="E1110" s="330" t="s">
        <v>2178</v>
      </c>
      <c r="F1110" s="331" t="s">
        <v>2179</v>
      </c>
      <c r="G1110" s="332" t="s">
        <v>1539</v>
      </c>
      <c r="H1110" s="333">
        <v>1</v>
      </c>
      <c r="I1110" s="21"/>
      <c r="J1110" s="334">
        <f t="shared" si="40"/>
        <v>0</v>
      </c>
      <c r="K1110" s="335"/>
      <c r="L1110" s="13"/>
      <c r="M1110" s="336" t="s">
        <v>1</v>
      </c>
      <c r="N1110" s="337" t="s">
        <v>42</v>
      </c>
      <c r="P1110" s="338">
        <f t="shared" si="41"/>
        <v>0</v>
      </c>
      <c r="Q1110" s="338">
        <v>6.0000000000000002E-5</v>
      </c>
      <c r="R1110" s="338">
        <f t="shared" si="42"/>
        <v>6.0000000000000002E-5</v>
      </c>
      <c r="S1110" s="338">
        <v>0</v>
      </c>
      <c r="T1110" s="339">
        <f t="shared" si="43"/>
        <v>0</v>
      </c>
      <c r="AR1110" s="340" t="s">
        <v>409</v>
      </c>
      <c r="AT1110" s="340" t="s">
        <v>322</v>
      </c>
      <c r="AU1110" s="340" t="s">
        <v>89</v>
      </c>
      <c r="AY1110" s="3" t="s">
        <v>320</v>
      </c>
      <c r="BE1110" s="341">
        <f t="shared" si="44"/>
        <v>0</v>
      </c>
      <c r="BF1110" s="341">
        <f t="shared" si="45"/>
        <v>0</v>
      </c>
      <c r="BG1110" s="341">
        <f t="shared" si="46"/>
        <v>0</v>
      </c>
      <c r="BH1110" s="341">
        <f t="shared" si="47"/>
        <v>0</v>
      </c>
      <c r="BI1110" s="341">
        <f t="shared" si="48"/>
        <v>0</v>
      </c>
      <c r="BJ1110" s="3" t="s">
        <v>89</v>
      </c>
      <c r="BK1110" s="341">
        <f t="shared" si="49"/>
        <v>0</v>
      </c>
      <c r="BL1110" s="3" t="s">
        <v>409</v>
      </c>
      <c r="BM1110" s="340" t="s">
        <v>2180</v>
      </c>
    </row>
    <row r="1111" spans="2:65" s="1" customFormat="1" ht="44.25" customHeight="1" x14ac:dyDescent="0.2">
      <c r="B1111" s="13"/>
      <c r="C1111" s="329" t="s">
        <v>2181</v>
      </c>
      <c r="D1111" s="329" t="s">
        <v>322</v>
      </c>
      <c r="E1111" s="330" t="s">
        <v>2182</v>
      </c>
      <c r="F1111" s="331" t="s">
        <v>2183</v>
      </c>
      <c r="G1111" s="332" t="s">
        <v>1539</v>
      </c>
      <c r="H1111" s="333">
        <v>1</v>
      </c>
      <c r="I1111" s="21"/>
      <c r="J1111" s="334">
        <f t="shared" si="40"/>
        <v>0</v>
      </c>
      <c r="K1111" s="335"/>
      <c r="L1111" s="13"/>
      <c r="M1111" s="336" t="s">
        <v>1</v>
      </c>
      <c r="N1111" s="337" t="s">
        <v>42</v>
      </c>
      <c r="P1111" s="338">
        <f t="shared" si="41"/>
        <v>0</v>
      </c>
      <c r="Q1111" s="338">
        <v>6.0000000000000002E-5</v>
      </c>
      <c r="R1111" s="338">
        <f t="shared" si="42"/>
        <v>6.0000000000000002E-5</v>
      </c>
      <c r="S1111" s="338">
        <v>0</v>
      </c>
      <c r="T1111" s="339">
        <f t="shared" si="43"/>
        <v>0</v>
      </c>
      <c r="AR1111" s="340" t="s">
        <v>409</v>
      </c>
      <c r="AT1111" s="340" t="s">
        <v>322</v>
      </c>
      <c r="AU1111" s="340" t="s">
        <v>89</v>
      </c>
      <c r="AY1111" s="3" t="s">
        <v>320</v>
      </c>
      <c r="BE1111" s="341">
        <f t="shared" si="44"/>
        <v>0</v>
      </c>
      <c r="BF1111" s="341">
        <f t="shared" si="45"/>
        <v>0</v>
      </c>
      <c r="BG1111" s="341">
        <f t="shared" si="46"/>
        <v>0</v>
      </c>
      <c r="BH1111" s="341">
        <f t="shared" si="47"/>
        <v>0</v>
      </c>
      <c r="BI1111" s="341">
        <f t="shared" si="48"/>
        <v>0</v>
      </c>
      <c r="BJ1111" s="3" t="s">
        <v>89</v>
      </c>
      <c r="BK1111" s="341">
        <f t="shared" si="49"/>
        <v>0</v>
      </c>
      <c r="BL1111" s="3" t="s">
        <v>409</v>
      </c>
      <c r="BM1111" s="340" t="s">
        <v>2184</v>
      </c>
    </row>
    <row r="1112" spans="2:65" s="1" customFormat="1" ht="37.75" customHeight="1" x14ac:dyDescent="0.2">
      <c r="B1112" s="13"/>
      <c r="C1112" s="329" t="s">
        <v>2185</v>
      </c>
      <c r="D1112" s="329" t="s">
        <v>322</v>
      </c>
      <c r="E1112" s="330" t="s">
        <v>2186</v>
      </c>
      <c r="F1112" s="331" t="s">
        <v>2187</v>
      </c>
      <c r="G1112" s="332" t="s">
        <v>1539</v>
      </c>
      <c r="H1112" s="333">
        <v>1</v>
      </c>
      <c r="I1112" s="21"/>
      <c r="J1112" s="334">
        <f t="shared" si="40"/>
        <v>0</v>
      </c>
      <c r="K1112" s="335"/>
      <c r="L1112" s="13"/>
      <c r="M1112" s="336" t="s">
        <v>1</v>
      </c>
      <c r="N1112" s="337" t="s">
        <v>42</v>
      </c>
      <c r="P1112" s="338">
        <f t="shared" si="41"/>
        <v>0</v>
      </c>
      <c r="Q1112" s="338">
        <v>6.0000000000000002E-5</v>
      </c>
      <c r="R1112" s="338">
        <f t="shared" si="42"/>
        <v>6.0000000000000002E-5</v>
      </c>
      <c r="S1112" s="338">
        <v>0</v>
      </c>
      <c r="T1112" s="339">
        <f t="shared" si="43"/>
        <v>0</v>
      </c>
      <c r="AR1112" s="340" t="s">
        <v>409</v>
      </c>
      <c r="AT1112" s="340" t="s">
        <v>322</v>
      </c>
      <c r="AU1112" s="340" t="s">
        <v>89</v>
      </c>
      <c r="AY1112" s="3" t="s">
        <v>320</v>
      </c>
      <c r="BE1112" s="341">
        <f t="shared" si="44"/>
        <v>0</v>
      </c>
      <c r="BF1112" s="341">
        <f t="shared" si="45"/>
        <v>0</v>
      </c>
      <c r="BG1112" s="341">
        <f t="shared" si="46"/>
        <v>0</v>
      </c>
      <c r="BH1112" s="341">
        <f t="shared" si="47"/>
        <v>0</v>
      </c>
      <c r="BI1112" s="341">
        <f t="shared" si="48"/>
        <v>0</v>
      </c>
      <c r="BJ1112" s="3" t="s">
        <v>89</v>
      </c>
      <c r="BK1112" s="341">
        <f t="shared" si="49"/>
        <v>0</v>
      </c>
      <c r="BL1112" s="3" t="s">
        <v>409</v>
      </c>
      <c r="BM1112" s="340" t="s">
        <v>2188</v>
      </c>
    </row>
    <row r="1113" spans="2:65" s="1" customFormat="1" ht="37.75" customHeight="1" x14ac:dyDescent="0.2">
      <c r="B1113" s="13"/>
      <c r="C1113" s="329" t="s">
        <v>2189</v>
      </c>
      <c r="D1113" s="329" t="s">
        <v>322</v>
      </c>
      <c r="E1113" s="330" t="s">
        <v>2190</v>
      </c>
      <c r="F1113" s="331" t="s">
        <v>2191</v>
      </c>
      <c r="G1113" s="332" t="s">
        <v>1539</v>
      </c>
      <c r="H1113" s="333">
        <v>1</v>
      </c>
      <c r="I1113" s="21"/>
      <c r="J1113" s="334">
        <f t="shared" si="40"/>
        <v>0</v>
      </c>
      <c r="K1113" s="335"/>
      <c r="L1113" s="13"/>
      <c r="M1113" s="336" t="s">
        <v>1</v>
      </c>
      <c r="N1113" s="337" t="s">
        <v>42</v>
      </c>
      <c r="P1113" s="338">
        <f t="shared" si="41"/>
        <v>0</v>
      </c>
      <c r="Q1113" s="338">
        <v>6.0000000000000002E-5</v>
      </c>
      <c r="R1113" s="338">
        <f t="shared" si="42"/>
        <v>6.0000000000000002E-5</v>
      </c>
      <c r="S1113" s="338">
        <v>0</v>
      </c>
      <c r="T1113" s="339">
        <f t="shared" si="43"/>
        <v>0</v>
      </c>
      <c r="AR1113" s="340" t="s">
        <v>409</v>
      </c>
      <c r="AT1113" s="340" t="s">
        <v>322</v>
      </c>
      <c r="AU1113" s="340" t="s">
        <v>89</v>
      </c>
      <c r="AY1113" s="3" t="s">
        <v>320</v>
      </c>
      <c r="BE1113" s="341">
        <f t="shared" si="44"/>
        <v>0</v>
      </c>
      <c r="BF1113" s="341">
        <f t="shared" si="45"/>
        <v>0</v>
      </c>
      <c r="BG1113" s="341">
        <f t="shared" si="46"/>
        <v>0</v>
      </c>
      <c r="BH1113" s="341">
        <f t="shared" si="47"/>
        <v>0</v>
      </c>
      <c r="BI1113" s="341">
        <f t="shared" si="48"/>
        <v>0</v>
      </c>
      <c r="BJ1113" s="3" t="s">
        <v>89</v>
      </c>
      <c r="BK1113" s="341">
        <f t="shared" si="49"/>
        <v>0</v>
      </c>
      <c r="BL1113" s="3" t="s">
        <v>409</v>
      </c>
      <c r="BM1113" s="340" t="s">
        <v>2192</v>
      </c>
    </row>
    <row r="1114" spans="2:65" s="1" customFormat="1" ht="37.75" customHeight="1" x14ac:dyDescent="0.2">
      <c r="B1114" s="13"/>
      <c r="C1114" s="329" t="s">
        <v>2193</v>
      </c>
      <c r="D1114" s="329" t="s">
        <v>322</v>
      </c>
      <c r="E1114" s="330" t="s">
        <v>2194</v>
      </c>
      <c r="F1114" s="331" t="s">
        <v>2195</v>
      </c>
      <c r="G1114" s="332" t="s">
        <v>1539</v>
      </c>
      <c r="H1114" s="333">
        <v>1</v>
      </c>
      <c r="I1114" s="21"/>
      <c r="J1114" s="334">
        <f t="shared" si="40"/>
        <v>0</v>
      </c>
      <c r="K1114" s="335"/>
      <c r="L1114" s="13"/>
      <c r="M1114" s="336" t="s">
        <v>1</v>
      </c>
      <c r="N1114" s="337" t="s">
        <v>42</v>
      </c>
      <c r="P1114" s="338">
        <f t="shared" si="41"/>
        <v>0</v>
      </c>
      <c r="Q1114" s="338">
        <v>6.0000000000000002E-5</v>
      </c>
      <c r="R1114" s="338">
        <f t="shared" si="42"/>
        <v>6.0000000000000002E-5</v>
      </c>
      <c r="S1114" s="338">
        <v>0</v>
      </c>
      <c r="T1114" s="339">
        <f t="shared" si="43"/>
        <v>0</v>
      </c>
      <c r="AR1114" s="340" t="s">
        <v>409</v>
      </c>
      <c r="AT1114" s="340" t="s">
        <v>322</v>
      </c>
      <c r="AU1114" s="340" t="s">
        <v>89</v>
      </c>
      <c r="AY1114" s="3" t="s">
        <v>320</v>
      </c>
      <c r="BE1114" s="341">
        <f t="shared" si="44"/>
        <v>0</v>
      </c>
      <c r="BF1114" s="341">
        <f t="shared" si="45"/>
        <v>0</v>
      </c>
      <c r="BG1114" s="341">
        <f t="shared" si="46"/>
        <v>0</v>
      </c>
      <c r="BH1114" s="341">
        <f t="shared" si="47"/>
        <v>0</v>
      </c>
      <c r="BI1114" s="341">
        <f t="shared" si="48"/>
        <v>0</v>
      </c>
      <c r="BJ1114" s="3" t="s">
        <v>89</v>
      </c>
      <c r="BK1114" s="341">
        <f t="shared" si="49"/>
        <v>0</v>
      </c>
      <c r="BL1114" s="3" t="s">
        <v>409</v>
      </c>
      <c r="BM1114" s="340" t="s">
        <v>2196</v>
      </c>
    </row>
    <row r="1115" spans="2:65" s="1" customFormat="1" ht="37.75" customHeight="1" x14ac:dyDescent="0.2">
      <c r="B1115" s="13"/>
      <c r="C1115" s="329" t="s">
        <v>2197</v>
      </c>
      <c r="D1115" s="329" t="s">
        <v>322</v>
      </c>
      <c r="E1115" s="330" t="s">
        <v>2198</v>
      </c>
      <c r="F1115" s="331" t="s">
        <v>2199</v>
      </c>
      <c r="G1115" s="332" t="s">
        <v>1539</v>
      </c>
      <c r="H1115" s="333">
        <v>2</v>
      </c>
      <c r="I1115" s="21"/>
      <c r="J1115" s="334">
        <f t="shared" si="40"/>
        <v>0</v>
      </c>
      <c r="K1115" s="335"/>
      <c r="L1115" s="13"/>
      <c r="M1115" s="336" t="s">
        <v>1</v>
      </c>
      <c r="N1115" s="337" t="s">
        <v>42</v>
      </c>
      <c r="P1115" s="338">
        <f t="shared" si="41"/>
        <v>0</v>
      </c>
      <c r="Q1115" s="338">
        <v>6.0000000000000002E-5</v>
      </c>
      <c r="R1115" s="338">
        <f t="shared" si="42"/>
        <v>1.2E-4</v>
      </c>
      <c r="S1115" s="338">
        <v>0</v>
      </c>
      <c r="T1115" s="339">
        <f t="shared" si="43"/>
        <v>0</v>
      </c>
      <c r="AR1115" s="340" t="s">
        <v>409</v>
      </c>
      <c r="AT1115" s="340" t="s">
        <v>322</v>
      </c>
      <c r="AU1115" s="340" t="s">
        <v>89</v>
      </c>
      <c r="AY1115" s="3" t="s">
        <v>320</v>
      </c>
      <c r="BE1115" s="341">
        <f t="shared" si="44"/>
        <v>0</v>
      </c>
      <c r="BF1115" s="341">
        <f t="shared" si="45"/>
        <v>0</v>
      </c>
      <c r="BG1115" s="341">
        <f t="shared" si="46"/>
        <v>0</v>
      </c>
      <c r="BH1115" s="341">
        <f t="shared" si="47"/>
        <v>0</v>
      </c>
      <c r="BI1115" s="341">
        <f t="shared" si="48"/>
        <v>0</v>
      </c>
      <c r="BJ1115" s="3" t="s">
        <v>89</v>
      </c>
      <c r="BK1115" s="341">
        <f t="shared" si="49"/>
        <v>0</v>
      </c>
      <c r="BL1115" s="3" t="s">
        <v>409</v>
      </c>
      <c r="BM1115" s="340" t="s">
        <v>2200</v>
      </c>
    </row>
    <row r="1116" spans="2:65" s="1" customFormat="1" ht="37.75" customHeight="1" x14ac:dyDescent="0.2">
      <c r="B1116" s="13"/>
      <c r="C1116" s="329" t="s">
        <v>2201</v>
      </c>
      <c r="D1116" s="329" t="s">
        <v>322</v>
      </c>
      <c r="E1116" s="330" t="s">
        <v>2202</v>
      </c>
      <c r="F1116" s="331" t="s">
        <v>2203</v>
      </c>
      <c r="G1116" s="332" t="s">
        <v>1539</v>
      </c>
      <c r="H1116" s="333">
        <v>1</v>
      </c>
      <c r="I1116" s="21"/>
      <c r="J1116" s="334">
        <f t="shared" si="40"/>
        <v>0</v>
      </c>
      <c r="K1116" s="335"/>
      <c r="L1116" s="13"/>
      <c r="M1116" s="336" t="s">
        <v>1</v>
      </c>
      <c r="N1116" s="337" t="s">
        <v>42</v>
      </c>
      <c r="P1116" s="338">
        <f t="shared" si="41"/>
        <v>0</v>
      </c>
      <c r="Q1116" s="338">
        <v>6.0000000000000002E-5</v>
      </c>
      <c r="R1116" s="338">
        <f t="shared" si="42"/>
        <v>6.0000000000000002E-5</v>
      </c>
      <c r="S1116" s="338">
        <v>0</v>
      </c>
      <c r="T1116" s="339">
        <f t="shared" si="43"/>
        <v>0</v>
      </c>
      <c r="AR1116" s="340" t="s">
        <v>409</v>
      </c>
      <c r="AT1116" s="340" t="s">
        <v>322</v>
      </c>
      <c r="AU1116" s="340" t="s">
        <v>89</v>
      </c>
      <c r="AY1116" s="3" t="s">
        <v>320</v>
      </c>
      <c r="BE1116" s="341">
        <f t="shared" si="44"/>
        <v>0</v>
      </c>
      <c r="BF1116" s="341">
        <f t="shared" si="45"/>
        <v>0</v>
      </c>
      <c r="BG1116" s="341">
        <f t="shared" si="46"/>
        <v>0</v>
      </c>
      <c r="BH1116" s="341">
        <f t="shared" si="47"/>
        <v>0</v>
      </c>
      <c r="BI1116" s="341">
        <f t="shared" si="48"/>
        <v>0</v>
      </c>
      <c r="BJ1116" s="3" t="s">
        <v>89</v>
      </c>
      <c r="BK1116" s="341">
        <f t="shared" si="49"/>
        <v>0</v>
      </c>
      <c r="BL1116" s="3" t="s">
        <v>409</v>
      </c>
      <c r="BM1116" s="340" t="s">
        <v>2204</v>
      </c>
    </row>
    <row r="1117" spans="2:65" s="1" customFormat="1" ht="44.25" customHeight="1" x14ac:dyDescent="0.2">
      <c r="B1117" s="13"/>
      <c r="C1117" s="329" t="s">
        <v>2205</v>
      </c>
      <c r="D1117" s="329" t="s">
        <v>322</v>
      </c>
      <c r="E1117" s="330" t="s">
        <v>2206</v>
      </c>
      <c r="F1117" s="331" t="s">
        <v>2207</v>
      </c>
      <c r="G1117" s="332" t="s">
        <v>1539</v>
      </c>
      <c r="H1117" s="333">
        <v>1</v>
      </c>
      <c r="I1117" s="21"/>
      <c r="J1117" s="334">
        <f t="shared" si="40"/>
        <v>0</v>
      </c>
      <c r="K1117" s="335"/>
      <c r="L1117" s="13"/>
      <c r="M1117" s="336" t="s">
        <v>1</v>
      </c>
      <c r="N1117" s="337" t="s">
        <v>42</v>
      </c>
      <c r="P1117" s="338">
        <f t="shared" si="41"/>
        <v>0</v>
      </c>
      <c r="Q1117" s="338">
        <v>6.0000000000000002E-5</v>
      </c>
      <c r="R1117" s="338">
        <f t="shared" si="42"/>
        <v>6.0000000000000002E-5</v>
      </c>
      <c r="S1117" s="338">
        <v>0</v>
      </c>
      <c r="T1117" s="339">
        <f t="shared" si="43"/>
        <v>0</v>
      </c>
      <c r="AR1117" s="340" t="s">
        <v>409</v>
      </c>
      <c r="AT1117" s="340" t="s">
        <v>322</v>
      </c>
      <c r="AU1117" s="340" t="s">
        <v>89</v>
      </c>
      <c r="AY1117" s="3" t="s">
        <v>320</v>
      </c>
      <c r="BE1117" s="341">
        <f t="shared" si="44"/>
        <v>0</v>
      </c>
      <c r="BF1117" s="341">
        <f t="shared" si="45"/>
        <v>0</v>
      </c>
      <c r="BG1117" s="341">
        <f t="shared" si="46"/>
        <v>0</v>
      </c>
      <c r="BH1117" s="341">
        <f t="shared" si="47"/>
        <v>0</v>
      </c>
      <c r="BI1117" s="341">
        <f t="shared" si="48"/>
        <v>0</v>
      </c>
      <c r="BJ1117" s="3" t="s">
        <v>89</v>
      </c>
      <c r="BK1117" s="341">
        <f t="shared" si="49"/>
        <v>0</v>
      </c>
      <c r="BL1117" s="3" t="s">
        <v>409</v>
      </c>
      <c r="BM1117" s="340" t="s">
        <v>2208</v>
      </c>
    </row>
    <row r="1118" spans="2:65" s="1" customFormat="1" ht="37.75" customHeight="1" x14ac:dyDescent="0.2">
      <c r="B1118" s="13"/>
      <c r="C1118" s="329" t="s">
        <v>2209</v>
      </c>
      <c r="D1118" s="329" t="s">
        <v>322</v>
      </c>
      <c r="E1118" s="330" t="s">
        <v>2210</v>
      </c>
      <c r="F1118" s="331" t="s">
        <v>2211</v>
      </c>
      <c r="G1118" s="332" t="s">
        <v>1539</v>
      </c>
      <c r="H1118" s="333">
        <v>1</v>
      </c>
      <c r="I1118" s="21"/>
      <c r="J1118" s="334">
        <f t="shared" si="40"/>
        <v>0</v>
      </c>
      <c r="K1118" s="335"/>
      <c r="L1118" s="13"/>
      <c r="M1118" s="336" t="s">
        <v>1</v>
      </c>
      <c r="N1118" s="337" t="s">
        <v>42</v>
      </c>
      <c r="P1118" s="338">
        <f t="shared" si="41"/>
        <v>0</v>
      </c>
      <c r="Q1118" s="338">
        <v>6.0000000000000002E-5</v>
      </c>
      <c r="R1118" s="338">
        <f t="shared" si="42"/>
        <v>6.0000000000000002E-5</v>
      </c>
      <c r="S1118" s="338">
        <v>0</v>
      </c>
      <c r="T1118" s="339">
        <f t="shared" si="43"/>
        <v>0</v>
      </c>
      <c r="AR1118" s="340" t="s">
        <v>409</v>
      </c>
      <c r="AT1118" s="340" t="s">
        <v>322</v>
      </c>
      <c r="AU1118" s="340" t="s">
        <v>89</v>
      </c>
      <c r="AY1118" s="3" t="s">
        <v>320</v>
      </c>
      <c r="BE1118" s="341">
        <f t="shared" si="44"/>
        <v>0</v>
      </c>
      <c r="BF1118" s="341">
        <f t="shared" si="45"/>
        <v>0</v>
      </c>
      <c r="BG1118" s="341">
        <f t="shared" si="46"/>
        <v>0</v>
      </c>
      <c r="BH1118" s="341">
        <f t="shared" si="47"/>
        <v>0</v>
      </c>
      <c r="BI1118" s="341">
        <f t="shared" si="48"/>
        <v>0</v>
      </c>
      <c r="BJ1118" s="3" t="s">
        <v>89</v>
      </c>
      <c r="BK1118" s="341">
        <f t="shared" si="49"/>
        <v>0</v>
      </c>
      <c r="BL1118" s="3" t="s">
        <v>409</v>
      </c>
      <c r="BM1118" s="340" t="s">
        <v>2212</v>
      </c>
    </row>
    <row r="1119" spans="2:65" s="1" customFormat="1" ht="37.75" customHeight="1" x14ac:dyDescent="0.2">
      <c r="B1119" s="13"/>
      <c r="C1119" s="329" t="s">
        <v>2213</v>
      </c>
      <c r="D1119" s="329" t="s">
        <v>322</v>
      </c>
      <c r="E1119" s="330" t="s">
        <v>2214</v>
      </c>
      <c r="F1119" s="331" t="s">
        <v>2215</v>
      </c>
      <c r="G1119" s="332" t="s">
        <v>1539</v>
      </c>
      <c r="H1119" s="333">
        <v>1</v>
      </c>
      <c r="I1119" s="21"/>
      <c r="J1119" s="334">
        <f t="shared" si="40"/>
        <v>0</v>
      </c>
      <c r="K1119" s="335"/>
      <c r="L1119" s="13"/>
      <c r="M1119" s="336" t="s">
        <v>1</v>
      </c>
      <c r="N1119" s="337" t="s">
        <v>42</v>
      </c>
      <c r="P1119" s="338">
        <f t="shared" si="41"/>
        <v>0</v>
      </c>
      <c r="Q1119" s="338">
        <v>6.0000000000000002E-5</v>
      </c>
      <c r="R1119" s="338">
        <f t="shared" si="42"/>
        <v>6.0000000000000002E-5</v>
      </c>
      <c r="S1119" s="338">
        <v>0</v>
      </c>
      <c r="T1119" s="339">
        <f t="shared" si="43"/>
        <v>0</v>
      </c>
      <c r="AR1119" s="340" t="s">
        <v>409</v>
      </c>
      <c r="AT1119" s="340" t="s">
        <v>322</v>
      </c>
      <c r="AU1119" s="340" t="s">
        <v>89</v>
      </c>
      <c r="AY1119" s="3" t="s">
        <v>320</v>
      </c>
      <c r="BE1119" s="341">
        <f t="shared" si="44"/>
        <v>0</v>
      </c>
      <c r="BF1119" s="341">
        <f t="shared" si="45"/>
        <v>0</v>
      </c>
      <c r="BG1119" s="341">
        <f t="shared" si="46"/>
        <v>0</v>
      </c>
      <c r="BH1119" s="341">
        <f t="shared" si="47"/>
        <v>0</v>
      </c>
      <c r="BI1119" s="341">
        <f t="shared" si="48"/>
        <v>0</v>
      </c>
      <c r="BJ1119" s="3" t="s">
        <v>89</v>
      </c>
      <c r="BK1119" s="341">
        <f t="shared" si="49"/>
        <v>0</v>
      </c>
      <c r="BL1119" s="3" t="s">
        <v>409</v>
      </c>
      <c r="BM1119" s="340" t="s">
        <v>2216</v>
      </c>
    </row>
    <row r="1120" spans="2:65" s="1" customFormat="1" ht="37.75" customHeight="1" x14ac:dyDescent="0.2">
      <c r="B1120" s="13"/>
      <c r="C1120" s="329" t="s">
        <v>2217</v>
      </c>
      <c r="D1120" s="329" t="s">
        <v>322</v>
      </c>
      <c r="E1120" s="330" t="s">
        <v>2218</v>
      </c>
      <c r="F1120" s="331" t="s">
        <v>2219</v>
      </c>
      <c r="G1120" s="332" t="s">
        <v>1539</v>
      </c>
      <c r="H1120" s="333">
        <v>2</v>
      </c>
      <c r="I1120" s="21"/>
      <c r="J1120" s="334">
        <f t="shared" si="40"/>
        <v>0</v>
      </c>
      <c r="K1120" s="335"/>
      <c r="L1120" s="13"/>
      <c r="M1120" s="336" t="s">
        <v>1</v>
      </c>
      <c r="N1120" s="337" t="s">
        <v>42</v>
      </c>
      <c r="P1120" s="338">
        <f t="shared" si="41"/>
        <v>0</v>
      </c>
      <c r="Q1120" s="338">
        <v>6.0000000000000002E-5</v>
      </c>
      <c r="R1120" s="338">
        <f t="shared" si="42"/>
        <v>1.2E-4</v>
      </c>
      <c r="S1120" s="338">
        <v>0</v>
      </c>
      <c r="T1120" s="339">
        <f t="shared" si="43"/>
        <v>0</v>
      </c>
      <c r="AR1120" s="340" t="s">
        <v>409</v>
      </c>
      <c r="AT1120" s="340" t="s">
        <v>322</v>
      </c>
      <c r="AU1120" s="340" t="s">
        <v>89</v>
      </c>
      <c r="AY1120" s="3" t="s">
        <v>320</v>
      </c>
      <c r="BE1120" s="341">
        <f t="shared" si="44"/>
        <v>0</v>
      </c>
      <c r="BF1120" s="341">
        <f t="shared" si="45"/>
        <v>0</v>
      </c>
      <c r="BG1120" s="341">
        <f t="shared" si="46"/>
        <v>0</v>
      </c>
      <c r="BH1120" s="341">
        <f t="shared" si="47"/>
        <v>0</v>
      </c>
      <c r="BI1120" s="341">
        <f t="shared" si="48"/>
        <v>0</v>
      </c>
      <c r="BJ1120" s="3" t="s">
        <v>89</v>
      </c>
      <c r="BK1120" s="341">
        <f t="shared" si="49"/>
        <v>0</v>
      </c>
      <c r="BL1120" s="3" t="s">
        <v>409</v>
      </c>
      <c r="BM1120" s="340" t="s">
        <v>2220</v>
      </c>
    </row>
    <row r="1121" spans="2:65" s="1" customFormat="1" ht="44.25" customHeight="1" x14ac:dyDescent="0.2">
      <c r="B1121" s="13"/>
      <c r="C1121" s="329" t="s">
        <v>2221</v>
      </c>
      <c r="D1121" s="329" t="s">
        <v>322</v>
      </c>
      <c r="E1121" s="330" t="s">
        <v>2222</v>
      </c>
      <c r="F1121" s="331" t="s">
        <v>2223</v>
      </c>
      <c r="G1121" s="332" t="s">
        <v>1539</v>
      </c>
      <c r="H1121" s="333">
        <v>7</v>
      </c>
      <c r="I1121" s="21"/>
      <c r="J1121" s="334">
        <f t="shared" si="40"/>
        <v>0</v>
      </c>
      <c r="K1121" s="335"/>
      <c r="L1121" s="13"/>
      <c r="M1121" s="336" t="s">
        <v>1</v>
      </c>
      <c r="N1121" s="337" t="s">
        <v>42</v>
      </c>
      <c r="P1121" s="338">
        <f t="shared" si="41"/>
        <v>0</v>
      </c>
      <c r="Q1121" s="338">
        <v>6.0000000000000002E-5</v>
      </c>
      <c r="R1121" s="338">
        <f t="shared" si="42"/>
        <v>4.2000000000000002E-4</v>
      </c>
      <c r="S1121" s="338">
        <v>0</v>
      </c>
      <c r="T1121" s="339">
        <f t="shared" si="43"/>
        <v>0</v>
      </c>
      <c r="AR1121" s="340" t="s">
        <v>409</v>
      </c>
      <c r="AT1121" s="340" t="s">
        <v>322</v>
      </c>
      <c r="AU1121" s="340" t="s">
        <v>89</v>
      </c>
      <c r="AY1121" s="3" t="s">
        <v>320</v>
      </c>
      <c r="BE1121" s="341">
        <f t="shared" si="44"/>
        <v>0</v>
      </c>
      <c r="BF1121" s="341">
        <f t="shared" si="45"/>
        <v>0</v>
      </c>
      <c r="BG1121" s="341">
        <f t="shared" si="46"/>
        <v>0</v>
      </c>
      <c r="BH1121" s="341">
        <f t="shared" si="47"/>
        <v>0</v>
      </c>
      <c r="BI1121" s="341">
        <f t="shared" si="48"/>
        <v>0</v>
      </c>
      <c r="BJ1121" s="3" t="s">
        <v>89</v>
      </c>
      <c r="BK1121" s="341">
        <f t="shared" si="49"/>
        <v>0</v>
      </c>
      <c r="BL1121" s="3" t="s">
        <v>409</v>
      </c>
      <c r="BM1121" s="340" t="s">
        <v>2224</v>
      </c>
    </row>
    <row r="1122" spans="2:65" s="1" customFormat="1" ht="33" customHeight="1" x14ac:dyDescent="0.2">
      <c r="B1122" s="13"/>
      <c r="C1122" s="329" t="s">
        <v>2225</v>
      </c>
      <c r="D1122" s="329" t="s">
        <v>322</v>
      </c>
      <c r="E1122" s="330" t="s">
        <v>2226</v>
      </c>
      <c r="F1122" s="331" t="s">
        <v>2227</v>
      </c>
      <c r="G1122" s="332" t="s">
        <v>1539</v>
      </c>
      <c r="H1122" s="333">
        <v>8</v>
      </c>
      <c r="I1122" s="21"/>
      <c r="J1122" s="334">
        <f t="shared" si="40"/>
        <v>0</v>
      </c>
      <c r="K1122" s="335"/>
      <c r="L1122" s="13"/>
      <c r="M1122" s="336" t="s">
        <v>1</v>
      </c>
      <c r="N1122" s="337" t="s">
        <v>42</v>
      </c>
      <c r="P1122" s="338">
        <f t="shared" si="41"/>
        <v>0</v>
      </c>
      <c r="Q1122" s="338">
        <v>6.0000000000000002E-5</v>
      </c>
      <c r="R1122" s="338">
        <f t="shared" si="42"/>
        <v>4.8000000000000001E-4</v>
      </c>
      <c r="S1122" s="338">
        <v>0</v>
      </c>
      <c r="T1122" s="339">
        <f t="shared" si="43"/>
        <v>0</v>
      </c>
      <c r="AR1122" s="340" t="s">
        <v>409</v>
      </c>
      <c r="AT1122" s="340" t="s">
        <v>322</v>
      </c>
      <c r="AU1122" s="340" t="s">
        <v>89</v>
      </c>
      <c r="AY1122" s="3" t="s">
        <v>320</v>
      </c>
      <c r="BE1122" s="341">
        <f t="shared" si="44"/>
        <v>0</v>
      </c>
      <c r="BF1122" s="341">
        <f t="shared" si="45"/>
        <v>0</v>
      </c>
      <c r="BG1122" s="341">
        <f t="shared" si="46"/>
        <v>0</v>
      </c>
      <c r="BH1122" s="341">
        <f t="shared" si="47"/>
        <v>0</v>
      </c>
      <c r="BI1122" s="341">
        <f t="shared" si="48"/>
        <v>0</v>
      </c>
      <c r="BJ1122" s="3" t="s">
        <v>89</v>
      </c>
      <c r="BK1122" s="341">
        <f t="shared" si="49"/>
        <v>0</v>
      </c>
      <c r="BL1122" s="3" t="s">
        <v>409</v>
      </c>
      <c r="BM1122" s="340" t="s">
        <v>2228</v>
      </c>
    </row>
    <row r="1123" spans="2:65" s="1" customFormat="1" ht="44.25" customHeight="1" x14ac:dyDescent="0.2">
      <c r="B1123" s="13"/>
      <c r="C1123" s="329" t="s">
        <v>2229</v>
      </c>
      <c r="D1123" s="329" t="s">
        <v>322</v>
      </c>
      <c r="E1123" s="330" t="s">
        <v>2230</v>
      </c>
      <c r="F1123" s="331" t="s">
        <v>2231</v>
      </c>
      <c r="G1123" s="332" t="s">
        <v>1539</v>
      </c>
      <c r="H1123" s="333">
        <v>1</v>
      </c>
      <c r="I1123" s="21"/>
      <c r="J1123" s="334">
        <f t="shared" ref="J1123:J1150" si="50">ROUND(I1123*H1123,2)</f>
        <v>0</v>
      </c>
      <c r="K1123" s="335"/>
      <c r="L1123" s="13"/>
      <c r="M1123" s="336" t="s">
        <v>1</v>
      </c>
      <c r="N1123" s="337" t="s">
        <v>42</v>
      </c>
      <c r="P1123" s="338">
        <f t="shared" ref="P1123:P1150" si="51">O1123*H1123</f>
        <v>0</v>
      </c>
      <c r="Q1123" s="338">
        <v>6.0000000000000002E-5</v>
      </c>
      <c r="R1123" s="338">
        <f t="shared" ref="R1123:R1150" si="52">Q1123*H1123</f>
        <v>6.0000000000000002E-5</v>
      </c>
      <c r="S1123" s="338">
        <v>0</v>
      </c>
      <c r="T1123" s="339">
        <f t="shared" ref="T1123:T1150" si="53">S1123*H1123</f>
        <v>0</v>
      </c>
      <c r="AR1123" s="340" t="s">
        <v>409</v>
      </c>
      <c r="AT1123" s="340" t="s">
        <v>322</v>
      </c>
      <c r="AU1123" s="340" t="s">
        <v>89</v>
      </c>
      <c r="AY1123" s="3" t="s">
        <v>320</v>
      </c>
      <c r="BE1123" s="341">
        <f t="shared" ref="BE1123:BE1150" si="54">IF(N1123="základní",J1123,0)</f>
        <v>0</v>
      </c>
      <c r="BF1123" s="341">
        <f t="shared" ref="BF1123:BF1150" si="55">IF(N1123="snížená",J1123,0)</f>
        <v>0</v>
      </c>
      <c r="BG1123" s="341">
        <f t="shared" ref="BG1123:BG1150" si="56">IF(N1123="zákl. přenesená",J1123,0)</f>
        <v>0</v>
      </c>
      <c r="BH1123" s="341">
        <f t="shared" ref="BH1123:BH1150" si="57">IF(N1123="sníž. přenesená",J1123,0)</f>
        <v>0</v>
      </c>
      <c r="BI1123" s="341">
        <f t="shared" ref="BI1123:BI1150" si="58">IF(N1123="nulová",J1123,0)</f>
        <v>0</v>
      </c>
      <c r="BJ1123" s="3" t="s">
        <v>89</v>
      </c>
      <c r="BK1123" s="341">
        <f t="shared" ref="BK1123:BK1150" si="59">ROUND(I1123*H1123,2)</f>
        <v>0</v>
      </c>
      <c r="BL1123" s="3" t="s">
        <v>409</v>
      </c>
      <c r="BM1123" s="340" t="s">
        <v>2232</v>
      </c>
    </row>
    <row r="1124" spans="2:65" s="1" customFormat="1" ht="44.25" customHeight="1" x14ac:dyDescent="0.2">
      <c r="B1124" s="13"/>
      <c r="C1124" s="329" t="s">
        <v>2233</v>
      </c>
      <c r="D1124" s="329" t="s">
        <v>322</v>
      </c>
      <c r="E1124" s="330" t="s">
        <v>2234</v>
      </c>
      <c r="F1124" s="331" t="s">
        <v>2235</v>
      </c>
      <c r="G1124" s="332" t="s">
        <v>1539</v>
      </c>
      <c r="H1124" s="333">
        <v>1</v>
      </c>
      <c r="I1124" s="21"/>
      <c r="J1124" s="334">
        <f t="shared" si="50"/>
        <v>0</v>
      </c>
      <c r="K1124" s="335"/>
      <c r="L1124" s="13"/>
      <c r="M1124" s="336" t="s">
        <v>1</v>
      </c>
      <c r="N1124" s="337" t="s">
        <v>42</v>
      </c>
      <c r="P1124" s="338">
        <f t="shared" si="51"/>
        <v>0</v>
      </c>
      <c r="Q1124" s="338">
        <v>6.0000000000000002E-5</v>
      </c>
      <c r="R1124" s="338">
        <f t="shared" si="52"/>
        <v>6.0000000000000002E-5</v>
      </c>
      <c r="S1124" s="338">
        <v>0</v>
      </c>
      <c r="T1124" s="339">
        <f t="shared" si="53"/>
        <v>0</v>
      </c>
      <c r="AR1124" s="340" t="s">
        <v>409</v>
      </c>
      <c r="AT1124" s="340" t="s">
        <v>322</v>
      </c>
      <c r="AU1124" s="340" t="s">
        <v>89</v>
      </c>
      <c r="AY1124" s="3" t="s">
        <v>320</v>
      </c>
      <c r="BE1124" s="341">
        <f t="shared" si="54"/>
        <v>0</v>
      </c>
      <c r="BF1124" s="341">
        <f t="shared" si="55"/>
        <v>0</v>
      </c>
      <c r="BG1124" s="341">
        <f t="shared" si="56"/>
        <v>0</v>
      </c>
      <c r="BH1124" s="341">
        <f t="shared" si="57"/>
        <v>0</v>
      </c>
      <c r="BI1124" s="341">
        <f t="shared" si="58"/>
        <v>0</v>
      </c>
      <c r="BJ1124" s="3" t="s">
        <v>89</v>
      </c>
      <c r="BK1124" s="341">
        <f t="shared" si="59"/>
        <v>0</v>
      </c>
      <c r="BL1124" s="3" t="s">
        <v>409</v>
      </c>
      <c r="BM1124" s="340" t="s">
        <v>2236</v>
      </c>
    </row>
    <row r="1125" spans="2:65" s="1" customFormat="1" ht="44.25" customHeight="1" x14ac:dyDescent="0.2">
      <c r="B1125" s="13"/>
      <c r="C1125" s="329" t="s">
        <v>2237</v>
      </c>
      <c r="D1125" s="329" t="s">
        <v>322</v>
      </c>
      <c r="E1125" s="330" t="s">
        <v>2238</v>
      </c>
      <c r="F1125" s="331" t="s">
        <v>2239</v>
      </c>
      <c r="G1125" s="332" t="s">
        <v>1539</v>
      </c>
      <c r="H1125" s="333">
        <v>5</v>
      </c>
      <c r="I1125" s="21"/>
      <c r="J1125" s="334">
        <f t="shared" si="50"/>
        <v>0</v>
      </c>
      <c r="K1125" s="335"/>
      <c r="L1125" s="13"/>
      <c r="M1125" s="336" t="s">
        <v>1</v>
      </c>
      <c r="N1125" s="337" t="s">
        <v>42</v>
      </c>
      <c r="P1125" s="338">
        <f t="shared" si="51"/>
        <v>0</v>
      </c>
      <c r="Q1125" s="338">
        <v>6.0000000000000002E-5</v>
      </c>
      <c r="R1125" s="338">
        <f t="shared" si="52"/>
        <v>3.0000000000000003E-4</v>
      </c>
      <c r="S1125" s="338">
        <v>0</v>
      </c>
      <c r="T1125" s="339">
        <f t="shared" si="53"/>
        <v>0</v>
      </c>
      <c r="AR1125" s="340" t="s">
        <v>409</v>
      </c>
      <c r="AT1125" s="340" t="s">
        <v>322</v>
      </c>
      <c r="AU1125" s="340" t="s">
        <v>89</v>
      </c>
      <c r="AY1125" s="3" t="s">
        <v>320</v>
      </c>
      <c r="BE1125" s="341">
        <f t="shared" si="54"/>
        <v>0</v>
      </c>
      <c r="BF1125" s="341">
        <f t="shared" si="55"/>
        <v>0</v>
      </c>
      <c r="BG1125" s="341">
        <f t="shared" si="56"/>
        <v>0</v>
      </c>
      <c r="BH1125" s="341">
        <f t="shared" si="57"/>
        <v>0</v>
      </c>
      <c r="BI1125" s="341">
        <f t="shared" si="58"/>
        <v>0</v>
      </c>
      <c r="BJ1125" s="3" t="s">
        <v>89</v>
      </c>
      <c r="BK1125" s="341">
        <f t="shared" si="59"/>
        <v>0</v>
      </c>
      <c r="BL1125" s="3" t="s">
        <v>409</v>
      </c>
      <c r="BM1125" s="340" t="s">
        <v>2240</v>
      </c>
    </row>
    <row r="1126" spans="2:65" s="1" customFormat="1" ht="44.25" customHeight="1" x14ac:dyDescent="0.2">
      <c r="B1126" s="13"/>
      <c r="C1126" s="329" t="s">
        <v>2241</v>
      </c>
      <c r="D1126" s="329" t="s">
        <v>322</v>
      </c>
      <c r="E1126" s="330" t="s">
        <v>2242</v>
      </c>
      <c r="F1126" s="331" t="s">
        <v>2243</v>
      </c>
      <c r="G1126" s="332" t="s">
        <v>1539</v>
      </c>
      <c r="H1126" s="333">
        <v>5</v>
      </c>
      <c r="I1126" s="21"/>
      <c r="J1126" s="334">
        <f t="shared" si="50"/>
        <v>0</v>
      </c>
      <c r="K1126" s="335"/>
      <c r="L1126" s="13"/>
      <c r="M1126" s="336" t="s">
        <v>1</v>
      </c>
      <c r="N1126" s="337" t="s">
        <v>42</v>
      </c>
      <c r="P1126" s="338">
        <f t="shared" si="51"/>
        <v>0</v>
      </c>
      <c r="Q1126" s="338">
        <v>6.0000000000000002E-5</v>
      </c>
      <c r="R1126" s="338">
        <f t="shared" si="52"/>
        <v>3.0000000000000003E-4</v>
      </c>
      <c r="S1126" s="338">
        <v>0</v>
      </c>
      <c r="T1126" s="339">
        <f t="shared" si="53"/>
        <v>0</v>
      </c>
      <c r="AR1126" s="340" t="s">
        <v>409</v>
      </c>
      <c r="AT1126" s="340" t="s">
        <v>322</v>
      </c>
      <c r="AU1126" s="340" t="s">
        <v>89</v>
      </c>
      <c r="AY1126" s="3" t="s">
        <v>320</v>
      </c>
      <c r="BE1126" s="341">
        <f t="shared" si="54"/>
        <v>0</v>
      </c>
      <c r="BF1126" s="341">
        <f t="shared" si="55"/>
        <v>0</v>
      </c>
      <c r="BG1126" s="341">
        <f t="shared" si="56"/>
        <v>0</v>
      </c>
      <c r="BH1126" s="341">
        <f t="shared" si="57"/>
        <v>0</v>
      </c>
      <c r="BI1126" s="341">
        <f t="shared" si="58"/>
        <v>0</v>
      </c>
      <c r="BJ1126" s="3" t="s">
        <v>89</v>
      </c>
      <c r="BK1126" s="341">
        <f t="shared" si="59"/>
        <v>0</v>
      </c>
      <c r="BL1126" s="3" t="s">
        <v>409</v>
      </c>
      <c r="BM1126" s="340" t="s">
        <v>2244</v>
      </c>
    </row>
    <row r="1127" spans="2:65" s="1" customFormat="1" ht="44.25" customHeight="1" x14ac:dyDescent="0.2">
      <c r="B1127" s="13"/>
      <c r="C1127" s="329" t="s">
        <v>2245</v>
      </c>
      <c r="D1127" s="329" t="s">
        <v>322</v>
      </c>
      <c r="E1127" s="330" t="s">
        <v>2246</v>
      </c>
      <c r="F1127" s="331" t="s">
        <v>2247</v>
      </c>
      <c r="G1127" s="332" t="s">
        <v>1539</v>
      </c>
      <c r="H1127" s="333">
        <v>2</v>
      </c>
      <c r="I1127" s="21"/>
      <c r="J1127" s="334">
        <f t="shared" si="50"/>
        <v>0</v>
      </c>
      <c r="K1127" s="335"/>
      <c r="L1127" s="13"/>
      <c r="M1127" s="336" t="s">
        <v>1</v>
      </c>
      <c r="N1127" s="337" t="s">
        <v>42</v>
      </c>
      <c r="P1127" s="338">
        <f t="shared" si="51"/>
        <v>0</v>
      </c>
      <c r="Q1127" s="338">
        <v>6.0000000000000002E-5</v>
      </c>
      <c r="R1127" s="338">
        <f t="shared" si="52"/>
        <v>1.2E-4</v>
      </c>
      <c r="S1127" s="338">
        <v>0</v>
      </c>
      <c r="T1127" s="339">
        <f t="shared" si="53"/>
        <v>0</v>
      </c>
      <c r="AR1127" s="340" t="s">
        <v>409</v>
      </c>
      <c r="AT1127" s="340" t="s">
        <v>322</v>
      </c>
      <c r="AU1127" s="340" t="s">
        <v>89</v>
      </c>
      <c r="AY1127" s="3" t="s">
        <v>320</v>
      </c>
      <c r="BE1127" s="341">
        <f t="shared" si="54"/>
        <v>0</v>
      </c>
      <c r="BF1127" s="341">
        <f t="shared" si="55"/>
        <v>0</v>
      </c>
      <c r="BG1127" s="341">
        <f t="shared" si="56"/>
        <v>0</v>
      </c>
      <c r="BH1127" s="341">
        <f t="shared" si="57"/>
        <v>0</v>
      </c>
      <c r="BI1127" s="341">
        <f t="shared" si="58"/>
        <v>0</v>
      </c>
      <c r="BJ1127" s="3" t="s">
        <v>89</v>
      </c>
      <c r="BK1127" s="341">
        <f t="shared" si="59"/>
        <v>0</v>
      </c>
      <c r="BL1127" s="3" t="s">
        <v>409</v>
      </c>
      <c r="BM1127" s="340" t="s">
        <v>2248</v>
      </c>
    </row>
    <row r="1128" spans="2:65" s="1" customFormat="1" ht="44.25" customHeight="1" x14ac:dyDescent="0.2">
      <c r="B1128" s="13"/>
      <c r="C1128" s="329" t="s">
        <v>2249</v>
      </c>
      <c r="D1128" s="329" t="s">
        <v>322</v>
      </c>
      <c r="E1128" s="330" t="s">
        <v>2250</v>
      </c>
      <c r="F1128" s="331" t="s">
        <v>2251</v>
      </c>
      <c r="G1128" s="332" t="s">
        <v>1539</v>
      </c>
      <c r="H1128" s="333">
        <v>2</v>
      </c>
      <c r="I1128" s="21"/>
      <c r="J1128" s="334">
        <f t="shared" si="50"/>
        <v>0</v>
      </c>
      <c r="K1128" s="335"/>
      <c r="L1128" s="13"/>
      <c r="M1128" s="336" t="s">
        <v>1</v>
      </c>
      <c r="N1128" s="337" t="s">
        <v>42</v>
      </c>
      <c r="P1128" s="338">
        <f t="shared" si="51"/>
        <v>0</v>
      </c>
      <c r="Q1128" s="338">
        <v>6.0000000000000002E-5</v>
      </c>
      <c r="R1128" s="338">
        <f t="shared" si="52"/>
        <v>1.2E-4</v>
      </c>
      <c r="S1128" s="338">
        <v>0</v>
      </c>
      <c r="T1128" s="339">
        <f t="shared" si="53"/>
        <v>0</v>
      </c>
      <c r="AR1128" s="340" t="s">
        <v>409</v>
      </c>
      <c r="AT1128" s="340" t="s">
        <v>322</v>
      </c>
      <c r="AU1128" s="340" t="s">
        <v>89</v>
      </c>
      <c r="AY1128" s="3" t="s">
        <v>320</v>
      </c>
      <c r="BE1128" s="341">
        <f t="shared" si="54"/>
        <v>0</v>
      </c>
      <c r="BF1128" s="341">
        <f t="shared" si="55"/>
        <v>0</v>
      </c>
      <c r="BG1128" s="341">
        <f t="shared" si="56"/>
        <v>0</v>
      </c>
      <c r="BH1128" s="341">
        <f t="shared" si="57"/>
        <v>0</v>
      </c>
      <c r="BI1128" s="341">
        <f t="shared" si="58"/>
        <v>0</v>
      </c>
      <c r="BJ1128" s="3" t="s">
        <v>89</v>
      </c>
      <c r="BK1128" s="341">
        <f t="shared" si="59"/>
        <v>0</v>
      </c>
      <c r="BL1128" s="3" t="s">
        <v>409</v>
      </c>
      <c r="BM1128" s="340" t="s">
        <v>2252</v>
      </c>
    </row>
    <row r="1129" spans="2:65" s="1" customFormat="1" ht="44.25" customHeight="1" x14ac:dyDescent="0.2">
      <c r="B1129" s="13"/>
      <c r="C1129" s="329" t="s">
        <v>2253</v>
      </c>
      <c r="D1129" s="329" t="s">
        <v>322</v>
      </c>
      <c r="E1129" s="330" t="s">
        <v>2254</v>
      </c>
      <c r="F1129" s="331" t="s">
        <v>2255</v>
      </c>
      <c r="G1129" s="332" t="s">
        <v>1539</v>
      </c>
      <c r="H1129" s="333">
        <v>2</v>
      </c>
      <c r="I1129" s="21"/>
      <c r="J1129" s="334">
        <f t="shared" si="50"/>
        <v>0</v>
      </c>
      <c r="K1129" s="335"/>
      <c r="L1129" s="13"/>
      <c r="M1129" s="336" t="s">
        <v>1</v>
      </c>
      <c r="N1129" s="337" t="s">
        <v>42</v>
      </c>
      <c r="P1129" s="338">
        <f t="shared" si="51"/>
        <v>0</v>
      </c>
      <c r="Q1129" s="338">
        <v>6.0000000000000002E-5</v>
      </c>
      <c r="R1129" s="338">
        <f t="shared" si="52"/>
        <v>1.2E-4</v>
      </c>
      <c r="S1129" s="338">
        <v>0</v>
      </c>
      <c r="T1129" s="339">
        <f t="shared" si="53"/>
        <v>0</v>
      </c>
      <c r="AR1129" s="340" t="s">
        <v>409</v>
      </c>
      <c r="AT1129" s="340" t="s">
        <v>322</v>
      </c>
      <c r="AU1129" s="340" t="s">
        <v>89</v>
      </c>
      <c r="AY1129" s="3" t="s">
        <v>320</v>
      </c>
      <c r="BE1129" s="341">
        <f t="shared" si="54"/>
        <v>0</v>
      </c>
      <c r="BF1129" s="341">
        <f t="shared" si="55"/>
        <v>0</v>
      </c>
      <c r="BG1129" s="341">
        <f t="shared" si="56"/>
        <v>0</v>
      </c>
      <c r="BH1129" s="341">
        <f t="shared" si="57"/>
        <v>0</v>
      </c>
      <c r="BI1129" s="341">
        <f t="shared" si="58"/>
        <v>0</v>
      </c>
      <c r="BJ1129" s="3" t="s">
        <v>89</v>
      </c>
      <c r="BK1129" s="341">
        <f t="shared" si="59"/>
        <v>0</v>
      </c>
      <c r="BL1129" s="3" t="s">
        <v>409</v>
      </c>
      <c r="BM1129" s="340" t="s">
        <v>2256</v>
      </c>
    </row>
    <row r="1130" spans="2:65" s="1" customFormat="1" ht="44.25" customHeight="1" x14ac:dyDescent="0.2">
      <c r="B1130" s="13"/>
      <c r="C1130" s="329" t="s">
        <v>2257</v>
      </c>
      <c r="D1130" s="329" t="s">
        <v>322</v>
      </c>
      <c r="E1130" s="330" t="s">
        <v>2258</v>
      </c>
      <c r="F1130" s="331" t="s">
        <v>2259</v>
      </c>
      <c r="G1130" s="332" t="s">
        <v>1539</v>
      </c>
      <c r="H1130" s="333">
        <v>1</v>
      </c>
      <c r="I1130" s="21"/>
      <c r="J1130" s="334">
        <f t="shared" si="50"/>
        <v>0</v>
      </c>
      <c r="K1130" s="335"/>
      <c r="L1130" s="13"/>
      <c r="M1130" s="336" t="s">
        <v>1</v>
      </c>
      <c r="N1130" s="337" t="s">
        <v>42</v>
      </c>
      <c r="P1130" s="338">
        <f t="shared" si="51"/>
        <v>0</v>
      </c>
      <c r="Q1130" s="338">
        <v>6.0000000000000002E-5</v>
      </c>
      <c r="R1130" s="338">
        <f t="shared" si="52"/>
        <v>6.0000000000000002E-5</v>
      </c>
      <c r="S1130" s="338">
        <v>0</v>
      </c>
      <c r="T1130" s="339">
        <f t="shared" si="53"/>
        <v>0</v>
      </c>
      <c r="AR1130" s="340" t="s">
        <v>409</v>
      </c>
      <c r="AT1130" s="340" t="s">
        <v>322</v>
      </c>
      <c r="AU1130" s="340" t="s">
        <v>89</v>
      </c>
      <c r="AY1130" s="3" t="s">
        <v>320</v>
      </c>
      <c r="BE1130" s="341">
        <f t="shared" si="54"/>
        <v>0</v>
      </c>
      <c r="BF1130" s="341">
        <f t="shared" si="55"/>
        <v>0</v>
      </c>
      <c r="BG1130" s="341">
        <f t="shared" si="56"/>
        <v>0</v>
      </c>
      <c r="BH1130" s="341">
        <f t="shared" si="57"/>
        <v>0</v>
      </c>
      <c r="BI1130" s="341">
        <f t="shared" si="58"/>
        <v>0</v>
      </c>
      <c r="BJ1130" s="3" t="s">
        <v>89</v>
      </c>
      <c r="BK1130" s="341">
        <f t="shared" si="59"/>
        <v>0</v>
      </c>
      <c r="BL1130" s="3" t="s">
        <v>409</v>
      </c>
      <c r="BM1130" s="340" t="s">
        <v>2260</v>
      </c>
    </row>
    <row r="1131" spans="2:65" s="1" customFormat="1" ht="37.75" customHeight="1" x14ac:dyDescent="0.2">
      <c r="B1131" s="13"/>
      <c r="C1131" s="329" t="s">
        <v>2261</v>
      </c>
      <c r="D1131" s="329" t="s">
        <v>322</v>
      </c>
      <c r="E1131" s="330" t="s">
        <v>2262</v>
      </c>
      <c r="F1131" s="331" t="s">
        <v>2263</v>
      </c>
      <c r="G1131" s="332" t="s">
        <v>1539</v>
      </c>
      <c r="H1131" s="333">
        <v>1</v>
      </c>
      <c r="I1131" s="21"/>
      <c r="J1131" s="334">
        <f t="shared" si="50"/>
        <v>0</v>
      </c>
      <c r="K1131" s="335"/>
      <c r="L1131" s="13"/>
      <c r="M1131" s="336" t="s">
        <v>1</v>
      </c>
      <c r="N1131" s="337" t="s">
        <v>42</v>
      </c>
      <c r="P1131" s="338">
        <f t="shared" si="51"/>
        <v>0</v>
      </c>
      <c r="Q1131" s="338">
        <v>6.0000000000000002E-5</v>
      </c>
      <c r="R1131" s="338">
        <f t="shared" si="52"/>
        <v>6.0000000000000002E-5</v>
      </c>
      <c r="S1131" s="338">
        <v>0</v>
      </c>
      <c r="T1131" s="339">
        <f t="shared" si="53"/>
        <v>0</v>
      </c>
      <c r="AR1131" s="340" t="s">
        <v>409</v>
      </c>
      <c r="AT1131" s="340" t="s">
        <v>322</v>
      </c>
      <c r="AU1131" s="340" t="s">
        <v>89</v>
      </c>
      <c r="AY1131" s="3" t="s">
        <v>320</v>
      </c>
      <c r="BE1131" s="341">
        <f t="shared" si="54"/>
        <v>0</v>
      </c>
      <c r="BF1131" s="341">
        <f t="shared" si="55"/>
        <v>0</v>
      </c>
      <c r="BG1131" s="341">
        <f t="shared" si="56"/>
        <v>0</v>
      </c>
      <c r="BH1131" s="341">
        <f t="shared" si="57"/>
        <v>0</v>
      </c>
      <c r="BI1131" s="341">
        <f t="shared" si="58"/>
        <v>0</v>
      </c>
      <c r="BJ1131" s="3" t="s">
        <v>89</v>
      </c>
      <c r="BK1131" s="341">
        <f t="shared" si="59"/>
        <v>0</v>
      </c>
      <c r="BL1131" s="3" t="s">
        <v>409</v>
      </c>
      <c r="BM1131" s="340" t="s">
        <v>2264</v>
      </c>
    </row>
    <row r="1132" spans="2:65" s="1" customFormat="1" ht="37.75" customHeight="1" x14ac:dyDescent="0.2">
      <c r="B1132" s="13"/>
      <c r="C1132" s="329" t="s">
        <v>2265</v>
      </c>
      <c r="D1132" s="329" t="s">
        <v>322</v>
      </c>
      <c r="E1132" s="330" t="s">
        <v>2266</v>
      </c>
      <c r="F1132" s="331" t="s">
        <v>2267</v>
      </c>
      <c r="G1132" s="332" t="s">
        <v>1539</v>
      </c>
      <c r="H1132" s="333">
        <v>1</v>
      </c>
      <c r="I1132" s="21"/>
      <c r="J1132" s="334">
        <f t="shared" si="50"/>
        <v>0</v>
      </c>
      <c r="K1132" s="335"/>
      <c r="L1132" s="13"/>
      <c r="M1132" s="336" t="s">
        <v>1</v>
      </c>
      <c r="N1132" s="337" t="s">
        <v>42</v>
      </c>
      <c r="P1132" s="338">
        <f t="shared" si="51"/>
        <v>0</v>
      </c>
      <c r="Q1132" s="338">
        <v>6.0000000000000002E-5</v>
      </c>
      <c r="R1132" s="338">
        <f t="shared" si="52"/>
        <v>6.0000000000000002E-5</v>
      </c>
      <c r="S1132" s="338">
        <v>0</v>
      </c>
      <c r="T1132" s="339">
        <f t="shared" si="53"/>
        <v>0</v>
      </c>
      <c r="AR1132" s="340" t="s">
        <v>409</v>
      </c>
      <c r="AT1132" s="340" t="s">
        <v>322</v>
      </c>
      <c r="AU1132" s="340" t="s">
        <v>89</v>
      </c>
      <c r="AY1132" s="3" t="s">
        <v>320</v>
      </c>
      <c r="BE1132" s="341">
        <f t="shared" si="54"/>
        <v>0</v>
      </c>
      <c r="BF1132" s="341">
        <f t="shared" si="55"/>
        <v>0</v>
      </c>
      <c r="BG1132" s="341">
        <f t="shared" si="56"/>
        <v>0</v>
      </c>
      <c r="BH1132" s="341">
        <f t="shared" si="57"/>
        <v>0</v>
      </c>
      <c r="BI1132" s="341">
        <f t="shared" si="58"/>
        <v>0</v>
      </c>
      <c r="BJ1132" s="3" t="s">
        <v>89</v>
      </c>
      <c r="BK1132" s="341">
        <f t="shared" si="59"/>
        <v>0</v>
      </c>
      <c r="BL1132" s="3" t="s">
        <v>409</v>
      </c>
      <c r="BM1132" s="340" t="s">
        <v>2268</v>
      </c>
    </row>
    <row r="1133" spans="2:65" s="1" customFormat="1" ht="37.75" customHeight="1" x14ac:dyDescent="0.2">
      <c r="B1133" s="13"/>
      <c r="C1133" s="329" t="s">
        <v>2269</v>
      </c>
      <c r="D1133" s="329" t="s">
        <v>322</v>
      </c>
      <c r="E1133" s="330" t="s">
        <v>2270</v>
      </c>
      <c r="F1133" s="331" t="s">
        <v>2271</v>
      </c>
      <c r="G1133" s="332" t="s">
        <v>1539</v>
      </c>
      <c r="H1133" s="333">
        <v>1</v>
      </c>
      <c r="I1133" s="21"/>
      <c r="J1133" s="334">
        <f t="shared" si="50"/>
        <v>0</v>
      </c>
      <c r="K1133" s="335"/>
      <c r="L1133" s="13"/>
      <c r="M1133" s="336" t="s">
        <v>1</v>
      </c>
      <c r="N1133" s="337" t="s">
        <v>42</v>
      </c>
      <c r="P1133" s="338">
        <f t="shared" si="51"/>
        <v>0</v>
      </c>
      <c r="Q1133" s="338">
        <v>6.0000000000000002E-5</v>
      </c>
      <c r="R1133" s="338">
        <f t="shared" si="52"/>
        <v>6.0000000000000002E-5</v>
      </c>
      <c r="S1133" s="338">
        <v>0</v>
      </c>
      <c r="T1133" s="339">
        <f t="shared" si="53"/>
        <v>0</v>
      </c>
      <c r="AR1133" s="340" t="s">
        <v>409</v>
      </c>
      <c r="AT1133" s="340" t="s">
        <v>322</v>
      </c>
      <c r="AU1133" s="340" t="s">
        <v>89</v>
      </c>
      <c r="AY1133" s="3" t="s">
        <v>320</v>
      </c>
      <c r="BE1133" s="341">
        <f t="shared" si="54"/>
        <v>0</v>
      </c>
      <c r="BF1133" s="341">
        <f t="shared" si="55"/>
        <v>0</v>
      </c>
      <c r="BG1133" s="341">
        <f t="shared" si="56"/>
        <v>0</v>
      </c>
      <c r="BH1133" s="341">
        <f t="shared" si="57"/>
        <v>0</v>
      </c>
      <c r="BI1133" s="341">
        <f t="shared" si="58"/>
        <v>0</v>
      </c>
      <c r="BJ1133" s="3" t="s">
        <v>89</v>
      </c>
      <c r="BK1133" s="341">
        <f t="shared" si="59"/>
        <v>0</v>
      </c>
      <c r="BL1133" s="3" t="s">
        <v>409</v>
      </c>
      <c r="BM1133" s="340" t="s">
        <v>2272</v>
      </c>
    </row>
    <row r="1134" spans="2:65" s="1" customFormat="1" ht="33" customHeight="1" x14ac:dyDescent="0.2">
      <c r="B1134" s="13"/>
      <c r="C1134" s="329" t="s">
        <v>2273</v>
      </c>
      <c r="D1134" s="329" t="s">
        <v>322</v>
      </c>
      <c r="E1134" s="330" t="s">
        <v>2274</v>
      </c>
      <c r="F1134" s="331" t="s">
        <v>2275</v>
      </c>
      <c r="G1134" s="332" t="s">
        <v>1539</v>
      </c>
      <c r="H1134" s="333">
        <v>1</v>
      </c>
      <c r="I1134" s="21"/>
      <c r="J1134" s="334">
        <f t="shared" si="50"/>
        <v>0</v>
      </c>
      <c r="K1134" s="335"/>
      <c r="L1134" s="13"/>
      <c r="M1134" s="336" t="s">
        <v>1</v>
      </c>
      <c r="N1134" s="337" t="s">
        <v>42</v>
      </c>
      <c r="P1134" s="338">
        <f t="shared" si="51"/>
        <v>0</v>
      </c>
      <c r="Q1134" s="338">
        <v>6.0000000000000002E-5</v>
      </c>
      <c r="R1134" s="338">
        <f t="shared" si="52"/>
        <v>6.0000000000000002E-5</v>
      </c>
      <c r="S1134" s="338">
        <v>0</v>
      </c>
      <c r="T1134" s="339">
        <f t="shared" si="53"/>
        <v>0</v>
      </c>
      <c r="AR1134" s="340" t="s">
        <v>409</v>
      </c>
      <c r="AT1134" s="340" t="s">
        <v>322</v>
      </c>
      <c r="AU1134" s="340" t="s">
        <v>89</v>
      </c>
      <c r="AY1134" s="3" t="s">
        <v>320</v>
      </c>
      <c r="BE1134" s="341">
        <f t="shared" si="54"/>
        <v>0</v>
      </c>
      <c r="BF1134" s="341">
        <f t="shared" si="55"/>
        <v>0</v>
      </c>
      <c r="BG1134" s="341">
        <f t="shared" si="56"/>
        <v>0</v>
      </c>
      <c r="BH1134" s="341">
        <f t="shared" si="57"/>
        <v>0</v>
      </c>
      <c r="BI1134" s="341">
        <f t="shared" si="58"/>
        <v>0</v>
      </c>
      <c r="BJ1134" s="3" t="s">
        <v>89</v>
      </c>
      <c r="BK1134" s="341">
        <f t="shared" si="59"/>
        <v>0</v>
      </c>
      <c r="BL1134" s="3" t="s">
        <v>409</v>
      </c>
      <c r="BM1134" s="340" t="s">
        <v>2276</v>
      </c>
    </row>
    <row r="1135" spans="2:65" s="1" customFormat="1" ht="37.75" customHeight="1" x14ac:dyDescent="0.2">
      <c r="B1135" s="13"/>
      <c r="C1135" s="329" t="s">
        <v>2277</v>
      </c>
      <c r="D1135" s="329" t="s">
        <v>322</v>
      </c>
      <c r="E1135" s="330" t="s">
        <v>2278</v>
      </c>
      <c r="F1135" s="331" t="s">
        <v>2279</v>
      </c>
      <c r="G1135" s="332" t="s">
        <v>1539</v>
      </c>
      <c r="H1135" s="333">
        <v>1</v>
      </c>
      <c r="I1135" s="21"/>
      <c r="J1135" s="334">
        <f t="shared" si="50"/>
        <v>0</v>
      </c>
      <c r="K1135" s="335"/>
      <c r="L1135" s="13"/>
      <c r="M1135" s="336" t="s">
        <v>1</v>
      </c>
      <c r="N1135" s="337" t="s">
        <v>42</v>
      </c>
      <c r="P1135" s="338">
        <f t="shared" si="51"/>
        <v>0</v>
      </c>
      <c r="Q1135" s="338">
        <v>6.0000000000000002E-5</v>
      </c>
      <c r="R1135" s="338">
        <f t="shared" si="52"/>
        <v>6.0000000000000002E-5</v>
      </c>
      <c r="S1135" s="338">
        <v>0</v>
      </c>
      <c r="T1135" s="339">
        <f t="shared" si="53"/>
        <v>0</v>
      </c>
      <c r="AR1135" s="340" t="s">
        <v>409</v>
      </c>
      <c r="AT1135" s="340" t="s">
        <v>322</v>
      </c>
      <c r="AU1135" s="340" t="s">
        <v>89</v>
      </c>
      <c r="AY1135" s="3" t="s">
        <v>320</v>
      </c>
      <c r="BE1135" s="341">
        <f t="shared" si="54"/>
        <v>0</v>
      </c>
      <c r="BF1135" s="341">
        <f t="shared" si="55"/>
        <v>0</v>
      </c>
      <c r="BG1135" s="341">
        <f t="shared" si="56"/>
        <v>0</v>
      </c>
      <c r="BH1135" s="341">
        <f t="shared" si="57"/>
        <v>0</v>
      </c>
      <c r="BI1135" s="341">
        <f t="shared" si="58"/>
        <v>0</v>
      </c>
      <c r="BJ1135" s="3" t="s">
        <v>89</v>
      </c>
      <c r="BK1135" s="341">
        <f t="shared" si="59"/>
        <v>0</v>
      </c>
      <c r="BL1135" s="3" t="s">
        <v>409</v>
      </c>
      <c r="BM1135" s="340" t="s">
        <v>2280</v>
      </c>
    </row>
    <row r="1136" spans="2:65" s="1" customFormat="1" ht="37.75" customHeight="1" x14ac:dyDescent="0.2">
      <c r="B1136" s="13"/>
      <c r="C1136" s="329" t="s">
        <v>2281</v>
      </c>
      <c r="D1136" s="329" t="s">
        <v>322</v>
      </c>
      <c r="E1136" s="330" t="s">
        <v>2282</v>
      </c>
      <c r="F1136" s="331" t="s">
        <v>2283</v>
      </c>
      <c r="G1136" s="332" t="s">
        <v>1539</v>
      </c>
      <c r="H1136" s="333">
        <v>1</v>
      </c>
      <c r="I1136" s="21"/>
      <c r="J1136" s="334">
        <f t="shared" si="50"/>
        <v>0</v>
      </c>
      <c r="K1136" s="335"/>
      <c r="L1136" s="13"/>
      <c r="M1136" s="336" t="s">
        <v>1</v>
      </c>
      <c r="N1136" s="337" t="s">
        <v>42</v>
      </c>
      <c r="P1136" s="338">
        <f t="shared" si="51"/>
        <v>0</v>
      </c>
      <c r="Q1136" s="338">
        <v>6.0000000000000002E-5</v>
      </c>
      <c r="R1136" s="338">
        <f t="shared" si="52"/>
        <v>6.0000000000000002E-5</v>
      </c>
      <c r="S1136" s="338">
        <v>0</v>
      </c>
      <c r="T1136" s="339">
        <f t="shared" si="53"/>
        <v>0</v>
      </c>
      <c r="AR1136" s="340" t="s">
        <v>409</v>
      </c>
      <c r="AT1136" s="340" t="s">
        <v>322</v>
      </c>
      <c r="AU1136" s="340" t="s">
        <v>89</v>
      </c>
      <c r="AY1136" s="3" t="s">
        <v>320</v>
      </c>
      <c r="BE1136" s="341">
        <f t="shared" si="54"/>
        <v>0</v>
      </c>
      <c r="BF1136" s="341">
        <f t="shared" si="55"/>
        <v>0</v>
      </c>
      <c r="BG1136" s="341">
        <f t="shared" si="56"/>
        <v>0</v>
      </c>
      <c r="BH1136" s="341">
        <f t="shared" si="57"/>
        <v>0</v>
      </c>
      <c r="BI1136" s="341">
        <f t="shared" si="58"/>
        <v>0</v>
      </c>
      <c r="BJ1136" s="3" t="s">
        <v>89</v>
      </c>
      <c r="BK1136" s="341">
        <f t="shared" si="59"/>
        <v>0</v>
      </c>
      <c r="BL1136" s="3" t="s">
        <v>409</v>
      </c>
      <c r="BM1136" s="340" t="s">
        <v>2284</v>
      </c>
    </row>
    <row r="1137" spans="2:65" s="1" customFormat="1" ht="33" customHeight="1" x14ac:dyDescent="0.2">
      <c r="B1137" s="13"/>
      <c r="C1137" s="329" t="s">
        <v>2285</v>
      </c>
      <c r="D1137" s="329" t="s">
        <v>322</v>
      </c>
      <c r="E1137" s="330" t="s">
        <v>2286</v>
      </c>
      <c r="F1137" s="331" t="s">
        <v>2287</v>
      </c>
      <c r="G1137" s="332" t="s">
        <v>1353</v>
      </c>
      <c r="H1137" s="333">
        <v>13</v>
      </c>
      <c r="I1137" s="21"/>
      <c r="J1137" s="334">
        <f t="shared" si="50"/>
        <v>0</v>
      </c>
      <c r="K1137" s="335"/>
      <c r="L1137" s="13"/>
      <c r="M1137" s="336" t="s">
        <v>1</v>
      </c>
      <c r="N1137" s="337" t="s">
        <v>42</v>
      </c>
      <c r="P1137" s="338">
        <f t="shared" si="51"/>
        <v>0</v>
      </c>
      <c r="Q1137" s="338">
        <v>6.0000000000000002E-5</v>
      </c>
      <c r="R1137" s="338">
        <f t="shared" si="52"/>
        <v>7.7999999999999999E-4</v>
      </c>
      <c r="S1137" s="338">
        <v>0</v>
      </c>
      <c r="T1137" s="339">
        <f t="shared" si="53"/>
        <v>0</v>
      </c>
      <c r="AR1137" s="340" t="s">
        <v>409</v>
      </c>
      <c r="AT1137" s="340" t="s">
        <v>322</v>
      </c>
      <c r="AU1137" s="340" t="s">
        <v>89</v>
      </c>
      <c r="AY1137" s="3" t="s">
        <v>320</v>
      </c>
      <c r="BE1137" s="341">
        <f t="shared" si="54"/>
        <v>0</v>
      </c>
      <c r="BF1137" s="341">
        <f t="shared" si="55"/>
        <v>0</v>
      </c>
      <c r="BG1137" s="341">
        <f t="shared" si="56"/>
        <v>0</v>
      </c>
      <c r="BH1137" s="341">
        <f t="shared" si="57"/>
        <v>0</v>
      </c>
      <c r="BI1137" s="341">
        <f t="shared" si="58"/>
        <v>0</v>
      </c>
      <c r="BJ1137" s="3" t="s">
        <v>89</v>
      </c>
      <c r="BK1137" s="341">
        <f t="shared" si="59"/>
        <v>0</v>
      </c>
      <c r="BL1137" s="3" t="s">
        <v>409</v>
      </c>
      <c r="BM1137" s="340" t="s">
        <v>2288</v>
      </c>
    </row>
    <row r="1138" spans="2:65" s="1" customFormat="1" ht="33" customHeight="1" x14ac:dyDescent="0.2">
      <c r="B1138" s="13"/>
      <c r="C1138" s="329" t="s">
        <v>2289</v>
      </c>
      <c r="D1138" s="329" t="s">
        <v>322</v>
      </c>
      <c r="E1138" s="330" t="s">
        <v>2290</v>
      </c>
      <c r="F1138" s="331" t="s">
        <v>2291</v>
      </c>
      <c r="G1138" s="332" t="s">
        <v>1353</v>
      </c>
      <c r="H1138" s="333">
        <v>9</v>
      </c>
      <c r="I1138" s="21"/>
      <c r="J1138" s="334">
        <f t="shared" si="50"/>
        <v>0</v>
      </c>
      <c r="K1138" s="335"/>
      <c r="L1138" s="13"/>
      <c r="M1138" s="336" t="s">
        <v>1</v>
      </c>
      <c r="N1138" s="337" t="s">
        <v>42</v>
      </c>
      <c r="P1138" s="338">
        <f t="shared" si="51"/>
        <v>0</v>
      </c>
      <c r="Q1138" s="338">
        <v>6.0000000000000002E-5</v>
      </c>
      <c r="R1138" s="338">
        <f t="shared" si="52"/>
        <v>5.4000000000000001E-4</v>
      </c>
      <c r="S1138" s="338">
        <v>0</v>
      </c>
      <c r="T1138" s="339">
        <f t="shared" si="53"/>
        <v>0</v>
      </c>
      <c r="AR1138" s="340" t="s">
        <v>409</v>
      </c>
      <c r="AT1138" s="340" t="s">
        <v>322</v>
      </c>
      <c r="AU1138" s="340" t="s">
        <v>89</v>
      </c>
      <c r="AY1138" s="3" t="s">
        <v>320</v>
      </c>
      <c r="BE1138" s="341">
        <f t="shared" si="54"/>
        <v>0</v>
      </c>
      <c r="BF1138" s="341">
        <f t="shared" si="55"/>
        <v>0</v>
      </c>
      <c r="BG1138" s="341">
        <f t="shared" si="56"/>
        <v>0</v>
      </c>
      <c r="BH1138" s="341">
        <f t="shared" si="57"/>
        <v>0</v>
      </c>
      <c r="BI1138" s="341">
        <f t="shared" si="58"/>
        <v>0</v>
      </c>
      <c r="BJ1138" s="3" t="s">
        <v>89</v>
      </c>
      <c r="BK1138" s="341">
        <f t="shared" si="59"/>
        <v>0</v>
      </c>
      <c r="BL1138" s="3" t="s">
        <v>409</v>
      </c>
      <c r="BM1138" s="340" t="s">
        <v>2292</v>
      </c>
    </row>
    <row r="1139" spans="2:65" s="1" customFormat="1" ht="33" customHeight="1" x14ac:dyDescent="0.2">
      <c r="B1139" s="13"/>
      <c r="C1139" s="329" t="s">
        <v>2293</v>
      </c>
      <c r="D1139" s="329" t="s">
        <v>322</v>
      </c>
      <c r="E1139" s="330" t="s">
        <v>2294</v>
      </c>
      <c r="F1139" s="331" t="s">
        <v>2295</v>
      </c>
      <c r="G1139" s="332" t="s">
        <v>1353</v>
      </c>
      <c r="H1139" s="333">
        <v>4</v>
      </c>
      <c r="I1139" s="21"/>
      <c r="J1139" s="334">
        <f t="shared" si="50"/>
        <v>0</v>
      </c>
      <c r="K1139" s="335"/>
      <c r="L1139" s="13"/>
      <c r="M1139" s="336" t="s">
        <v>1</v>
      </c>
      <c r="N1139" s="337" t="s">
        <v>42</v>
      </c>
      <c r="P1139" s="338">
        <f t="shared" si="51"/>
        <v>0</v>
      </c>
      <c r="Q1139" s="338">
        <v>6.0000000000000002E-5</v>
      </c>
      <c r="R1139" s="338">
        <f t="shared" si="52"/>
        <v>2.4000000000000001E-4</v>
      </c>
      <c r="S1139" s="338">
        <v>0</v>
      </c>
      <c r="T1139" s="339">
        <f t="shared" si="53"/>
        <v>0</v>
      </c>
      <c r="AR1139" s="340" t="s">
        <v>409</v>
      </c>
      <c r="AT1139" s="340" t="s">
        <v>322</v>
      </c>
      <c r="AU1139" s="340" t="s">
        <v>89</v>
      </c>
      <c r="AY1139" s="3" t="s">
        <v>320</v>
      </c>
      <c r="BE1139" s="341">
        <f t="shared" si="54"/>
        <v>0</v>
      </c>
      <c r="BF1139" s="341">
        <f t="shared" si="55"/>
        <v>0</v>
      </c>
      <c r="BG1139" s="341">
        <f t="shared" si="56"/>
        <v>0</v>
      </c>
      <c r="BH1139" s="341">
        <f t="shared" si="57"/>
        <v>0</v>
      </c>
      <c r="BI1139" s="341">
        <f t="shared" si="58"/>
        <v>0</v>
      </c>
      <c r="BJ1139" s="3" t="s">
        <v>89</v>
      </c>
      <c r="BK1139" s="341">
        <f t="shared" si="59"/>
        <v>0</v>
      </c>
      <c r="BL1139" s="3" t="s">
        <v>409</v>
      </c>
      <c r="BM1139" s="340" t="s">
        <v>2296</v>
      </c>
    </row>
    <row r="1140" spans="2:65" s="1" customFormat="1" ht="33" customHeight="1" x14ac:dyDescent="0.2">
      <c r="B1140" s="13"/>
      <c r="C1140" s="329" t="s">
        <v>2297</v>
      </c>
      <c r="D1140" s="329" t="s">
        <v>322</v>
      </c>
      <c r="E1140" s="330" t="s">
        <v>2298</v>
      </c>
      <c r="F1140" s="331" t="s">
        <v>2299</v>
      </c>
      <c r="G1140" s="332" t="s">
        <v>1353</v>
      </c>
      <c r="H1140" s="333">
        <v>2</v>
      </c>
      <c r="I1140" s="21"/>
      <c r="J1140" s="334">
        <f t="shared" si="50"/>
        <v>0</v>
      </c>
      <c r="K1140" s="335"/>
      <c r="L1140" s="13"/>
      <c r="M1140" s="336" t="s">
        <v>1</v>
      </c>
      <c r="N1140" s="337" t="s">
        <v>42</v>
      </c>
      <c r="P1140" s="338">
        <f t="shared" si="51"/>
        <v>0</v>
      </c>
      <c r="Q1140" s="338">
        <v>6.0000000000000002E-5</v>
      </c>
      <c r="R1140" s="338">
        <f t="shared" si="52"/>
        <v>1.2E-4</v>
      </c>
      <c r="S1140" s="338">
        <v>0</v>
      </c>
      <c r="T1140" s="339">
        <f t="shared" si="53"/>
        <v>0</v>
      </c>
      <c r="AR1140" s="340" t="s">
        <v>409</v>
      </c>
      <c r="AT1140" s="340" t="s">
        <v>322</v>
      </c>
      <c r="AU1140" s="340" t="s">
        <v>89</v>
      </c>
      <c r="AY1140" s="3" t="s">
        <v>320</v>
      </c>
      <c r="BE1140" s="341">
        <f t="shared" si="54"/>
        <v>0</v>
      </c>
      <c r="BF1140" s="341">
        <f t="shared" si="55"/>
        <v>0</v>
      </c>
      <c r="BG1140" s="341">
        <f t="shared" si="56"/>
        <v>0</v>
      </c>
      <c r="BH1140" s="341">
        <f t="shared" si="57"/>
        <v>0</v>
      </c>
      <c r="BI1140" s="341">
        <f t="shared" si="58"/>
        <v>0</v>
      </c>
      <c r="BJ1140" s="3" t="s">
        <v>89</v>
      </c>
      <c r="BK1140" s="341">
        <f t="shared" si="59"/>
        <v>0</v>
      </c>
      <c r="BL1140" s="3" t="s">
        <v>409</v>
      </c>
      <c r="BM1140" s="340" t="s">
        <v>2300</v>
      </c>
    </row>
    <row r="1141" spans="2:65" s="1" customFormat="1" ht="33" customHeight="1" x14ac:dyDescent="0.2">
      <c r="B1141" s="13"/>
      <c r="C1141" s="329" t="s">
        <v>2301</v>
      </c>
      <c r="D1141" s="329" t="s">
        <v>322</v>
      </c>
      <c r="E1141" s="330" t="s">
        <v>2302</v>
      </c>
      <c r="F1141" s="331" t="s">
        <v>2303</v>
      </c>
      <c r="G1141" s="332" t="s">
        <v>1353</v>
      </c>
      <c r="H1141" s="333">
        <v>1</v>
      </c>
      <c r="I1141" s="21"/>
      <c r="J1141" s="334">
        <f t="shared" si="50"/>
        <v>0</v>
      </c>
      <c r="K1141" s="335"/>
      <c r="L1141" s="13"/>
      <c r="M1141" s="336" t="s">
        <v>1</v>
      </c>
      <c r="N1141" s="337" t="s">
        <v>42</v>
      </c>
      <c r="P1141" s="338">
        <f t="shared" si="51"/>
        <v>0</v>
      </c>
      <c r="Q1141" s="338">
        <v>6.0000000000000002E-5</v>
      </c>
      <c r="R1141" s="338">
        <f t="shared" si="52"/>
        <v>6.0000000000000002E-5</v>
      </c>
      <c r="S1141" s="338">
        <v>0</v>
      </c>
      <c r="T1141" s="339">
        <f t="shared" si="53"/>
        <v>0</v>
      </c>
      <c r="AR1141" s="340" t="s">
        <v>409</v>
      </c>
      <c r="AT1141" s="340" t="s">
        <v>322</v>
      </c>
      <c r="AU1141" s="340" t="s">
        <v>89</v>
      </c>
      <c r="AY1141" s="3" t="s">
        <v>320</v>
      </c>
      <c r="BE1141" s="341">
        <f t="shared" si="54"/>
        <v>0</v>
      </c>
      <c r="BF1141" s="341">
        <f t="shared" si="55"/>
        <v>0</v>
      </c>
      <c r="BG1141" s="341">
        <f t="shared" si="56"/>
        <v>0</v>
      </c>
      <c r="BH1141" s="341">
        <f t="shared" si="57"/>
        <v>0</v>
      </c>
      <c r="BI1141" s="341">
        <f t="shared" si="58"/>
        <v>0</v>
      </c>
      <c r="BJ1141" s="3" t="s">
        <v>89</v>
      </c>
      <c r="BK1141" s="341">
        <f t="shared" si="59"/>
        <v>0</v>
      </c>
      <c r="BL1141" s="3" t="s">
        <v>409</v>
      </c>
      <c r="BM1141" s="340" t="s">
        <v>2304</v>
      </c>
    </row>
    <row r="1142" spans="2:65" s="1" customFormat="1" ht="33" customHeight="1" x14ac:dyDescent="0.2">
      <c r="B1142" s="13"/>
      <c r="C1142" s="329" t="s">
        <v>2305</v>
      </c>
      <c r="D1142" s="329" t="s">
        <v>322</v>
      </c>
      <c r="E1142" s="330" t="s">
        <v>2306</v>
      </c>
      <c r="F1142" s="331" t="s">
        <v>2307</v>
      </c>
      <c r="G1142" s="332" t="s">
        <v>1539</v>
      </c>
      <c r="H1142" s="333">
        <v>15</v>
      </c>
      <c r="I1142" s="21"/>
      <c r="J1142" s="334">
        <f t="shared" si="50"/>
        <v>0</v>
      </c>
      <c r="K1142" s="335"/>
      <c r="L1142" s="13"/>
      <c r="M1142" s="336" t="s">
        <v>1</v>
      </c>
      <c r="N1142" s="337" t="s">
        <v>42</v>
      </c>
      <c r="P1142" s="338">
        <f t="shared" si="51"/>
        <v>0</v>
      </c>
      <c r="Q1142" s="338">
        <v>6.0000000000000002E-5</v>
      </c>
      <c r="R1142" s="338">
        <f t="shared" si="52"/>
        <v>8.9999999999999998E-4</v>
      </c>
      <c r="S1142" s="338">
        <v>0</v>
      </c>
      <c r="T1142" s="339">
        <f t="shared" si="53"/>
        <v>0</v>
      </c>
      <c r="AR1142" s="340" t="s">
        <v>409</v>
      </c>
      <c r="AT1142" s="340" t="s">
        <v>322</v>
      </c>
      <c r="AU1142" s="340" t="s">
        <v>89</v>
      </c>
      <c r="AY1142" s="3" t="s">
        <v>320</v>
      </c>
      <c r="BE1142" s="341">
        <f t="shared" si="54"/>
        <v>0</v>
      </c>
      <c r="BF1142" s="341">
        <f t="shared" si="55"/>
        <v>0</v>
      </c>
      <c r="BG1142" s="341">
        <f t="shared" si="56"/>
        <v>0</v>
      </c>
      <c r="BH1142" s="341">
        <f t="shared" si="57"/>
        <v>0</v>
      </c>
      <c r="BI1142" s="341">
        <f t="shared" si="58"/>
        <v>0</v>
      </c>
      <c r="BJ1142" s="3" t="s">
        <v>89</v>
      </c>
      <c r="BK1142" s="341">
        <f t="shared" si="59"/>
        <v>0</v>
      </c>
      <c r="BL1142" s="3" t="s">
        <v>409</v>
      </c>
      <c r="BM1142" s="340" t="s">
        <v>2308</v>
      </c>
    </row>
    <row r="1143" spans="2:65" s="1" customFormat="1" ht="33" customHeight="1" x14ac:dyDescent="0.2">
      <c r="B1143" s="13"/>
      <c r="C1143" s="329" t="s">
        <v>2309</v>
      </c>
      <c r="D1143" s="329" t="s">
        <v>322</v>
      </c>
      <c r="E1143" s="330" t="s">
        <v>2310</v>
      </c>
      <c r="F1143" s="331" t="s">
        <v>2311</v>
      </c>
      <c r="G1143" s="332" t="s">
        <v>1539</v>
      </c>
      <c r="H1143" s="333">
        <v>1</v>
      </c>
      <c r="I1143" s="21"/>
      <c r="J1143" s="334">
        <f t="shared" si="50"/>
        <v>0</v>
      </c>
      <c r="K1143" s="335"/>
      <c r="L1143" s="13"/>
      <c r="M1143" s="336" t="s">
        <v>1</v>
      </c>
      <c r="N1143" s="337" t="s">
        <v>42</v>
      </c>
      <c r="P1143" s="338">
        <f t="shared" si="51"/>
        <v>0</v>
      </c>
      <c r="Q1143" s="338">
        <v>6.0000000000000002E-5</v>
      </c>
      <c r="R1143" s="338">
        <f t="shared" si="52"/>
        <v>6.0000000000000002E-5</v>
      </c>
      <c r="S1143" s="338">
        <v>0</v>
      </c>
      <c r="T1143" s="339">
        <f t="shared" si="53"/>
        <v>0</v>
      </c>
      <c r="AR1143" s="340" t="s">
        <v>409</v>
      </c>
      <c r="AT1143" s="340" t="s">
        <v>322</v>
      </c>
      <c r="AU1143" s="340" t="s">
        <v>89</v>
      </c>
      <c r="AY1143" s="3" t="s">
        <v>320</v>
      </c>
      <c r="BE1143" s="341">
        <f t="shared" si="54"/>
        <v>0</v>
      </c>
      <c r="BF1143" s="341">
        <f t="shared" si="55"/>
        <v>0</v>
      </c>
      <c r="BG1143" s="341">
        <f t="shared" si="56"/>
        <v>0</v>
      </c>
      <c r="BH1143" s="341">
        <f t="shared" si="57"/>
        <v>0</v>
      </c>
      <c r="BI1143" s="341">
        <f t="shared" si="58"/>
        <v>0</v>
      </c>
      <c r="BJ1143" s="3" t="s">
        <v>89</v>
      </c>
      <c r="BK1143" s="341">
        <f t="shared" si="59"/>
        <v>0</v>
      </c>
      <c r="BL1143" s="3" t="s">
        <v>409</v>
      </c>
      <c r="BM1143" s="340" t="s">
        <v>2312</v>
      </c>
    </row>
    <row r="1144" spans="2:65" s="1" customFormat="1" ht="33" customHeight="1" x14ac:dyDescent="0.2">
      <c r="B1144" s="13"/>
      <c r="C1144" s="329" t="s">
        <v>2313</v>
      </c>
      <c r="D1144" s="329" t="s">
        <v>322</v>
      </c>
      <c r="E1144" s="330" t="s">
        <v>2314</v>
      </c>
      <c r="F1144" s="331" t="s">
        <v>2315</v>
      </c>
      <c r="G1144" s="332" t="s">
        <v>1539</v>
      </c>
      <c r="H1144" s="333">
        <v>2</v>
      </c>
      <c r="I1144" s="21"/>
      <c r="J1144" s="334">
        <f t="shared" si="50"/>
        <v>0</v>
      </c>
      <c r="K1144" s="335"/>
      <c r="L1144" s="13"/>
      <c r="M1144" s="336" t="s">
        <v>1</v>
      </c>
      <c r="N1144" s="337" t="s">
        <v>42</v>
      </c>
      <c r="P1144" s="338">
        <f t="shared" si="51"/>
        <v>0</v>
      </c>
      <c r="Q1144" s="338">
        <v>6.0000000000000002E-5</v>
      </c>
      <c r="R1144" s="338">
        <f t="shared" si="52"/>
        <v>1.2E-4</v>
      </c>
      <c r="S1144" s="338">
        <v>0</v>
      </c>
      <c r="T1144" s="339">
        <f t="shared" si="53"/>
        <v>0</v>
      </c>
      <c r="AR1144" s="340" t="s">
        <v>409</v>
      </c>
      <c r="AT1144" s="340" t="s">
        <v>322</v>
      </c>
      <c r="AU1144" s="340" t="s">
        <v>89</v>
      </c>
      <c r="AY1144" s="3" t="s">
        <v>320</v>
      </c>
      <c r="BE1144" s="341">
        <f t="shared" si="54"/>
        <v>0</v>
      </c>
      <c r="BF1144" s="341">
        <f t="shared" si="55"/>
        <v>0</v>
      </c>
      <c r="BG1144" s="341">
        <f t="shared" si="56"/>
        <v>0</v>
      </c>
      <c r="BH1144" s="341">
        <f t="shared" si="57"/>
        <v>0</v>
      </c>
      <c r="BI1144" s="341">
        <f t="shared" si="58"/>
        <v>0</v>
      </c>
      <c r="BJ1144" s="3" t="s">
        <v>89</v>
      </c>
      <c r="BK1144" s="341">
        <f t="shared" si="59"/>
        <v>0</v>
      </c>
      <c r="BL1144" s="3" t="s">
        <v>409</v>
      </c>
      <c r="BM1144" s="340" t="s">
        <v>2316</v>
      </c>
    </row>
    <row r="1145" spans="2:65" s="1" customFormat="1" ht="33" customHeight="1" x14ac:dyDescent="0.2">
      <c r="B1145" s="13"/>
      <c r="C1145" s="329" t="s">
        <v>2317</v>
      </c>
      <c r="D1145" s="329" t="s">
        <v>322</v>
      </c>
      <c r="E1145" s="330" t="s">
        <v>2318</v>
      </c>
      <c r="F1145" s="331" t="s">
        <v>2319</v>
      </c>
      <c r="G1145" s="332" t="s">
        <v>1539</v>
      </c>
      <c r="H1145" s="333">
        <v>1</v>
      </c>
      <c r="I1145" s="21"/>
      <c r="J1145" s="334">
        <f t="shared" si="50"/>
        <v>0</v>
      </c>
      <c r="K1145" s="335"/>
      <c r="L1145" s="13"/>
      <c r="M1145" s="336" t="s">
        <v>1</v>
      </c>
      <c r="N1145" s="337" t="s">
        <v>42</v>
      </c>
      <c r="P1145" s="338">
        <f t="shared" si="51"/>
        <v>0</v>
      </c>
      <c r="Q1145" s="338">
        <v>6.0000000000000002E-5</v>
      </c>
      <c r="R1145" s="338">
        <f t="shared" si="52"/>
        <v>6.0000000000000002E-5</v>
      </c>
      <c r="S1145" s="338">
        <v>0</v>
      </c>
      <c r="T1145" s="339">
        <f t="shared" si="53"/>
        <v>0</v>
      </c>
      <c r="AR1145" s="340" t="s">
        <v>409</v>
      </c>
      <c r="AT1145" s="340" t="s">
        <v>322</v>
      </c>
      <c r="AU1145" s="340" t="s">
        <v>89</v>
      </c>
      <c r="AY1145" s="3" t="s">
        <v>320</v>
      </c>
      <c r="BE1145" s="341">
        <f t="shared" si="54"/>
        <v>0</v>
      </c>
      <c r="BF1145" s="341">
        <f t="shared" si="55"/>
        <v>0</v>
      </c>
      <c r="BG1145" s="341">
        <f t="shared" si="56"/>
        <v>0</v>
      </c>
      <c r="BH1145" s="341">
        <f t="shared" si="57"/>
        <v>0</v>
      </c>
      <c r="BI1145" s="341">
        <f t="shared" si="58"/>
        <v>0</v>
      </c>
      <c r="BJ1145" s="3" t="s">
        <v>89</v>
      </c>
      <c r="BK1145" s="341">
        <f t="shared" si="59"/>
        <v>0</v>
      </c>
      <c r="BL1145" s="3" t="s">
        <v>409</v>
      </c>
      <c r="BM1145" s="340" t="s">
        <v>2320</v>
      </c>
    </row>
    <row r="1146" spans="2:65" s="1" customFormat="1" ht="44.25" customHeight="1" x14ac:dyDescent="0.2">
      <c r="B1146" s="13"/>
      <c r="C1146" s="329" t="s">
        <v>2321</v>
      </c>
      <c r="D1146" s="329" t="s">
        <v>322</v>
      </c>
      <c r="E1146" s="330" t="s">
        <v>2322</v>
      </c>
      <c r="F1146" s="331" t="s">
        <v>2323</v>
      </c>
      <c r="G1146" s="332" t="s">
        <v>1539</v>
      </c>
      <c r="H1146" s="333">
        <v>26</v>
      </c>
      <c r="I1146" s="21"/>
      <c r="J1146" s="334">
        <f t="shared" si="50"/>
        <v>0</v>
      </c>
      <c r="K1146" s="335"/>
      <c r="L1146" s="13"/>
      <c r="M1146" s="336" t="s">
        <v>1</v>
      </c>
      <c r="N1146" s="337" t="s">
        <v>42</v>
      </c>
      <c r="P1146" s="338">
        <f t="shared" si="51"/>
        <v>0</v>
      </c>
      <c r="Q1146" s="338">
        <v>6.0000000000000002E-5</v>
      </c>
      <c r="R1146" s="338">
        <f t="shared" si="52"/>
        <v>1.56E-3</v>
      </c>
      <c r="S1146" s="338">
        <v>0</v>
      </c>
      <c r="T1146" s="339">
        <f t="shared" si="53"/>
        <v>0</v>
      </c>
      <c r="AR1146" s="340" t="s">
        <v>409</v>
      </c>
      <c r="AT1146" s="340" t="s">
        <v>322</v>
      </c>
      <c r="AU1146" s="340" t="s">
        <v>89</v>
      </c>
      <c r="AY1146" s="3" t="s">
        <v>320</v>
      </c>
      <c r="BE1146" s="341">
        <f t="shared" si="54"/>
        <v>0</v>
      </c>
      <c r="BF1146" s="341">
        <f t="shared" si="55"/>
        <v>0</v>
      </c>
      <c r="BG1146" s="341">
        <f t="shared" si="56"/>
        <v>0</v>
      </c>
      <c r="BH1146" s="341">
        <f t="shared" si="57"/>
        <v>0</v>
      </c>
      <c r="BI1146" s="341">
        <f t="shared" si="58"/>
        <v>0</v>
      </c>
      <c r="BJ1146" s="3" t="s">
        <v>89</v>
      </c>
      <c r="BK1146" s="341">
        <f t="shared" si="59"/>
        <v>0</v>
      </c>
      <c r="BL1146" s="3" t="s">
        <v>409</v>
      </c>
      <c r="BM1146" s="340" t="s">
        <v>2324</v>
      </c>
    </row>
    <row r="1147" spans="2:65" s="1" customFormat="1" ht="33" customHeight="1" x14ac:dyDescent="0.2">
      <c r="B1147" s="13"/>
      <c r="C1147" s="329" t="s">
        <v>2325</v>
      </c>
      <c r="D1147" s="329" t="s">
        <v>322</v>
      </c>
      <c r="E1147" s="330" t="s">
        <v>2326</v>
      </c>
      <c r="F1147" s="331" t="s">
        <v>2327</v>
      </c>
      <c r="G1147" s="332" t="s">
        <v>1539</v>
      </c>
      <c r="H1147" s="333">
        <v>11</v>
      </c>
      <c r="I1147" s="21"/>
      <c r="J1147" s="334">
        <f t="shared" si="50"/>
        <v>0</v>
      </c>
      <c r="K1147" s="335"/>
      <c r="L1147" s="13"/>
      <c r="M1147" s="336" t="s">
        <v>1</v>
      </c>
      <c r="N1147" s="337" t="s">
        <v>42</v>
      </c>
      <c r="P1147" s="338">
        <f t="shared" si="51"/>
        <v>0</v>
      </c>
      <c r="Q1147" s="338">
        <v>6.0000000000000002E-5</v>
      </c>
      <c r="R1147" s="338">
        <f t="shared" si="52"/>
        <v>6.6E-4</v>
      </c>
      <c r="S1147" s="338">
        <v>0</v>
      </c>
      <c r="T1147" s="339">
        <f t="shared" si="53"/>
        <v>0</v>
      </c>
      <c r="AR1147" s="340" t="s">
        <v>409</v>
      </c>
      <c r="AT1147" s="340" t="s">
        <v>322</v>
      </c>
      <c r="AU1147" s="340" t="s">
        <v>89</v>
      </c>
      <c r="AY1147" s="3" t="s">
        <v>320</v>
      </c>
      <c r="BE1147" s="341">
        <f t="shared" si="54"/>
        <v>0</v>
      </c>
      <c r="BF1147" s="341">
        <f t="shared" si="55"/>
        <v>0</v>
      </c>
      <c r="BG1147" s="341">
        <f t="shared" si="56"/>
        <v>0</v>
      </c>
      <c r="BH1147" s="341">
        <f t="shared" si="57"/>
        <v>0</v>
      </c>
      <c r="BI1147" s="341">
        <f t="shared" si="58"/>
        <v>0</v>
      </c>
      <c r="BJ1147" s="3" t="s">
        <v>89</v>
      </c>
      <c r="BK1147" s="341">
        <f t="shared" si="59"/>
        <v>0</v>
      </c>
      <c r="BL1147" s="3" t="s">
        <v>409</v>
      </c>
      <c r="BM1147" s="340" t="s">
        <v>2328</v>
      </c>
    </row>
    <row r="1148" spans="2:65" s="1" customFormat="1" ht="37.75" customHeight="1" x14ac:dyDescent="0.2">
      <c r="B1148" s="13"/>
      <c r="C1148" s="329" t="s">
        <v>2329</v>
      </c>
      <c r="D1148" s="329" t="s">
        <v>322</v>
      </c>
      <c r="E1148" s="330" t="s">
        <v>2330</v>
      </c>
      <c r="F1148" s="331" t="s">
        <v>2331</v>
      </c>
      <c r="G1148" s="332" t="s">
        <v>1539</v>
      </c>
      <c r="H1148" s="333">
        <v>6</v>
      </c>
      <c r="I1148" s="21"/>
      <c r="J1148" s="334">
        <f t="shared" si="50"/>
        <v>0</v>
      </c>
      <c r="K1148" s="335"/>
      <c r="L1148" s="13"/>
      <c r="M1148" s="336" t="s">
        <v>1</v>
      </c>
      <c r="N1148" s="337" t="s">
        <v>42</v>
      </c>
      <c r="P1148" s="338">
        <f t="shared" si="51"/>
        <v>0</v>
      </c>
      <c r="Q1148" s="338">
        <v>6.0000000000000002E-5</v>
      </c>
      <c r="R1148" s="338">
        <f t="shared" si="52"/>
        <v>3.6000000000000002E-4</v>
      </c>
      <c r="S1148" s="338">
        <v>0</v>
      </c>
      <c r="T1148" s="339">
        <f t="shared" si="53"/>
        <v>0</v>
      </c>
      <c r="AR1148" s="340" t="s">
        <v>409</v>
      </c>
      <c r="AT1148" s="340" t="s">
        <v>322</v>
      </c>
      <c r="AU1148" s="340" t="s">
        <v>89</v>
      </c>
      <c r="AY1148" s="3" t="s">
        <v>320</v>
      </c>
      <c r="BE1148" s="341">
        <f t="shared" si="54"/>
        <v>0</v>
      </c>
      <c r="BF1148" s="341">
        <f t="shared" si="55"/>
        <v>0</v>
      </c>
      <c r="BG1148" s="341">
        <f t="shared" si="56"/>
        <v>0</v>
      </c>
      <c r="BH1148" s="341">
        <f t="shared" si="57"/>
        <v>0</v>
      </c>
      <c r="BI1148" s="341">
        <f t="shared" si="58"/>
        <v>0</v>
      </c>
      <c r="BJ1148" s="3" t="s">
        <v>89</v>
      </c>
      <c r="BK1148" s="341">
        <f t="shared" si="59"/>
        <v>0</v>
      </c>
      <c r="BL1148" s="3" t="s">
        <v>409</v>
      </c>
      <c r="BM1148" s="340" t="s">
        <v>2332</v>
      </c>
    </row>
    <row r="1149" spans="2:65" s="1" customFormat="1" ht="33" customHeight="1" x14ac:dyDescent="0.2">
      <c r="B1149" s="13"/>
      <c r="C1149" s="329" t="s">
        <v>2333</v>
      </c>
      <c r="D1149" s="329" t="s">
        <v>322</v>
      </c>
      <c r="E1149" s="330" t="s">
        <v>2334</v>
      </c>
      <c r="F1149" s="331" t="s">
        <v>2335</v>
      </c>
      <c r="G1149" s="332" t="s">
        <v>1539</v>
      </c>
      <c r="H1149" s="333">
        <v>6</v>
      </c>
      <c r="I1149" s="21"/>
      <c r="J1149" s="334">
        <f t="shared" si="50"/>
        <v>0</v>
      </c>
      <c r="K1149" s="335"/>
      <c r="L1149" s="13"/>
      <c r="M1149" s="336" t="s">
        <v>1</v>
      </c>
      <c r="N1149" s="337" t="s">
        <v>42</v>
      </c>
      <c r="P1149" s="338">
        <f t="shared" si="51"/>
        <v>0</v>
      </c>
      <c r="Q1149" s="338">
        <v>6.0000000000000002E-5</v>
      </c>
      <c r="R1149" s="338">
        <f t="shared" si="52"/>
        <v>3.6000000000000002E-4</v>
      </c>
      <c r="S1149" s="338">
        <v>0</v>
      </c>
      <c r="T1149" s="339">
        <f t="shared" si="53"/>
        <v>0</v>
      </c>
      <c r="AR1149" s="340" t="s">
        <v>409</v>
      </c>
      <c r="AT1149" s="340" t="s">
        <v>322</v>
      </c>
      <c r="AU1149" s="340" t="s">
        <v>89</v>
      </c>
      <c r="AY1149" s="3" t="s">
        <v>320</v>
      </c>
      <c r="BE1149" s="341">
        <f t="shared" si="54"/>
        <v>0</v>
      </c>
      <c r="BF1149" s="341">
        <f t="shared" si="55"/>
        <v>0</v>
      </c>
      <c r="BG1149" s="341">
        <f t="shared" si="56"/>
        <v>0</v>
      </c>
      <c r="BH1149" s="341">
        <f t="shared" si="57"/>
        <v>0</v>
      </c>
      <c r="BI1149" s="341">
        <f t="shared" si="58"/>
        <v>0</v>
      </c>
      <c r="BJ1149" s="3" t="s">
        <v>89</v>
      </c>
      <c r="BK1149" s="341">
        <f t="shared" si="59"/>
        <v>0</v>
      </c>
      <c r="BL1149" s="3" t="s">
        <v>409</v>
      </c>
      <c r="BM1149" s="340" t="s">
        <v>2336</v>
      </c>
    </row>
    <row r="1150" spans="2:65" s="1" customFormat="1" ht="37.75" customHeight="1" x14ac:dyDescent="0.2">
      <c r="B1150" s="13"/>
      <c r="C1150" s="329" t="s">
        <v>2337</v>
      </c>
      <c r="D1150" s="329" t="s">
        <v>322</v>
      </c>
      <c r="E1150" s="330" t="s">
        <v>2338</v>
      </c>
      <c r="F1150" s="331" t="s">
        <v>2339</v>
      </c>
      <c r="G1150" s="332" t="s">
        <v>325</v>
      </c>
      <c r="H1150" s="333">
        <v>180</v>
      </c>
      <c r="I1150" s="21"/>
      <c r="J1150" s="334">
        <f t="shared" si="50"/>
        <v>0</v>
      </c>
      <c r="K1150" s="335"/>
      <c r="L1150" s="13"/>
      <c r="M1150" s="336" t="s">
        <v>1</v>
      </c>
      <c r="N1150" s="337" t="s">
        <v>42</v>
      </c>
      <c r="P1150" s="338">
        <f t="shared" si="51"/>
        <v>0</v>
      </c>
      <c r="Q1150" s="338">
        <v>6.0000000000000002E-5</v>
      </c>
      <c r="R1150" s="338">
        <f t="shared" si="52"/>
        <v>1.0800000000000001E-2</v>
      </c>
      <c r="S1150" s="338">
        <v>0</v>
      </c>
      <c r="T1150" s="339">
        <f t="shared" si="53"/>
        <v>0</v>
      </c>
      <c r="AR1150" s="340" t="s">
        <v>409</v>
      </c>
      <c r="AT1150" s="340" t="s">
        <v>322</v>
      </c>
      <c r="AU1150" s="340" t="s">
        <v>89</v>
      </c>
      <c r="AY1150" s="3" t="s">
        <v>320</v>
      </c>
      <c r="BE1150" s="341">
        <f t="shared" si="54"/>
        <v>0</v>
      </c>
      <c r="BF1150" s="341">
        <f t="shared" si="55"/>
        <v>0</v>
      </c>
      <c r="BG1150" s="341">
        <f t="shared" si="56"/>
        <v>0</v>
      </c>
      <c r="BH1150" s="341">
        <f t="shared" si="57"/>
        <v>0</v>
      </c>
      <c r="BI1150" s="341">
        <f t="shared" si="58"/>
        <v>0</v>
      </c>
      <c r="BJ1150" s="3" t="s">
        <v>89</v>
      </c>
      <c r="BK1150" s="341">
        <f t="shared" si="59"/>
        <v>0</v>
      </c>
      <c r="BL1150" s="3" t="s">
        <v>409</v>
      </c>
      <c r="BM1150" s="340" t="s">
        <v>2340</v>
      </c>
    </row>
    <row r="1151" spans="2:65" s="350" customFormat="1" x14ac:dyDescent="0.2">
      <c r="B1151" s="349"/>
      <c r="D1151" s="344" t="s">
        <v>328</v>
      </c>
      <c r="E1151" s="351" t="s">
        <v>1</v>
      </c>
      <c r="F1151" s="352" t="s">
        <v>2341</v>
      </c>
      <c r="H1151" s="353">
        <v>180</v>
      </c>
      <c r="L1151" s="349"/>
      <c r="M1151" s="354"/>
      <c r="T1151" s="355"/>
      <c r="AT1151" s="351" t="s">
        <v>328</v>
      </c>
      <c r="AU1151" s="351" t="s">
        <v>89</v>
      </c>
      <c r="AV1151" s="350" t="s">
        <v>89</v>
      </c>
      <c r="AW1151" s="350" t="s">
        <v>32</v>
      </c>
      <c r="AX1151" s="350" t="s">
        <v>84</v>
      </c>
      <c r="AY1151" s="351" t="s">
        <v>320</v>
      </c>
    </row>
    <row r="1152" spans="2:65" s="1" customFormat="1" ht="37.75" customHeight="1" x14ac:dyDescent="0.2">
      <c r="B1152" s="13"/>
      <c r="C1152" s="329" t="s">
        <v>2342</v>
      </c>
      <c r="D1152" s="329" t="s">
        <v>322</v>
      </c>
      <c r="E1152" s="330" t="s">
        <v>2343</v>
      </c>
      <c r="F1152" s="331" t="s">
        <v>2344</v>
      </c>
      <c r="G1152" s="332" t="s">
        <v>1353</v>
      </c>
      <c r="H1152" s="333">
        <v>1</v>
      </c>
      <c r="I1152" s="21"/>
      <c r="J1152" s="334">
        <f>ROUND(I1152*H1152,2)</f>
        <v>0</v>
      </c>
      <c r="K1152" s="335"/>
      <c r="L1152" s="13"/>
      <c r="M1152" s="336" t="s">
        <v>1</v>
      </c>
      <c r="N1152" s="337" t="s">
        <v>42</v>
      </c>
      <c r="P1152" s="338">
        <f>O1152*H1152</f>
        <v>0</v>
      </c>
      <c r="Q1152" s="338">
        <v>6.0000000000000002E-5</v>
      </c>
      <c r="R1152" s="338">
        <f>Q1152*H1152</f>
        <v>6.0000000000000002E-5</v>
      </c>
      <c r="S1152" s="338">
        <v>0</v>
      </c>
      <c r="T1152" s="339">
        <f>S1152*H1152</f>
        <v>0</v>
      </c>
      <c r="AR1152" s="340" t="s">
        <v>409</v>
      </c>
      <c r="AT1152" s="340" t="s">
        <v>322</v>
      </c>
      <c r="AU1152" s="340" t="s">
        <v>89</v>
      </c>
      <c r="AY1152" s="3" t="s">
        <v>320</v>
      </c>
      <c r="BE1152" s="341">
        <f>IF(N1152="základní",J1152,0)</f>
        <v>0</v>
      </c>
      <c r="BF1152" s="341">
        <f>IF(N1152="snížená",J1152,0)</f>
        <v>0</v>
      </c>
      <c r="BG1152" s="341">
        <f>IF(N1152="zákl. přenesená",J1152,0)</f>
        <v>0</v>
      </c>
      <c r="BH1152" s="341">
        <f>IF(N1152="sníž. přenesená",J1152,0)</f>
        <v>0</v>
      </c>
      <c r="BI1152" s="341">
        <f>IF(N1152="nulová",J1152,0)</f>
        <v>0</v>
      </c>
      <c r="BJ1152" s="3" t="s">
        <v>89</v>
      </c>
      <c r="BK1152" s="341">
        <f>ROUND(I1152*H1152,2)</f>
        <v>0</v>
      </c>
      <c r="BL1152" s="3" t="s">
        <v>409</v>
      </c>
      <c r="BM1152" s="340" t="s">
        <v>2345</v>
      </c>
    </row>
    <row r="1153" spans="2:65" s="1" customFormat="1" ht="37.75" customHeight="1" x14ac:dyDescent="0.2">
      <c r="B1153" s="13"/>
      <c r="C1153" s="329" t="s">
        <v>2346</v>
      </c>
      <c r="D1153" s="329" t="s">
        <v>322</v>
      </c>
      <c r="E1153" s="330" t="s">
        <v>2347</v>
      </c>
      <c r="F1153" s="331" t="s">
        <v>2348</v>
      </c>
      <c r="G1153" s="332" t="s">
        <v>325</v>
      </c>
      <c r="H1153" s="333">
        <v>40</v>
      </c>
      <c r="I1153" s="21"/>
      <c r="J1153" s="334">
        <f>ROUND(I1153*H1153,2)</f>
        <v>0</v>
      </c>
      <c r="K1153" s="335"/>
      <c r="L1153" s="13"/>
      <c r="M1153" s="336" t="s">
        <v>1</v>
      </c>
      <c r="N1153" s="337" t="s">
        <v>42</v>
      </c>
      <c r="P1153" s="338">
        <f>O1153*H1153</f>
        <v>0</v>
      </c>
      <c r="Q1153" s="338">
        <v>6.0000000000000002E-5</v>
      </c>
      <c r="R1153" s="338">
        <f>Q1153*H1153</f>
        <v>2.4000000000000002E-3</v>
      </c>
      <c r="S1153" s="338">
        <v>0</v>
      </c>
      <c r="T1153" s="339">
        <f>S1153*H1153</f>
        <v>0</v>
      </c>
      <c r="AR1153" s="340" t="s">
        <v>409</v>
      </c>
      <c r="AT1153" s="340" t="s">
        <v>322</v>
      </c>
      <c r="AU1153" s="340" t="s">
        <v>89</v>
      </c>
      <c r="AY1153" s="3" t="s">
        <v>320</v>
      </c>
      <c r="BE1153" s="341">
        <f>IF(N1153="základní",J1153,0)</f>
        <v>0</v>
      </c>
      <c r="BF1153" s="341">
        <f>IF(N1153="snížená",J1153,0)</f>
        <v>0</v>
      </c>
      <c r="BG1153" s="341">
        <f>IF(N1153="zákl. přenesená",J1153,0)</f>
        <v>0</v>
      </c>
      <c r="BH1153" s="341">
        <f>IF(N1153="sníž. přenesená",J1153,0)</f>
        <v>0</v>
      </c>
      <c r="BI1153" s="341">
        <f>IF(N1153="nulová",J1153,0)</f>
        <v>0</v>
      </c>
      <c r="BJ1153" s="3" t="s">
        <v>89</v>
      </c>
      <c r="BK1153" s="341">
        <f>ROUND(I1153*H1153,2)</f>
        <v>0</v>
      </c>
      <c r="BL1153" s="3" t="s">
        <v>409</v>
      </c>
      <c r="BM1153" s="340" t="s">
        <v>2349</v>
      </c>
    </row>
    <row r="1154" spans="2:65" s="350" customFormat="1" x14ac:dyDescent="0.2">
      <c r="B1154" s="349"/>
      <c r="D1154" s="344" t="s">
        <v>328</v>
      </c>
      <c r="E1154" s="351" t="s">
        <v>1</v>
      </c>
      <c r="F1154" s="352" t="s">
        <v>2350</v>
      </c>
      <c r="H1154" s="353">
        <v>40</v>
      </c>
      <c r="L1154" s="349"/>
      <c r="M1154" s="354"/>
      <c r="T1154" s="355"/>
      <c r="AT1154" s="351" t="s">
        <v>328</v>
      </c>
      <c r="AU1154" s="351" t="s">
        <v>89</v>
      </c>
      <c r="AV1154" s="350" t="s">
        <v>89</v>
      </c>
      <c r="AW1154" s="350" t="s">
        <v>32</v>
      </c>
      <c r="AX1154" s="350" t="s">
        <v>84</v>
      </c>
      <c r="AY1154" s="351" t="s">
        <v>320</v>
      </c>
    </row>
    <row r="1155" spans="2:65" s="1" customFormat="1" ht="37.75" customHeight="1" x14ac:dyDescent="0.2">
      <c r="B1155" s="13"/>
      <c r="C1155" s="329" t="s">
        <v>2351</v>
      </c>
      <c r="D1155" s="329" t="s">
        <v>322</v>
      </c>
      <c r="E1155" s="330" t="s">
        <v>2352</v>
      </c>
      <c r="F1155" s="331" t="s">
        <v>2353</v>
      </c>
      <c r="G1155" s="332" t="s">
        <v>1539</v>
      </c>
      <c r="H1155" s="333">
        <v>3</v>
      </c>
      <c r="I1155" s="21"/>
      <c r="J1155" s="334">
        <f t="shared" ref="J1155:J1162" si="60">ROUND(I1155*H1155,2)</f>
        <v>0</v>
      </c>
      <c r="K1155" s="335"/>
      <c r="L1155" s="13"/>
      <c r="M1155" s="336" t="s">
        <v>1</v>
      </c>
      <c r="N1155" s="337" t="s">
        <v>42</v>
      </c>
      <c r="P1155" s="338">
        <f t="shared" ref="P1155:P1162" si="61">O1155*H1155</f>
        <v>0</v>
      </c>
      <c r="Q1155" s="338">
        <v>6.0000000000000002E-5</v>
      </c>
      <c r="R1155" s="338">
        <f t="shared" ref="R1155:R1162" si="62">Q1155*H1155</f>
        <v>1.8000000000000001E-4</v>
      </c>
      <c r="S1155" s="338">
        <v>0</v>
      </c>
      <c r="T1155" s="339">
        <f t="shared" ref="T1155:T1162" si="63">S1155*H1155</f>
        <v>0</v>
      </c>
      <c r="AR1155" s="340" t="s">
        <v>409</v>
      </c>
      <c r="AT1155" s="340" t="s">
        <v>322</v>
      </c>
      <c r="AU1155" s="340" t="s">
        <v>89</v>
      </c>
      <c r="AY1155" s="3" t="s">
        <v>320</v>
      </c>
      <c r="BE1155" s="341">
        <f t="shared" ref="BE1155:BE1162" si="64">IF(N1155="základní",J1155,0)</f>
        <v>0</v>
      </c>
      <c r="BF1155" s="341">
        <f t="shared" ref="BF1155:BF1162" si="65">IF(N1155="snížená",J1155,0)</f>
        <v>0</v>
      </c>
      <c r="BG1155" s="341">
        <f t="shared" ref="BG1155:BG1162" si="66">IF(N1155="zákl. přenesená",J1155,0)</f>
        <v>0</v>
      </c>
      <c r="BH1155" s="341">
        <f t="shared" ref="BH1155:BH1162" si="67">IF(N1155="sníž. přenesená",J1155,0)</f>
        <v>0</v>
      </c>
      <c r="BI1155" s="341">
        <f t="shared" ref="BI1155:BI1162" si="68">IF(N1155="nulová",J1155,0)</f>
        <v>0</v>
      </c>
      <c r="BJ1155" s="3" t="s">
        <v>89</v>
      </c>
      <c r="BK1155" s="341">
        <f t="shared" ref="BK1155:BK1162" si="69">ROUND(I1155*H1155,2)</f>
        <v>0</v>
      </c>
      <c r="BL1155" s="3" t="s">
        <v>409</v>
      </c>
      <c r="BM1155" s="340" t="s">
        <v>2354</v>
      </c>
    </row>
    <row r="1156" spans="2:65" s="1" customFormat="1" ht="44.25" customHeight="1" x14ac:dyDescent="0.2">
      <c r="B1156" s="13"/>
      <c r="C1156" s="329" t="s">
        <v>2355</v>
      </c>
      <c r="D1156" s="329" t="s">
        <v>322</v>
      </c>
      <c r="E1156" s="330" t="s">
        <v>2356</v>
      </c>
      <c r="F1156" s="331" t="s">
        <v>2357</v>
      </c>
      <c r="G1156" s="332" t="s">
        <v>1539</v>
      </c>
      <c r="H1156" s="333">
        <v>3</v>
      </c>
      <c r="I1156" s="21"/>
      <c r="J1156" s="334">
        <f t="shared" si="60"/>
        <v>0</v>
      </c>
      <c r="K1156" s="335"/>
      <c r="L1156" s="13"/>
      <c r="M1156" s="336" t="s">
        <v>1</v>
      </c>
      <c r="N1156" s="337" t="s">
        <v>42</v>
      </c>
      <c r="P1156" s="338">
        <f t="shared" si="61"/>
        <v>0</v>
      </c>
      <c r="Q1156" s="338">
        <v>6.0000000000000002E-5</v>
      </c>
      <c r="R1156" s="338">
        <f t="shared" si="62"/>
        <v>1.8000000000000001E-4</v>
      </c>
      <c r="S1156" s="338">
        <v>0</v>
      </c>
      <c r="T1156" s="339">
        <f t="shared" si="63"/>
        <v>0</v>
      </c>
      <c r="AR1156" s="340" t="s">
        <v>409</v>
      </c>
      <c r="AT1156" s="340" t="s">
        <v>322</v>
      </c>
      <c r="AU1156" s="340" t="s">
        <v>89</v>
      </c>
      <c r="AY1156" s="3" t="s">
        <v>320</v>
      </c>
      <c r="BE1156" s="341">
        <f t="shared" si="64"/>
        <v>0</v>
      </c>
      <c r="BF1156" s="341">
        <f t="shared" si="65"/>
        <v>0</v>
      </c>
      <c r="BG1156" s="341">
        <f t="shared" si="66"/>
        <v>0</v>
      </c>
      <c r="BH1156" s="341">
        <f t="shared" si="67"/>
        <v>0</v>
      </c>
      <c r="BI1156" s="341">
        <f t="shared" si="68"/>
        <v>0</v>
      </c>
      <c r="BJ1156" s="3" t="s">
        <v>89</v>
      </c>
      <c r="BK1156" s="341">
        <f t="shared" si="69"/>
        <v>0</v>
      </c>
      <c r="BL1156" s="3" t="s">
        <v>409</v>
      </c>
      <c r="BM1156" s="340" t="s">
        <v>2358</v>
      </c>
    </row>
    <row r="1157" spans="2:65" s="1" customFormat="1" ht="37.75" customHeight="1" x14ac:dyDescent="0.2">
      <c r="B1157" s="13"/>
      <c r="C1157" s="329" t="s">
        <v>2359</v>
      </c>
      <c r="D1157" s="329" t="s">
        <v>322</v>
      </c>
      <c r="E1157" s="330" t="s">
        <v>2360</v>
      </c>
      <c r="F1157" s="331" t="s">
        <v>2361</v>
      </c>
      <c r="G1157" s="332" t="s">
        <v>1539</v>
      </c>
      <c r="H1157" s="333">
        <v>11</v>
      </c>
      <c r="I1157" s="21"/>
      <c r="J1157" s="334">
        <f t="shared" si="60"/>
        <v>0</v>
      </c>
      <c r="K1157" s="335"/>
      <c r="L1157" s="13"/>
      <c r="M1157" s="336" t="s">
        <v>1</v>
      </c>
      <c r="N1157" s="337" t="s">
        <v>42</v>
      </c>
      <c r="P1157" s="338">
        <f t="shared" si="61"/>
        <v>0</v>
      </c>
      <c r="Q1157" s="338">
        <v>6.0000000000000002E-5</v>
      </c>
      <c r="R1157" s="338">
        <f t="shared" si="62"/>
        <v>6.6E-4</v>
      </c>
      <c r="S1157" s="338">
        <v>0</v>
      </c>
      <c r="T1157" s="339">
        <f t="shared" si="63"/>
        <v>0</v>
      </c>
      <c r="AR1157" s="340" t="s">
        <v>409</v>
      </c>
      <c r="AT1157" s="340" t="s">
        <v>322</v>
      </c>
      <c r="AU1157" s="340" t="s">
        <v>89</v>
      </c>
      <c r="AY1157" s="3" t="s">
        <v>320</v>
      </c>
      <c r="BE1157" s="341">
        <f t="shared" si="64"/>
        <v>0</v>
      </c>
      <c r="BF1157" s="341">
        <f t="shared" si="65"/>
        <v>0</v>
      </c>
      <c r="BG1157" s="341">
        <f t="shared" si="66"/>
        <v>0</v>
      </c>
      <c r="BH1157" s="341">
        <f t="shared" si="67"/>
        <v>0</v>
      </c>
      <c r="BI1157" s="341">
        <f t="shared" si="68"/>
        <v>0</v>
      </c>
      <c r="BJ1157" s="3" t="s">
        <v>89</v>
      </c>
      <c r="BK1157" s="341">
        <f t="shared" si="69"/>
        <v>0</v>
      </c>
      <c r="BL1157" s="3" t="s">
        <v>409</v>
      </c>
      <c r="BM1157" s="340" t="s">
        <v>2362</v>
      </c>
    </row>
    <row r="1158" spans="2:65" s="1" customFormat="1" ht="44.25" customHeight="1" x14ac:dyDescent="0.2">
      <c r="B1158" s="13"/>
      <c r="C1158" s="329" t="s">
        <v>2363</v>
      </c>
      <c r="D1158" s="329" t="s">
        <v>322</v>
      </c>
      <c r="E1158" s="330" t="s">
        <v>2364</v>
      </c>
      <c r="F1158" s="331" t="s">
        <v>2365</v>
      </c>
      <c r="G1158" s="332" t="s">
        <v>1539</v>
      </c>
      <c r="H1158" s="333">
        <v>1</v>
      </c>
      <c r="I1158" s="21"/>
      <c r="J1158" s="334">
        <f t="shared" si="60"/>
        <v>0</v>
      </c>
      <c r="K1158" s="335"/>
      <c r="L1158" s="13"/>
      <c r="M1158" s="336" t="s">
        <v>1</v>
      </c>
      <c r="N1158" s="337" t="s">
        <v>42</v>
      </c>
      <c r="P1158" s="338">
        <f t="shared" si="61"/>
        <v>0</v>
      </c>
      <c r="Q1158" s="338">
        <v>6.0000000000000002E-5</v>
      </c>
      <c r="R1158" s="338">
        <f t="shared" si="62"/>
        <v>6.0000000000000002E-5</v>
      </c>
      <c r="S1158" s="338">
        <v>0</v>
      </c>
      <c r="T1158" s="339">
        <f t="shared" si="63"/>
        <v>0</v>
      </c>
      <c r="AR1158" s="340" t="s">
        <v>409</v>
      </c>
      <c r="AT1158" s="340" t="s">
        <v>322</v>
      </c>
      <c r="AU1158" s="340" t="s">
        <v>89</v>
      </c>
      <c r="AY1158" s="3" t="s">
        <v>320</v>
      </c>
      <c r="BE1158" s="341">
        <f t="shared" si="64"/>
        <v>0</v>
      </c>
      <c r="BF1158" s="341">
        <f t="shared" si="65"/>
        <v>0</v>
      </c>
      <c r="BG1158" s="341">
        <f t="shared" si="66"/>
        <v>0</v>
      </c>
      <c r="BH1158" s="341">
        <f t="shared" si="67"/>
        <v>0</v>
      </c>
      <c r="BI1158" s="341">
        <f t="shared" si="68"/>
        <v>0</v>
      </c>
      <c r="BJ1158" s="3" t="s">
        <v>89</v>
      </c>
      <c r="BK1158" s="341">
        <f t="shared" si="69"/>
        <v>0</v>
      </c>
      <c r="BL1158" s="3" t="s">
        <v>409</v>
      </c>
      <c r="BM1158" s="340" t="s">
        <v>2366</v>
      </c>
    </row>
    <row r="1159" spans="2:65" s="1" customFormat="1" ht="33" customHeight="1" x14ac:dyDescent="0.2">
      <c r="B1159" s="13"/>
      <c r="C1159" s="329" t="s">
        <v>2367</v>
      </c>
      <c r="D1159" s="329" t="s">
        <v>322</v>
      </c>
      <c r="E1159" s="330" t="s">
        <v>2368</v>
      </c>
      <c r="F1159" s="331" t="s">
        <v>2369</v>
      </c>
      <c r="G1159" s="332" t="s">
        <v>1539</v>
      </c>
      <c r="H1159" s="333">
        <v>1</v>
      </c>
      <c r="I1159" s="21"/>
      <c r="J1159" s="334">
        <f t="shared" si="60"/>
        <v>0</v>
      </c>
      <c r="K1159" s="335"/>
      <c r="L1159" s="13"/>
      <c r="M1159" s="336" t="s">
        <v>1</v>
      </c>
      <c r="N1159" s="337" t="s">
        <v>42</v>
      </c>
      <c r="P1159" s="338">
        <f t="shared" si="61"/>
        <v>0</v>
      </c>
      <c r="Q1159" s="338">
        <v>6.0000000000000002E-5</v>
      </c>
      <c r="R1159" s="338">
        <f t="shared" si="62"/>
        <v>6.0000000000000002E-5</v>
      </c>
      <c r="S1159" s="338">
        <v>0</v>
      </c>
      <c r="T1159" s="339">
        <f t="shared" si="63"/>
        <v>0</v>
      </c>
      <c r="AR1159" s="340" t="s">
        <v>409</v>
      </c>
      <c r="AT1159" s="340" t="s">
        <v>322</v>
      </c>
      <c r="AU1159" s="340" t="s">
        <v>89</v>
      </c>
      <c r="AY1159" s="3" t="s">
        <v>320</v>
      </c>
      <c r="BE1159" s="341">
        <f t="shared" si="64"/>
        <v>0</v>
      </c>
      <c r="BF1159" s="341">
        <f t="shared" si="65"/>
        <v>0</v>
      </c>
      <c r="BG1159" s="341">
        <f t="shared" si="66"/>
        <v>0</v>
      </c>
      <c r="BH1159" s="341">
        <f t="shared" si="67"/>
        <v>0</v>
      </c>
      <c r="BI1159" s="341">
        <f t="shared" si="68"/>
        <v>0</v>
      </c>
      <c r="BJ1159" s="3" t="s">
        <v>89</v>
      </c>
      <c r="BK1159" s="341">
        <f t="shared" si="69"/>
        <v>0</v>
      </c>
      <c r="BL1159" s="3" t="s">
        <v>409</v>
      </c>
      <c r="BM1159" s="340" t="s">
        <v>2370</v>
      </c>
    </row>
    <row r="1160" spans="2:65" s="1" customFormat="1" ht="37.75" customHeight="1" x14ac:dyDescent="0.2">
      <c r="B1160" s="13"/>
      <c r="C1160" s="329" t="s">
        <v>2371</v>
      </c>
      <c r="D1160" s="329" t="s">
        <v>322</v>
      </c>
      <c r="E1160" s="330" t="s">
        <v>2372</v>
      </c>
      <c r="F1160" s="331" t="s">
        <v>2373</v>
      </c>
      <c r="G1160" s="332" t="s">
        <v>1353</v>
      </c>
      <c r="H1160" s="333">
        <v>1</v>
      </c>
      <c r="I1160" s="21"/>
      <c r="J1160" s="334">
        <f t="shared" si="60"/>
        <v>0</v>
      </c>
      <c r="K1160" s="335"/>
      <c r="L1160" s="13"/>
      <c r="M1160" s="336" t="s">
        <v>1</v>
      </c>
      <c r="N1160" s="337" t="s">
        <v>42</v>
      </c>
      <c r="P1160" s="338">
        <f t="shared" si="61"/>
        <v>0</v>
      </c>
      <c r="Q1160" s="338">
        <v>6.0000000000000002E-5</v>
      </c>
      <c r="R1160" s="338">
        <f t="shared" si="62"/>
        <v>6.0000000000000002E-5</v>
      </c>
      <c r="S1160" s="338">
        <v>0</v>
      </c>
      <c r="T1160" s="339">
        <f t="shared" si="63"/>
        <v>0</v>
      </c>
      <c r="AR1160" s="340" t="s">
        <v>409</v>
      </c>
      <c r="AT1160" s="340" t="s">
        <v>322</v>
      </c>
      <c r="AU1160" s="340" t="s">
        <v>89</v>
      </c>
      <c r="AY1160" s="3" t="s">
        <v>320</v>
      </c>
      <c r="BE1160" s="341">
        <f t="shared" si="64"/>
        <v>0</v>
      </c>
      <c r="BF1160" s="341">
        <f t="shared" si="65"/>
        <v>0</v>
      </c>
      <c r="BG1160" s="341">
        <f t="shared" si="66"/>
        <v>0</v>
      </c>
      <c r="BH1160" s="341">
        <f t="shared" si="67"/>
        <v>0</v>
      </c>
      <c r="BI1160" s="341">
        <f t="shared" si="68"/>
        <v>0</v>
      </c>
      <c r="BJ1160" s="3" t="s">
        <v>89</v>
      </c>
      <c r="BK1160" s="341">
        <f t="shared" si="69"/>
        <v>0</v>
      </c>
      <c r="BL1160" s="3" t="s">
        <v>409</v>
      </c>
      <c r="BM1160" s="340" t="s">
        <v>2374</v>
      </c>
    </row>
    <row r="1161" spans="2:65" s="1" customFormat="1" ht="16.5" customHeight="1" x14ac:dyDescent="0.2">
      <c r="B1161" s="13"/>
      <c r="C1161" s="329" t="s">
        <v>2375</v>
      </c>
      <c r="D1161" s="329" t="s">
        <v>322</v>
      </c>
      <c r="E1161" s="330" t="s">
        <v>2376</v>
      </c>
      <c r="F1161" s="331" t="s">
        <v>2377</v>
      </c>
      <c r="G1161" s="332" t="s">
        <v>1353</v>
      </c>
      <c r="H1161" s="333">
        <v>1</v>
      </c>
      <c r="I1161" s="21"/>
      <c r="J1161" s="334">
        <f t="shared" si="60"/>
        <v>0</v>
      </c>
      <c r="K1161" s="335"/>
      <c r="L1161" s="13"/>
      <c r="M1161" s="336" t="s">
        <v>1</v>
      </c>
      <c r="N1161" s="337" t="s">
        <v>42</v>
      </c>
      <c r="P1161" s="338">
        <f t="shared" si="61"/>
        <v>0</v>
      </c>
      <c r="Q1161" s="338">
        <v>6.0000000000000002E-5</v>
      </c>
      <c r="R1161" s="338">
        <f t="shared" si="62"/>
        <v>6.0000000000000002E-5</v>
      </c>
      <c r="S1161" s="338">
        <v>0</v>
      </c>
      <c r="T1161" s="339">
        <f t="shared" si="63"/>
        <v>0</v>
      </c>
      <c r="AR1161" s="340" t="s">
        <v>409</v>
      </c>
      <c r="AT1161" s="340" t="s">
        <v>322</v>
      </c>
      <c r="AU1161" s="340" t="s">
        <v>89</v>
      </c>
      <c r="AY1161" s="3" t="s">
        <v>320</v>
      </c>
      <c r="BE1161" s="341">
        <f t="shared" si="64"/>
        <v>0</v>
      </c>
      <c r="BF1161" s="341">
        <f t="shared" si="65"/>
        <v>0</v>
      </c>
      <c r="BG1161" s="341">
        <f t="shared" si="66"/>
        <v>0</v>
      </c>
      <c r="BH1161" s="341">
        <f t="shared" si="67"/>
        <v>0</v>
      </c>
      <c r="BI1161" s="341">
        <f t="shared" si="68"/>
        <v>0</v>
      </c>
      <c r="BJ1161" s="3" t="s">
        <v>89</v>
      </c>
      <c r="BK1161" s="341">
        <f t="shared" si="69"/>
        <v>0</v>
      </c>
      <c r="BL1161" s="3" t="s">
        <v>409</v>
      </c>
      <c r="BM1161" s="340" t="s">
        <v>2378</v>
      </c>
    </row>
    <row r="1162" spans="2:65" s="1" customFormat="1" ht="24.15" customHeight="1" x14ac:dyDescent="0.2">
      <c r="B1162" s="13"/>
      <c r="C1162" s="329" t="s">
        <v>2379</v>
      </c>
      <c r="D1162" s="329" t="s">
        <v>322</v>
      </c>
      <c r="E1162" s="330" t="s">
        <v>2380</v>
      </c>
      <c r="F1162" s="331" t="s">
        <v>2381</v>
      </c>
      <c r="G1162" s="332" t="s">
        <v>1156</v>
      </c>
      <c r="H1162" s="23"/>
      <c r="I1162" s="21"/>
      <c r="J1162" s="334">
        <f t="shared" si="60"/>
        <v>0</v>
      </c>
      <c r="K1162" s="335"/>
      <c r="L1162" s="13"/>
      <c r="M1162" s="336" t="s">
        <v>1</v>
      </c>
      <c r="N1162" s="337" t="s">
        <v>42</v>
      </c>
      <c r="P1162" s="338">
        <f t="shared" si="61"/>
        <v>0</v>
      </c>
      <c r="Q1162" s="338">
        <v>0</v>
      </c>
      <c r="R1162" s="338">
        <f t="shared" si="62"/>
        <v>0</v>
      </c>
      <c r="S1162" s="338">
        <v>0</v>
      </c>
      <c r="T1162" s="339">
        <f t="shared" si="63"/>
        <v>0</v>
      </c>
      <c r="AR1162" s="340" t="s">
        <v>409</v>
      </c>
      <c r="AT1162" s="340" t="s">
        <v>322</v>
      </c>
      <c r="AU1162" s="340" t="s">
        <v>89</v>
      </c>
      <c r="AY1162" s="3" t="s">
        <v>320</v>
      </c>
      <c r="BE1162" s="341">
        <f t="shared" si="64"/>
        <v>0</v>
      </c>
      <c r="BF1162" s="341">
        <f t="shared" si="65"/>
        <v>0</v>
      </c>
      <c r="BG1162" s="341">
        <f t="shared" si="66"/>
        <v>0</v>
      </c>
      <c r="BH1162" s="341">
        <f t="shared" si="67"/>
        <v>0</v>
      </c>
      <c r="BI1162" s="341">
        <f t="shared" si="68"/>
        <v>0</v>
      </c>
      <c r="BJ1162" s="3" t="s">
        <v>89</v>
      </c>
      <c r="BK1162" s="341">
        <f t="shared" si="69"/>
        <v>0</v>
      </c>
      <c r="BL1162" s="3" t="s">
        <v>409</v>
      </c>
      <c r="BM1162" s="340" t="s">
        <v>2382</v>
      </c>
    </row>
    <row r="1163" spans="2:65" s="318" customFormat="1" ht="22.75" customHeight="1" x14ac:dyDescent="0.25">
      <c r="B1163" s="317"/>
      <c r="D1163" s="319" t="s">
        <v>75</v>
      </c>
      <c r="E1163" s="327" t="s">
        <v>2383</v>
      </c>
      <c r="F1163" s="327" t="s">
        <v>2384</v>
      </c>
      <c r="J1163" s="328">
        <f>BK1163</f>
        <v>0</v>
      </c>
      <c r="L1163" s="317"/>
      <c r="M1163" s="322"/>
      <c r="P1163" s="323">
        <f>SUM(P1164:P1169)</f>
        <v>0</v>
      </c>
      <c r="R1163" s="323">
        <f>SUM(R1164:R1169)</f>
        <v>7.9441949999999997</v>
      </c>
      <c r="T1163" s="324">
        <f>SUM(T1164:T1169)</f>
        <v>0</v>
      </c>
      <c r="AR1163" s="319" t="s">
        <v>89</v>
      </c>
      <c r="AT1163" s="325" t="s">
        <v>75</v>
      </c>
      <c r="AU1163" s="325" t="s">
        <v>84</v>
      </c>
      <c r="AY1163" s="319" t="s">
        <v>320</v>
      </c>
      <c r="BK1163" s="326">
        <f>SUM(BK1164:BK1169)</f>
        <v>0</v>
      </c>
    </row>
    <row r="1164" spans="2:65" s="1" customFormat="1" ht="24.15" customHeight="1" x14ac:dyDescent="0.2">
      <c r="B1164" s="13"/>
      <c r="C1164" s="329" t="s">
        <v>2385</v>
      </c>
      <c r="D1164" s="329" t="s">
        <v>322</v>
      </c>
      <c r="E1164" s="330" t="s">
        <v>2386</v>
      </c>
      <c r="F1164" s="331" t="s">
        <v>2387</v>
      </c>
      <c r="G1164" s="332" t="s">
        <v>385</v>
      </c>
      <c r="H1164" s="333">
        <v>235.2</v>
      </c>
      <c r="I1164" s="21"/>
      <c r="J1164" s="334">
        <f>ROUND(I1164*H1164,2)</f>
        <v>0</v>
      </c>
      <c r="K1164" s="335"/>
      <c r="L1164" s="13"/>
      <c r="M1164" s="336" t="s">
        <v>1</v>
      </c>
      <c r="N1164" s="337" t="s">
        <v>42</v>
      </c>
      <c r="P1164" s="338">
        <f>O1164*H1164</f>
        <v>0</v>
      </c>
      <c r="Q1164" s="338">
        <v>8.9999999999999993E-3</v>
      </c>
      <c r="R1164" s="338">
        <f>Q1164*H1164</f>
        <v>2.1167999999999996</v>
      </c>
      <c r="S1164" s="338">
        <v>0</v>
      </c>
      <c r="T1164" s="339">
        <f>S1164*H1164</f>
        <v>0</v>
      </c>
      <c r="AR1164" s="340" t="s">
        <v>409</v>
      </c>
      <c r="AT1164" s="340" t="s">
        <v>322</v>
      </c>
      <c r="AU1164" s="340" t="s">
        <v>89</v>
      </c>
      <c r="AY1164" s="3" t="s">
        <v>320</v>
      </c>
      <c r="BE1164" s="341">
        <f>IF(N1164="základní",J1164,0)</f>
        <v>0</v>
      </c>
      <c r="BF1164" s="341">
        <f>IF(N1164="snížená",J1164,0)</f>
        <v>0</v>
      </c>
      <c r="BG1164" s="341">
        <f>IF(N1164="zákl. přenesená",J1164,0)</f>
        <v>0</v>
      </c>
      <c r="BH1164" s="341">
        <f>IF(N1164="sníž. přenesená",J1164,0)</f>
        <v>0</v>
      </c>
      <c r="BI1164" s="341">
        <f>IF(N1164="nulová",J1164,0)</f>
        <v>0</v>
      </c>
      <c r="BJ1164" s="3" t="s">
        <v>89</v>
      </c>
      <c r="BK1164" s="341">
        <f>ROUND(I1164*H1164,2)</f>
        <v>0</v>
      </c>
      <c r="BL1164" s="3" t="s">
        <v>409</v>
      </c>
      <c r="BM1164" s="340" t="s">
        <v>2388</v>
      </c>
    </row>
    <row r="1165" spans="2:65" s="343" customFormat="1" x14ac:dyDescent="0.2">
      <c r="B1165" s="342"/>
      <c r="D1165" s="344" t="s">
        <v>328</v>
      </c>
      <c r="E1165" s="345" t="s">
        <v>1</v>
      </c>
      <c r="F1165" s="346" t="s">
        <v>2389</v>
      </c>
      <c r="H1165" s="345" t="s">
        <v>1</v>
      </c>
      <c r="L1165" s="342"/>
      <c r="M1165" s="347"/>
      <c r="T1165" s="348"/>
      <c r="AT1165" s="345" t="s">
        <v>328</v>
      </c>
      <c r="AU1165" s="345" t="s">
        <v>89</v>
      </c>
      <c r="AV1165" s="343" t="s">
        <v>84</v>
      </c>
      <c r="AW1165" s="343" t="s">
        <v>32</v>
      </c>
      <c r="AX1165" s="343" t="s">
        <v>76</v>
      </c>
      <c r="AY1165" s="345" t="s">
        <v>320</v>
      </c>
    </row>
    <row r="1166" spans="2:65" s="350" customFormat="1" x14ac:dyDescent="0.2">
      <c r="B1166" s="349"/>
      <c r="D1166" s="344" t="s">
        <v>328</v>
      </c>
      <c r="E1166" s="351" t="s">
        <v>173</v>
      </c>
      <c r="F1166" s="352" t="s">
        <v>175</v>
      </c>
      <c r="H1166" s="353">
        <v>235.2</v>
      </c>
      <c r="L1166" s="349"/>
      <c r="M1166" s="354"/>
      <c r="T1166" s="355"/>
      <c r="AT1166" s="351" t="s">
        <v>328</v>
      </c>
      <c r="AU1166" s="351" t="s">
        <v>89</v>
      </c>
      <c r="AV1166" s="350" t="s">
        <v>89</v>
      </c>
      <c r="AW1166" s="350" t="s">
        <v>32</v>
      </c>
      <c r="AX1166" s="350" t="s">
        <v>84</v>
      </c>
      <c r="AY1166" s="351" t="s">
        <v>320</v>
      </c>
    </row>
    <row r="1167" spans="2:65" s="1" customFormat="1" ht="21.75" customHeight="1" x14ac:dyDescent="0.2">
      <c r="B1167" s="13"/>
      <c r="C1167" s="363" t="s">
        <v>2390</v>
      </c>
      <c r="D1167" s="363" t="s">
        <v>339</v>
      </c>
      <c r="E1167" s="364" t="s">
        <v>2391</v>
      </c>
      <c r="F1167" s="365" t="s">
        <v>2392</v>
      </c>
      <c r="G1167" s="366" t="s">
        <v>385</v>
      </c>
      <c r="H1167" s="367">
        <v>253.36500000000001</v>
      </c>
      <c r="I1167" s="22"/>
      <c r="J1167" s="368">
        <f>ROUND(I1167*H1167,2)</f>
        <v>0</v>
      </c>
      <c r="K1167" s="369"/>
      <c r="L1167" s="370"/>
      <c r="M1167" s="371" t="s">
        <v>1</v>
      </c>
      <c r="N1167" s="372" t="s">
        <v>42</v>
      </c>
      <c r="P1167" s="338">
        <f>O1167*H1167</f>
        <v>0</v>
      </c>
      <c r="Q1167" s="338">
        <v>2.3E-2</v>
      </c>
      <c r="R1167" s="338">
        <f>Q1167*H1167</f>
        <v>5.8273950000000001</v>
      </c>
      <c r="S1167" s="338">
        <v>0</v>
      </c>
      <c r="T1167" s="339">
        <f>S1167*H1167</f>
        <v>0</v>
      </c>
      <c r="AR1167" s="340" t="s">
        <v>501</v>
      </c>
      <c r="AT1167" s="340" t="s">
        <v>339</v>
      </c>
      <c r="AU1167" s="340" t="s">
        <v>89</v>
      </c>
      <c r="AY1167" s="3" t="s">
        <v>320</v>
      </c>
      <c r="BE1167" s="341">
        <f>IF(N1167="základní",J1167,0)</f>
        <v>0</v>
      </c>
      <c r="BF1167" s="341">
        <f>IF(N1167="snížená",J1167,0)</f>
        <v>0</v>
      </c>
      <c r="BG1167" s="341">
        <f>IF(N1167="zákl. přenesená",J1167,0)</f>
        <v>0</v>
      </c>
      <c r="BH1167" s="341">
        <f>IF(N1167="sníž. přenesená",J1167,0)</f>
        <v>0</v>
      </c>
      <c r="BI1167" s="341">
        <f>IF(N1167="nulová",J1167,0)</f>
        <v>0</v>
      </c>
      <c r="BJ1167" s="3" t="s">
        <v>89</v>
      </c>
      <c r="BK1167" s="341">
        <f>ROUND(I1167*H1167,2)</f>
        <v>0</v>
      </c>
      <c r="BL1167" s="3" t="s">
        <v>409</v>
      </c>
      <c r="BM1167" s="340" t="s">
        <v>2393</v>
      </c>
    </row>
    <row r="1168" spans="2:65" s="350" customFormat="1" x14ac:dyDescent="0.2">
      <c r="B1168" s="349"/>
      <c r="D1168" s="344" t="s">
        <v>328</v>
      </c>
      <c r="E1168" s="351" t="s">
        <v>1</v>
      </c>
      <c r="F1168" s="352" t="s">
        <v>2394</v>
      </c>
      <c r="H1168" s="353">
        <v>253.36500000000001</v>
      </c>
      <c r="L1168" s="349"/>
      <c r="M1168" s="354"/>
      <c r="T1168" s="355"/>
      <c r="AT1168" s="351" t="s">
        <v>328</v>
      </c>
      <c r="AU1168" s="351" t="s">
        <v>89</v>
      </c>
      <c r="AV1168" s="350" t="s">
        <v>89</v>
      </c>
      <c r="AW1168" s="350" t="s">
        <v>32</v>
      </c>
      <c r="AX1168" s="350" t="s">
        <v>84</v>
      </c>
      <c r="AY1168" s="351" t="s">
        <v>320</v>
      </c>
    </row>
    <row r="1169" spans="2:65" s="1" customFormat="1" ht="24.15" customHeight="1" x14ac:dyDescent="0.2">
      <c r="B1169" s="13"/>
      <c r="C1169" s="329" t="s">
        <v>2395</v>
      </c>
      <c r="D1169" s="329" t="s">
        <v>322</v>
      </c>
      <c r="E1169" s="330" t="s">
        <v>2396</v>
      </c>
      <c r="F1169" s="331" t="s">
        <v>2397</v>
      </c>
      <c r="G1169" s="332" t="s">
        <v>1156</v>
      </c>
      <c r="H1169" s="23"/>
      <c r="I1169" s="21"/>
      <c r="J1169" s="334">
        <f>ROUND(I1169*H1169,2)</f>
        <v>0</v>
      </c>
      <c r="K1169" s="335"/>
      <c r="L1169" s="13"/>
      <c r="M1169" s="336" t="s">
        <v>1</v>
      </c>
      <c r="N1169" s="337" t="s">
        <v>42</v>
      </c>
      <c r="P1169" s="338">
        <f>O1169*H1169</f>
        <v>0</v>
      </c>
      <c r="Q1169" s="338">
        <v>0</v>
      </c>
      <c r="R1169" s="338">
        <f>Q1169*H1169</f>
        <v>0</v>
      </c>
      <c r="S1169" s="338">
        <v>0</v>
      </c>
      <c r="T1169" s="339">
        <f>S1169*H1169</f>
        <v>0</v>
      </c>
      <c r="AR1169" s="340" t="s">
        <v>409</v>
      </c>
      <c r="AT1169" s="340" t="s">
        <v>322</v>
      </c>
      <c r="AU1169" s="340" t="s">
        <v>89</v>
      </c>
      <c r="AY1169" s="3" t="s">
        <v>320</v>
      </c>
      <c r="BE1169" s="341">
        <f>IF(N1169="základní",J1169,0)</f>
        <v>0</v>
      </c>
      <c r="BF1169" s="341">
        <f>IF(N1169="snížená",J1169,0)</f>
        <v>0</v>
      </c>
      <c r="BG1169" s="341">
        <f>IF(N1169="zákl. přenesená",J1169,0)</f>
        <v>0</v>
      </c>
      <c r="BH1169" s="341">
        <f>IF(N1169="sníž. přenesená",J1169,0)</f>
        <v>0</v>
      </c>
      <c r="BI1169" s="341">
        <f>IF(N1169="nulová",J1169,0)</f>
        <v>0</v>
      </c>
      <c r="BJ1169" s="3" t="s">
        <v>89</v>
      </c>
      <c r="BK1169" s="341">
        <f>ROUND(I1169*H1169,2)</f>
        <v>0</v>
      </c>
      <c r="BL1169" s="3" t="s">
        <v>409</v>
      </c>
      <c r="BM1169" s="340" t="s">
        <v>2398</v>
      </c>
    </row>
    <row r="1170" spans="2:65" s="318" customFormat="1" ht="22.75" customHeight="1" x14ac:dyDescent="0.25">
      <c r="B1170" s="317"/>
      <c r="D1170" s="319" t="s">
        <v>75</v>
      </c>
      <c r="E1170" s="327" t="s">
        <v>2399</v>
      </c>
      <c r="F1170" s="327" t="s">
        <v>2400</v>
      </c>
      <c r="J1170" s="328">
        <f>BK1170</f>
        <v>0</v>
      </c>
      <c r="L1170" s="317"/>
      <c r="M1170" s="322"/>
      <c r="P1170" s="323">
        <f>SUM(P1171:P1250)</f>
        <v>0</v>
      </c>
      <c r="R1170" s="323">
        <f>SUM(R1171:R1250)</f>
        <v>1.6313902800000004</v>
      </c>
      <c r="T1170" s="324">
        <f>SUM(T1171:T1250)</f>
        <v>0.19350000000000001</v>
      </c>
      <c r="AR1170" s="319" t="s">
        <v>89</v>
      </c>
      <c r="AT1170" s="325" t="s">
        <v>75</v>
      </c>
      <c r="AU1170" s="325" t="s">
        <v>84</v>
      </c>
      <c r="AY1170" s="319" t="s">
        <v>320</v>
      </c>
      <c r="BK1170" s="326">
        <f>SUM(BK1171:BK1250)</f>
        <v>0</v>
      </c>
    </row>
    <row r="1171" spans="2:65" s="1" customFormat="1" ht="24.15" customHeight="1" x14ac:dyDescent="0.2">
      <c r="B1171" s="13"/>
      <c r="C1171" s="329" t="s">
        <v>2401</v>
      </c>
      <c r="D1171" s="329" t="s">
        <v>322</v>
      </c>
      <c r="E1171" s="330" t="s">
        <v>2402</v>
      </c>
      <c r="F1171" s="331" t="s">
        <v>2403</v>
      </c>
      <c r="G1171" s="332" t="s">
        <v>385</v>
      </c>
      <c r="H1171" s="333">
        <v>3266.9859999999999</v>
      </c>
      <c r="I1171" s="21"/>
      <c r="J1171" s="334">
        <f>ROUND(I1171*H1171,2)</f>
        <v>0</v>
      </c>
      <c r="K1171" s="335"/>
      <c r="L1171" s="13"/>
      <c r="M1171" s="336" t="s">
        <v>1</v>
      </c>
      <c r="N1171" s="337" t="s">
        <v>42</v>
      </c>
      <c r="P1171" s="338">
        <f>O1171*H1171</f>
        <v>0</v>
      </c>
      <c r="Q1171" s="338">
        <v>3.0000000000000001E-5</v>
      </c>
      <c r="R1171" s="338">
        <f>Q1171*H1171</f>
        <v>9.8009579999999999E-2</v>
      </c>
      <c r="S1171" s="338">
        <v>0</v>
      </c>
      <c r="T1171" s="339">
        <f>S1171*H1171</f>
        <v>0</v>
      </c>
      <c r="AR1171" s="340" t="s">
        <v>409</v>
      </c>
      <c r="AT1171" s="340" t="s">
        <v>322</v>
      </c>
      <c r="AU1171" s="340" t="s">
        <v>89</v>
      </c>
      <c r="AY1171" s="3" t="s">
        <v>320</v>
      </c>
      <c r="BE1171" s="341">
        <f>IF(N1171="základní",J1171,0)</f>
        <v>0</v>
      </c>
      <c r="BF1171" s="341">
        <f>IF(N1171="snížená",J1171,0)</f>
        <v>0</v>
      </c>
      <c r="BG1171" s="341">
        <f>IF(N1171="zákl. přenesená",J1171,0)</f>
        <v>0</v>
      </c>
      <c r="BH1171" s="341">
        <f>IF(N1171="sníž. přenesená",J1171,0)</f>
        <v>0</v>
      </c>
      <c r="BI1171" s="341">
        <f>IF(N1171="nulová",J1171,0)</f>
        <v>0</v>
      </c>
      <c r="BJ1171" s="3" t="s">
        <v>89</v>
      </c>
      <c r="BK1171" s="341">
        <f>ROUND(I1171*H1171,2)</f>
        <v>0</v>
      </c>
      <c r="BL1171" s="3" t="s">
        <v>409</v>
      </c>
      <c r="BM1171" s="340" t="s">
        <v>2404</v>
      </c>
    </row>
    <row r="1172" spans="2:65" s="350" customFormat="1" ht="20" x14ac:dyDescent="0.2">
      <c r="B1172" s="349"/>
      <c r="D1172" s="344" t="s">
        <v>328</v>
      </c>
      <c r="E1172" s="351" t="s">
        <v>1</v>
      </c>
      <c r="F1172" s="352" t="s">
        <v>2405</v>
      </c>
      <c r="H1172" s="353">
        <v>1772.7429999999999</v>
      </c>
      <c r="L1172" s="349"/>
      <c r="M1172" s="354"/>
      <c r="T1172" s="355"/>
      <c r="AT1172" s="351" t="s">
        <v>328</v>
      </c>
      <c r="AU1172" s="351" t="s">
        <v>89</v>
      </c>
      <c r="AV1172" s="350" t="s">
        <v>89</v>
      </c>
      <c r="AW1172" s="350" t="s">
        <v>32</v>
      </c>
      <c r="AX1172" s="350" t="s">
        <v>76</v>
      </c>
      <c r="AY1172" s="351" t="s">
        <v>320</v>
      </c>
    </row>
    <row r="1173" spans="2:65" s="350" customFormat="1" ht="20" x14ac:dyDescent="0.2">
      <c r="B1173" s="349"/>
      <c r="D1173" s="344" t="s">
        <v>328</v>
      </c>
      <c r="E1173" s="351" t="s">
        <v>1</v>
      </c>
      <c r="F1173" s="352" t="s">
        <v>2406</v>
      </c>
      <c r="H1173" s="353">
        <v>1494.2429999999999</v>
      </c>
      <c r="L1173" s="349"/>
      <c r="M1173" s="354"/>
      <c r="T1173" s="355"/>
      <c r="AT1173" s="351" t="s">
        <v>328</v>
      </c>
      <c r="AU1173" s="351" t="s">
        <v>89</v>
      </c>
      <c r="AV1173" s="350" t="s">
        <v>89</v>
      </c>
      <c r="AW1173" s="350" t="s">
        <v>32</v>
      </c>
      <c r="AX1173" s="350" t="s">
        <v>76</v>
      </c>
      <c r="AY1173" s="351" t="s">
        <v>320</v>
      </c>
    </row>
    <row r="1174" spans="2:65" s="357" customFormat="1" x14ac:dyDescent="0.2">
      <c r="B1174" s="356"/>
      <c r="D1174" s="344" t="s">
        <v>328</v>
      </c>
      <c r="E1174" s="358" t="s">
        <v>1</v>
      </c>
      <c r="F1174" s="359" t="s">
        <v>402</v>
      </c>
      <c r="H1174" s="360">
        <v>3266.9859999999999</v>
      </c>
      <c r="L1174" s="356"/>
      <c r="M1174" s="361"/>
      <c r="T1174" s="362"/>
      <c r="AT1174" s="358" t="s">
        <v>328</v>
      </c>
      <c r="AU1174" s="358" t="s">
        <v>89</v>
      </c>
      <c r="AV1174" s="357" t="s">
        <v>326</v>
      </c>
      <c r="AW1174" s="357" t="s">
        <v>32</v>
      </c>
      <c r="AX1174" s="357" t="s">
        <v>84</v>
      </c>
      <c r="AY1174" s="358" t="s">
        <v>320</v>
      </c>
    </row>
    <row r="1175" spans="2:65" s="1" customFormat="1" ht="33" customHeight="1" x14ac:dyDescent="0.2">
      <c r="B1175" s="13"/>
      <c r="C1175" s="329" t="s">
        <v>2407</v>
      </c>
      <c r="D1175" s="329" t="s">
        <v>322</v>
      </c>
      <c r="E1175" s="330" t="s">
        <v>2408</v>
      </c>
      <c r="F1175" s="331" t="s">
        <v>2409</v>
      </c>
      <c r="G1175" s="332" t="s">
        <v>385</v>
      </c>
      <c r="H1175" s="333">
        <v>65.043000000000006</v>
      </c>
      <c r="I1175" s="21"/>
      <c r="J1175" s="334">
        <f>ROUND(I1175*H1175,2)</f>
        <v>0</v>
      </c>
      <c r="K1175" s="335"/>
      <c r="L1175" s="13"/>
      <c r="M1175" s="336" t="s">
        <v>1</v>
      </c>
      <c r="N1175" s="337" t="s">
        <v>42</v>
      </c>
      <c r="P1175" s="338">
        <f>O1175*H1175</f>
        <v>0</v>
      </c>
      <c r="Q1175" s="338">
        <v>1.6500000000000001E-2</v>
      </c>
      <c r="R1175" s="338">
        <f>Q1175*H1175</f>
        <v>1.0732095000000001</v>
      </c>
      <c r="S1175" s="338">
        <v>0</v>
      </c>
      <c r="T1175" s="339">
        <f>S1175*H1175</f>
        <v>0</v>
      </c>
      <c r="AR1175" s="340" t="s">
        <v>409</v>
      </c>
      <c r="AT1175" s="340" t="s">
        <v>322</v>
      </c>
      <c r="AU1175" s="340" t="s">
        <v>89</v>
      </c>
      <c r="AY1175" s="3" t="s">
        <v>320</v>
      </c>
      <c r="BE1175" s="341">
        <f>IF(N1175="základní",J1175,0)</f>
        <v>0</v>
      </c>
      <c r="BF1175" s="341">
        <f>IF(N1175="snížená",J1175,0)</f>
        <v>0</v>
      </c>
      <c r="BG1175" s="341">
        <f>IF(N1175="zákl. přenesená",J1175,0)</f>
        <v>0</v>
      </c>
      <c r="BH1175" s="341">
        <f>IF(N1175="sníž. přenesená",J1175,0)</f>
        <v>0</v>
      </c>
      <c r="BI1175" s="341">
        <f>IF(N1175="nulová",J1175,0)</f>
        <v>0</v>
      </c>
      <c r="BJ1175" s="3" t="s">
        <v>89</v>
      </c>
      <c r="BK1175" s="341">
        <f>ROUND(I1175*H1175,2)</f>
        <v>0</v>
      </c>
      <c r="BL1175" s="3" t="s">
        <v>409</v>
      </c>
      <c r="BM1175" s="340" t="s">
        <v>2410</v>
      </c>
    </row>
    <row r="1176" spans="2:65" s="350" customFormat="1" x14ac:dyDescent="0.2">
      <c r="B1176" s="349"/>
      <c r="D1176" s="344" t="s">
        <v>328</v>
      </c>
      <c r="E1176" s="351" t="s">
        <v>1</v>
      </c>
      <c r="F1176" s="352" t="s">
        <v>2411</v>
      </c>
      <c r="H1176" s="353">
        <v>65.043000000000006</v>
      </c>
      <c r="L1176" s="349"/>
      <c r="M1176" s="354"/>
      <c r="T1176" s="355"/>
      <c r="AT1176" s="351" t="s">
        <v>328</v>
      </c>
      <c r="AU1176" s="351" t="s">
        <v>89</v>
      </c>
      <c r="AV1176" s="350" t="s">
        <v>89</v>
      </c>
      <c r="AW1176" s="350" t="s">
        <v>32</v>
      </c>
      <c r="AX1176" s="350" t="s">
        <v>84</v>
      </c>
      <c r="AY1176" s="351" t="s">
        <v>320</v>
      </c>
    </row>
    <row r="1177" spans="2:65" s="1" customFormat="1" ht="24.15" customHeight="1" x14ac:dyDescent="0.2">
      <c r="B1177" s="13"/>
      <c r="C1177" s="329" t="s">
        <v>2412</v>
      </c>
      <c r="D1177" s="329" t="s">
        <v>322</v>
      </c>
      <c r="E1177" s="330" t="s">
        <v>2413</v>
      </c>
      <c r="F1177" s="331" t="s">
        <v>2414</v>
      </c>
      <c r="G1177" s="332" t="s">
        <v>385</v>
      </c>
      <c r="H1177" s="333">
        <v>77.400000000000006</v>
      </c>
      <c r="I1177" s="21"/>
      <c r="J1177" s="334">
        <f>ROUND(I1177*H1177,2)</f>
        <v>0</v>
      </c>
      <c r="K1177" s="335"/>
      <c r="L1177" s="13"/>
      <c r="M1177" s="336" t="s">
        <v>1</v>
      </c>
      <c r="N1177" s="337" t="s">
        <v>42</v>
      </c>
      <c r="P1177" s="338">
        <f>O1177*H1177</f>
        <v>0</v>
      </c>
      <c r="Q1177" s="338">
        <v>0</v>
      </c>
      <c r="R1177" s="338">
        <f>Q1177*H1177</f>
        <v>0</v>
      </c>
      <c r="S1177" s="338">
        <v>2.5000000000000001E-3</v>
      </c>
      <c r="T1177" s="339">
        <f>S1177*H1177</f>
        <v>0.19350000000000001</v>
      </c>
      <c r="AR1177" s="340" t="s">
        <v>409</v>
      </c>
      <c r="AT1177" s="340" t="s">
        <v>322</v>
      </c>
      <c r="AU1177" s="340" t="s">
        <v>89</v>
      </c>
      <c r="AY1177" s="3" t="s">
        <v>320</v>
      </c>
      <c r="BE1177" s="341">
        <f>IF(N1177="základní",J1177,0)</f>
        <v>0</v>
      </c>
      <c r="BF1177" s="341">
        <f>IF(N1177="snížená",J1177,0)</f>
        <v>0</v>
      </c>
      <c r="BG1177" s="341">
        <f>IF(N1177="zákl. přenesená",J1177,0)</f>
        <v>0</v>
      </c>
      <c r="BH1177" s="341">
        <f>IF(N1177="sníž. přenesená",J1177,0)</f>
        <v>0</v>
      </c>
      <c r="BI1177" s="341">
        <f>IF(N1177="nulová",J1177,0)</f>
        <v>0</v>
      </c>
      <c r="BJ1177" s="3" t="s">
        <v>89</v>
      </c>
      <c r="BK1177" s="341">
        <f>ROUND(I1177*H1177,2)</f>
        <v>0</v>
      </c>
      <c r="BL1177" s="3" t="s">
        <v>409</v>
      </c>
      <c r="BM1177" s="340" t="s">
        <v>2415</v>
      </c>
    </row>
    <row r="1178" spans="2:65" s="350" customFormat="1" x14ac:dyDescent="0.2">
      <c r="B1178" s="349"/>
      <c r="D1178" s="344" t="s">
        <v>328</v>
      </c>
      <c r="E1178" s="351" t="s">
        <v>1</v>
      </c>
      <c r="F1178" s="352" t="s">
        <v>1231</v>
      </c>
      <c r="H1178" s="353">
        <v>77.400000000000006</v>
      </c>
      <c r="L1178" s="349"/>
      <c r="M1178" s="354"/>
      <c r="T1178" s="355"/>
      <c r="AT1178" s="351" t="s">
        <v>328</v>
      </c>
      <c r="AU1178" s="351" t="s">
        <v>89</v>
      </c>
      <c r="AV1178" s="350" t="s">
        <v>89</v>
      </c>
      <c r="AW1178" s="350" t="s">
        <v>32</v>
      </c>
      <c r="AX1178" s="350" t="s">
        <v>84</v>
      </c>
      <c r="AY1178" s="351" t="s">
        <v>320</v>
      </c>
    </row>
    <row r="1179" spans="2:65" s="1" customFormat="1" ht="16.5" customHeight="1" x14ac:dyDescent="0.2">
      <c r="B1179" s="13"/>
      <c r="C1179" s="329" t="s">
        <v>2416</v>
      </c>
      <c r="D1179" s="329" t="s">
        <v>322</v>
      </c>
      <c r="E1179" s="330" t="s">
        <v>2417</v>
      </c>
      <c r="F1179" s="331" t="s">
        <v>2418</v>
      </c>
      <c r="G1179" s="332" t="s">
        <v>385</v>
      </c>
      <c r="H1179" s="333">
        <v>31.9</v>
      </c>
      <c r="I1179" s="21"/>
      <c r="J1179" s="334">
        <f>ROUND(I1179*H1179,2)</f>
        <v>0</v>
      </c>
      <c r="K1179" s="335"/>
      <c r="L1179" s="13"/>
      <c r="M1179" s="336" t="s">
        <v>1</v>
      </c>
      <c r="N1179" s="337" t="s">
        <v>42</v>
      </c>
      <c r="P1179" s="338">
        <f>O1179*H1179</f>
        <v>0</v>
      </c>
      <c r="Q1179" s="338">
        <v>2.9999999999999997E-4</v>
      </c>
      <c r="R1179" s="338">
        <f>Q1179*H1179</f>
        <v>9.5699999999999986E-3</v>
      </c>
      <c r="S1179" s="338">
        <v>0</v>
      </c>
      <c r="T1179" s="339">
        <f>S1179*H1179</f>
        <v>0</v>
      </c>
      <c r="AR1179" s="340" t="s">
        <v>409</v>
      </c>
      <c r="AT1179" s="340" t="s">
        <v>322</v>
      </c>
      <c r="AU1179" s="340" t="s">
        <v>89</v>
      </c>
      <c r="AY1179" s="3" t="s">
        <v>320</v>
      </c>
      <c r="BE1179" s="341">
        <f>IF(N1179="základní",J1179,0)</f>
        <v>0</v>
      </c>
      <c r="BF1179" s="341">
        <f>IF(N1179="snížená",J1179,0)</f>
        <v>0</v>
      </c>
      <c r="BG1179" s="341">
        <f>IF(N1179="zákl. přenesená",J1179,0)</f>
        <v>0</v>
      </c>
      <c r="BH1179" s="341">
        <f>IF(N1179="sníž. přenesená",J1179,0)</f>
        <v>0</v>
      </c>
      <c r="BI1179" s="341">
        <f>IF(N1179="nulová",J1179,0)</f>
        <v>0</v>
      </c>
      <c r="BJ1179" s="3" t="s">
        <v>89</v>
      </c>
      <c r="BK1179" s="341">
        <f>ROUND(I1179*H1179,2)</f>
        <v>0</v>
      </c>
      <c r="BL1179" s="3" t="s">
        <v>409</v>
      </c>
      <c r="BM1179" s="340" t="s">
        <v>2419</v>
      </c>
    </row>
    <row r="1180" spans="2:65" s="343" customFormat="1" x14ac:dyDescent="0.2">
      <c r="B1180" s="342"/>
      <c r="D1180" s="344" t="s">
        <v>328</v>
      </c>
      <c r="E1180" s="345" t="s">
        <v>1</v>
      </c>
      <c r="F1180" s="346" t="s">
        <v>2420</v>
      </c>
      <c r="H1180" s="345" t="s">
        <v>1</v>
      </c>
      <c r="L1180" s="342"/>
      <c r="M1180" s="347"/>
      <c r="T1180" s="348"/>
      <c r="AT1180" s="345" t="s">
        <v>328</v>
      </c>
      <c r="AU1180" s="345" t="s">
        <v>89</v>
      </c>
      <c r="AV1180" s="343" t="s">
        <v>84</v>
      </c>
      <c r="AW1180" s="343" t="s">
        <v>32</v>
      </c>
      <c r="AX1180" s="343" t="s">
        <v>76</v>
      </c>
      <c r="AY1180" s="345" t="s">
        <v>320</v>
      </c>
    </row>
    <row r="1181" spans="2:65" s="343" customFormat="1" x14ac:dyDescent="0.2">
      <c r="B1181" s="342"/>
      <c r="D1181" s="344" t="s">
        <v>328</v>
      </c>
      <c r="E1181" s="345" t="s">
        <v>1</v>
      </c>
      <c r="F1181" s="346" t="s">
        <v>263</v>
      </c>
      <c r="H1181" s="345" t="s">
        <v>1</v>
      </c>
      <c r="L1181" s="342"/>
      <c r="M1181" s="347"/>
      <c r="T1181" s="348"/>
      <c r="AT1181" s="345" t="s">
        <v>328</v>
      </c>
      <c r="AU1181" s="345" t="s">
        <v>89</v>
      </c>
      <c r="AV1181" s="343" t="s">
        <v>84</v>
      </c>
      <c r="AW1181" s="343" t="s">
        <v>32</v>
      </c>
      <c r="AX1181" s="343" t="s">
        <v>76</v>
      </c>
      <c r="AY1181" s="345" t="s">
        <v>320</v>
      </c>
    </row>
    <row r="1182" spans="2:65" s="350" customFormat="1" x14ac:dyDescent="0.2">
      <c r="B1182" s="349"/>
      <c r="D1182" s="344" t="s">
        <v>328</v>
      </c>
      <c r="E1182" s="351" t="s">
        <v>262</v>
      </c>
      <c r="F1182" s="352" t="s">
        <v>2421</v>
      </c>
      <c r="H1182" s="353">
        <v>31.9</v>
      </c>
      <c r="L1182" s="349"/>
      <c r="M1182" s="354"/>
      <c r="T1182" s="355"/>
      <c r="AT1182" s="351" t="s">
        <v>328</v>
      </c>
      <c r="AU1182" s="351" t="s">
        <v>89</v>
      </c>
      <c r="AV1182" s="350" t="s">
        <v>89</v>
      </c>
      <c r="AW1182" s="350" t="s">
        <v>32</v>
      </c>
      <c r="AX1182" s="350" t="s">
        <v>84</v>
      </c>
      <c r="AY1182" s="351" t="s">
        <v>320</v>
      </c>
    </row>
    <row r="1183" spans="2:65" s="1" customFormat="1" ht="16.5" customHeight="1" x14ac:dyDescent="0.2">
      <c r="B1183" s="13"/>
      <c r="C1183" s="363" t="s">
        <v>2422</v>
      </c>
      <c r="D1183" s="363" t="s">
        <v>339</v>
      </c>
      <c r="E1183" s="364" t="s">
        <v>2423</v>
      </c>
      <c r="F1183" s="365" t="s">
        <v>2424</v>
      </c>
      <c r="G1183" s="366" t="s">
        <v>385</v>
      </c>
      <c r="H1183" s="367">
        <v>38.28</v>
      </c>
      <c r="I1183" s="22"/>
      <c r="J1183" s="368">
        <f>ROUND(I1183*H1183,2)</f>
        <v>0</v>
      </c>
      <c r="K1183" s="369"/>
      <c r="L1183" s="370"/>
      <c r="M1183" s="371" t="s">
        <v>1</v>
      </c>
      <c r="N1183" s="372" t="s">
        <v>42</v>
      </c>
      <c r="P1183" s="338">
        <f>O1183*H1183</f>
        <v>0</v>
      </c>
      <c r="Q1183" s="338">
        <v>0</v>
      </c>
      <c r="R1183" s="338">
        <f>Q1183*H1183</f>
        <v>0</v>
      </c>
      <c r="S1183" s="338">
        <v>0</v>
      </c>
      <c r="T1183" s="339">
        <f>S1183*H1183</f>
        <v>0</v>
      </c>
      <c r="AR1183" s="340" t="s">
        <v>501</v>
      </c>
      <c r="AT1183" s="340" t="s">
        <v>339</v>
      </c>
      <c r="AU1183" s="340" t="s">
        <v>89</v>
      </c>
      <c r="AY1183" s="3" t="s">
        <v>320</v>
      </c>
      <c r="BE1183" s="341">
        <f>IF(N1183="základní",J1183,0)</f>
        <v>0</v>
      </c>
      <c r="BF1183" s="341">
        <f>IF(N1183="snížená",J1183,0)</f>
        <v>0</v>
      </c>
      <c r="BG1183" s="341">
        <f>IF(N1183="zákl. přenesená",J1183,0)</f>
        <v>0</v>
      </c>
      <c r="BH1183" s="341">
        <f>IF(N1183="sníž. přenesená",J1183,0)</f>
        <v>0</v>
      </c>
      <c r="BI1183" s="341">
        <f>IF(N1183="nulová",J1183,0)</f>
        <v>0</v>
      </c>
      <c r="BJ1183" s="3" t="s">
        <v>89</v>
      </c>
      <c r="BK1183" s="341">
        <f>ROUND(I1183*H1183,2)</f>
        <v>0</v>
      </c>
      <c r="BL1183" s="3" t="s">
        <v>409</v>
      </c>
      <c r="BM1183" s="340" t="s">
        <v>2425</v>
      </c>
    </row>
    <row r="1184" spans="2:65" s="350" customFormat="1" x14ac:dyDescent="0.2">
      <c r="B1184" s="349"/>
      <c r="D1184" s="344" t="s">
        <v>328</v>
      </c>
      <c r="E1184" s="351" t="s">
        <v>1</v>
      </c>
      <c r="F1184" s="352" t="s">
        <v>262</v>
      </c>
      <c r="H1184" s="353">
        <v>31.9</v>
      </c>
      <c r="L1184" s="349"/>
      <c r="M1184" s="354"/>
      <c r="T1184" s="355"/>
      <c r="AT1184" s="351" t="s">
        <v>328</v>
      </c>
      <c r="AU1184" s="351" t="s">
        <v>89</v>
      </c>
      <c r="AV1184" s="350" t="s">
        <v>89</v>
      </c>
      <c r="AW1184" s="350" t="s">
        <v>32</v>
      </c>
      <c r="AX1184" s="350" t="s">
        <v>84</v>
      </c>
      <c r="AY1184" s="351" t="s">
        <v>320</v>
      </c>
    </row>
    <row r="1185" spans="2:65" s="350" customFormat="1" x14ac:dyDescent="0.2">
      <c r="B1185" s="349"/>
      <c r="D1185" s="344" t="s">
        <v>328</v>
      </c>
      <c r="F1185" s="352" t="s">
        <v>2426</v>
      </c>
      <c r="H1185" s="353">
        <v>38.28</v>
      </c>
      <c r="L1185" s="349"/>
      <c r="M1185" s="354"/>
      <c r="T1185" s="355"/>
      <c r="AT1185" s="351" t="s">
        <v>328</v>
      </c>
      <c r="AU1185" s="351" t="s">
        <v>89</v>
      </c>
      <c r="AV1185" s="350" t="s">
        <v>89</v>
      </c>
      <c r="AW1185" s="350" t="s">
        <v>4</v>
      </c>
      <c r="AX1185" s="350" t="s">
        <v>84</v>
      </c>
      <c r="AY1185" s="351" t="s">
        <v>320</v>
      </c>
    </row>
    <row r="1186" spans="2:65" s="1" customFormat="1" ht="16.5" customHeight="1" x14ac:dyDescent="0.2">
      <c r="B1186" s="13"/>
      <c r="C1186" s="329" t="s">
        <v>2427</v>
      </c>
      <c r="D1186" s="329" t="s">
        <v>322</v>
      </c>
      <c r="E1186" s="330" t="s">
        <v>2428</v>
      </c>
      <c r="F1186" s="331" t="s">
        <v>2429</v>
      </c>
      <c r="G1186" s="332" t="s">
        <v>385</v>
      </c>
      <c r="H1186" s="333">
        <v>1332.576</v>
      </c>
      <c r="I1186" s="21"/>
      <c r="J1186" s="334">
        <f>ROUND(I1186*H1186,2)</f>
        <v>0</v>
      </c>
      <c r="K1186" s="335"/>
      <c r="L1186" s="13"/>
      <c r="M1186" s="336" t="s">
        <v>1</v>
      </c>
      <c r="N1186" s="337" t="s">
        <v>42</v>
      </c>
      <c r="P1186" s="338">
        <f>O1186*H1186</f>
        <v>0</v>
      </c>
      <c r="Q1186" s="338">
        <v>2.9999999999999997E-4</v>
      </c>
      <c r="R1186" s="338">
        <f>Q1186*H1186</f>
        <v>0.39977279999999998</v>
      </c>
      <c r="S1186" s="338">
        <v>0</v>
      </c>
      <c r="T1186" s="339">
        <f>S1186*H1186</f>
        <v>0</v>
      </c>
      <c r="AR1186" s="340" t="s">
        <v>409</v>
      </c>
      <c r="AT1186" s="340" t="s">
        <v>322</v>
      </c>
      <c r="AU1186" s="340" t="s">
        <v>89</v>
      </c>
      <c r="AY1186" s="3" t="s">
        <v>320</v>
      </c>
      <c r="BE1186" s="341">
        <f>IF(N1186="základní",J1186,0)</f>
        <v>0</v>
      </c>
      <c r="BF1186" s="341">
        <f>IF(N1186="snížená",J1186,0)</f>
        <v>0</v>
      </c>
      <c r="BG1186" s="341">
        <f>IF(N1186="zákl. přenesená",J1186,0)</f>
        <v>0</v>
      </c>
      <c r="BH1186" s="341">
        <f>IF(N1186="sníž. přenesená",J1186,0)</f>
        <v>0</v>
      </c>
      <c r="BI1186" s="341">
        <f>IF(N1186="nulová",J1186,0)</f>
        <v>0</v>
      </c>
      <c r="BJ1186" s="3" t="s">
        <v>89</v>
      </c>
      <c r="BK1186" s="341">
        <f>ROUND(I1186*H1186,2)</f>
        <v>0</v>
      </c>
      <c r="BL1186" s="3" t="s">
        <v>409</v>
      </c>
      <c r="BM1186" s="340" t="s">
        <v>2430</v>
      </c>
    </row>
    <row r="1187" spans="2:65" s="343" customFormat="1" x14ac:dyDescent="0.2">
      <c r="B1187" s="342"/>
      <c r="D1187" s="344" t="s">
        <v>328</v>
      </c>
      <c r="E1187" s="345" t="s">
        <v>1</v>
      </c>
      <c r="F1187" s="346" t="s">
        <v>2420</v>
      </c>
      <c r="H1187" s="345" t="s">
        <v>1</v>
      </c>
      <c r="L1187" s="342"/>
      <c r="M1187" s="347"/>
      <c r="T1187" s="348"/>
      <c r="AT1187" s="345" t="s">
        <v>328</v>
      </c>
      <c r="AU1187" s="345" t="s">
        <v>89</v>
      </c>
      <c r="AV1187" s="343" t="s">
        <v>84</v>
      </c>
      <c r="AW1187" s="343" t="s">
        <v>32</v>
      </c>
      <c r="AX1187" s="343" t="s">
        <v>76</v>
      </c>
      <c r="AY1187" s="345" t="s">
        <v>320</v>
      </c>
    </row>
    <row r="1188" spans="2:65" s="343" customFormat="1" x14ac:dyDescent="0.2">
      <c r="B1188" s="342"/>
      <c r="D1188" s="344" t="s">
        <v>328</v>
      </c>
      <c r="E1188" s="345" t="s">
        <v>1</v>
      </c>
      <c r="F1188" s="346" t="s">
        <v>2431</v>
      </c>
      <c r="H1188" s="345" t="s">
        <v>1</v>
      </c>
      <c r="L1188" s="342"/>
      <c r="M1188" s="347"/>
      <c r="T1188" s="348"/>
      <c r="AT1188" s="345" t="s">
        <v>328</v>
      </c>
      <c r="AU1188" s="345" t="s">
        <v>89</v>
      </c>
      <c r="AV1188" s="343" t="s">
        <v>84</v>
      </c>
      <c r="AW1188" s="343" t="s">
        <v>32</v>
      </c>
      <c r="AX1188" s="343" t="s">
        <v>76</v>
      </c>
      <c r="AY1188" s="345" t="s">
        <v>320</v>
      </c>
    </row>
    <row r="1189" spans="2:65" s="350" customFormat="1" x14ac:dyDescent="0.2">
      <c r="B1189" s="349"/>
      <c r="D1189" s="344" t="s">
        <v>328</v>
      </c>
      <c r="E1189" s="351" t="s">
        <v>168</v>
      </c>
      <c r="F1189" s="352" t="s">
        <v>2432</v>
      </c>
      <c r="H1189" s="353">
        <v>482.5</v>
      </c>
      <c r="L1189" s="349"/>
      <c r="M1189" s="354"/>
      <c r="T1189" s="355"/>
      <c r="AT1189" s="351" t="s">
        <v>328</v>
      </c>
      <c r="AU1189" s="351" t="s">
        <v>89</v>
      </c>
      <c r="AV1189" s="350" t="s">
        <v>89</v>
      </c>
      <c r="AW1189" s="350" t="s">
        <v>32</v>
      </c>
      <c r="AX1189" s="350" t="s">
        <v>76</v>
      </c>
      <c r="AY1189" s="351" t="s">
        <v>320</v>
      </c>
    </row>
    <row r="1190" spans="2:65" s="343" customFormat="1" x14ac:dyDescent="0.2">
      <c r="B1190" s="342"/>
      <c r="D1190" s="344" t="s">
        <v>328</v>
      </c>
      <c r="E1190" s="345" t="s">
        <v>1</v>
      </c>
      <c r="F1190" s="346" t="s">
        <v>2433</v>
      </c>
      <c r="H1190" s="345" t="s">
        <v>1</v>
      </c>
      <c r="L1190" s="342"/>
      <c r="M1190" s="347"/>
      <c r="T1190" s="348"/>
      <c r="AT1190" s="345" t="s">
        <v>328</v>
      </c>
      <c r="AU1190" s="345" t="s">
        <v>89</v>
      </c>
      <c r="AV1190" s="343" t="s">
        <v>84</v>
      </c>
      <c r="AW1190" s="343" t="s">
        <v>32</v>
      </c>
      <c r="AX1190" s="343" t="s">
        <v>76</v>
      </c>
      <c r="AY1190" s="345" t="s">
        <v>320</v>
      </c>
    </row>
    <row r="1191" spans="2:65" s="350" customFormat="1" x14ac:dyDescent="0.2">
      <c r="B1191" s="349"/>
      <c r="D1191" s="344" t="s">
        <v>328</v>
      </c>
      <c r="E1191" s="351" t="s">
        <v>181</v>
      </c>
      <c r="F1191" s="352" t="s">
        <v>2434</v>
      </c>
      <c r="H1191" s="353">
        <v>90.1</v>
      </c>
      <c r="L1191" s="349"/>
      <c r="M1191" s="354"/>
      <c r="T1191" s="355"/>
      <c r="AT1191" s="351" t="s">
        <v>328</v>
      </c>
      <c r="AU1191" s="351" t="s">
        <v>89</v>
      </c>
      <c r="AV1191" s="350" t="s">
        <v>89</v>
      </c>
      <c r="AW1191" s="350" t="s">
        <v>32</v>
      </c>
      <c r="AX1191" s="350" t="s">
        <v>76</v>
      </c>
      <c r="AY1191" s="351" t="s">
        <v>320</v>
      </c>
    </row>
    <row r="1192" spans="2:65" s="343" customFormat="1" x14ac:dyDescent="0.2">
      <c r="B1192" s="342"/>
      <c r="D1192" s="344" t="s">
        <v>328</v>
      </c>
      <c r="E1192" s="345" t="s">
        <v>1</v>
      </c>
      <c r="F1192" s="346" t="s">
        <v>2435</v>
      </c>
      <c r="H1192" s="345" t="s">
        <v>1</v>
      </c>
      <c r="L1192" s="342"/>
      <c r="M1192" s="347"/>
      <c r="T1192" s="348"/>
      <c r="AT1192" s="345" t="s">
        <v>328</v>
      </c>
      <c r="AU1192" s="345" t="s">
        <v>89</v>
      </c>
      <c r="AV1192" s="343" t="s">
        <v>84</v>
      </c>
      <c r="AW1192" s="343" t="s">
        <v>32</v>
      </c>
      <c r="AX1192" s="343" t="s">
        <v>76</v>
      </c>
      <c r="AY1192" s="345" t="s">
        <v>320</v>
      </c>
    </row>
    <row r="1193" spans="2:65" s="350" customFormat="1" x14ac:dyDescent="0.2">
      <c r="B1193" s="349"/>
      <c r="D1193" s="344" t="s">
        <v>328</v>
      </c>
      <c r="E1193" s="351" t="s">
        <v>184</v>
      </c>
      <c r="F1193" s="352" t="s">
        <v>2436</v>
      </c>
      <c r="H1193" s="353">
        <v>557.1</v>
      </c>
      <c r="L1193" s="349"/>
      <c r="M1193" s="354"/>
      <c r="T1193" s="355"/>
      <c r="AT1193" s="351" t="s">
        <v>328</v>
      </c>
      <c r="AU1193" s="351" t="s">
        <v>89</v>
      </c>
      <c r="AV1193" s="350" t="s">
        <v>89</v>
      </c>
      <c r="AW1193" s="350" t="s">
        <v>32</v>
      </c>
      <c r="AX1193" s="350" t="s">
        <v>76</v>
      </c>
      <c r="AY1193" s="351" t="s">
        <v>320</v>
      </c>
    </row>
    <row r="1194" spans="2:65" s="343" customFormat="1" x14ac:dyDescent="0.2">
      <c r="B1194" s="342"/>
      <c r="D1194" s="344" t="s">
        <v>328</v>
      </c>
      <c r="E1194" s="345" t="s">
        <v>1</v>
      </c>
      <c r="F1194" s="346" t="s">
        <v>188</v>
      </c>
      <c r="H1194" s="345" t="s">
        <v>1</v>
      </c>
      <c r="L1194" s="342"/>
      <c r="M1194" s="347"/>
      <c r="T1194" s="348"/>
      <c r="AT1194" s="345" t="s">
        <v>328</v>
      </c>
      <c r="AU1194" s="345" t="s">
        <v>89</v>
      </c>
      <c r="AV1194" s="343" t="s">
        <v>84</v>
      </c>
      <c r="AW1194" s="343" t="s">
        <v>32</v>
      </c>
      <c r="AX1194" s="343" t="s">
        <v>76</v>
      </c>
      <c r="AY1194" s="345" t="s">
        <v>320</v>
      </c>
    </row>
    <row r="1195" spans="2:65" s="350" customFormat="1" x14ac:dyDescent="0.2">
      <c r="B1195" s="349"/>
      <c r="D1195" s="344" t="s">
        <v>328</v>
      </c>
      <c r="E1195" s="351" t="s">
        <v>187</v>
      </c>
      <c r="F1195" s="352" t="s">
        <v>2437</v>
      </c>
      <c r="H1195" s="353">
        <v>129</v>
      </c>
      <c r="L1195" s="349"/>
      <c r="M1195" s="354"/>
      <c r="T1195" s="355"/>
      <c r="AT1195" s="351" t="s">
        <v>328</v>
      </c>
      <c r="AU1195" s="351" t="s">
        <v>89</v>
      </c>
      <c r="AV1195" s="350" t="s">
        <v>89</v>
      </c>
      <c r="AW1195" s="350" t="s">
        <v>32</v>
      </c>
      <c r="AX1195" s="350" t="s">
        <v>76</v>
      </c>
      <c r="AY1195" s="351" t="s">
        <v>320</v>
      </c>
    </row>
    <row r="1196" spans="2:65" s="343" customFormat="1" x14ac:dyDescent="0.2">
      <c r="B1196" s="342"/>
      <c r="D1196" s="344" t="s">
        <v>328</v>
      </c>
      <c r="E1196" s="345" t="s">
        <v>1</v>
      </c>
      <c r="F1196" s="346" t="s">
        <v>200</v>
      </c>
      <c r="H1196" s="345" t="s">
        <v>1</v>
      </c>
      <c r="L1196" s="342"/>
      <c r="M1196" s="347"/>
      <c r="T1196" s="348"/>
      <c r="AT1196" s="345" t="s">
        <v>328</v>
      </c>
      <c r="AU1196" s="345" t="s">
        <v>89</v>
      </c>
      <c r="AV1196" s="343" t="s">
        <v>84</v>
      </c>
      <c r="AW1196" s="343" t="s">
        <v>32</v>
      </c>
      <c r="AX1196" s="343" t="s">
        <v>76</v>
      </c>
      <c r="AY1196" s="345" t="s">
        <v>320</v>
      </c>
    </row>
    <row r="1197" spans="2:65" s="350" customFormat="1" x14ac:dyDescent="0.2">
      <c r="B1197" s="349"/>
      <c r="D1197" s="344" t="s">
        <v>328</v>
      </c>
      <c r="E1197" s="351" t="s">
        <v>199</v>
      </c>
      <c r="F1197" s="352" t="s">
        <v>2438</v>
      </c>
      <c r="H1197" s="353">
        <v>32.4</v>
      </c>
      <c r="L1197" s="349"/>
      <c r="M1197" s="354"/>
      <c r="T1197" s="355"/>
      <c r="AT1197" s="351" t="s">
        <v>328</v>
      </c>
      <c r="AU1197" s="351" t="s">
        <v>89</v>
      </c>
      <c r="AV1197" s="350" t="s">
        <v>89</v>
      </c>
      <c r="AW1197" s="350" t="s">
        <v>32</v>
      </c>
      <c r="AX1197" s="350" t="s">
        <v>76</v>
      </c>
      <c r="AY1197" s="351" t="s">
        <v>320</v>
      </c>
    </row>
    <row r="1198" spans="2:65" s="343" customFormat="1" x14ac:dyDescent="0.2">
      <c r="B1198" s="342"/>
      <c r="D1198" s="344" t="s">
        <v>328</v>
      </c>
      <c r="E1198" s="345" t="s">
        <v>1</v>
      </c>
      <c r="F1198" s="346" t="s">
        <v>177</v>
      </c>
      <c r="H1198" s="345" t="s">
        <v>1</v>
      </c>
      <c r="L1198" s="342"/>
      <c r="M1198" s="347"/>
      <c r="T1198" s="348"/>
      <c r="AT1198" s="345" t="s">
        <v>328</v>
      </c>
      <c r="AU1198" s="345" t="s">
        <v>89</v>
      </c>
      <c r="AV1198" s="343" t="s">
        <v>84</v>
      </c>
      <c r="AW1198" s="343" t="s">
        <v>32</v>
      </c>
      <c r="AX1198" s="343" t="s">
        <v>76</v>
      </c>
      <c r="AY1198" s="345" t="s">
        <v>320</v>
      </c>
    </row>
    <row r="1199" spans="2:65" s="350" customFormat="1" x14ac:dyDescent="0.2">
      <c r="B1199" s="349"/>
      <c r="D1199" s="344" t="s">
        <v>328</v>
      </c>
      <c r="E1199" s="351" t="s">
        <v>176</v>
      </c>
      <c r="F1199" s="352" t="s">
        <v>178</v>
      </c>
      <c r="H1199" s="353">
        <v>34.1</v>
      </c>
      <c r="L1199" s="349"/>
      <c r="M1199" s="354"/>
      <c r="T1199" s="355"/>
      <c r="AT1199" s="351" t="s">
        <v>328</v>
      </c>
      <c r="AU1199" s="351" t="s">
        <v>89</v>
      </c>
      <c r="AV1199" s="350" t="s">
        <v>89</v>
      </c>
      <c r="AW1199" s="350" t="s">
        <v>32</v>
      </c>
      <c r="AX1199" s="350" t="s">
        <v>76</v>
      </c>
      <c r="AY1199" s="351" t="s">
        <v>320</v>
      </c>
    </row>
    <row r="1200" spans="2:65" s="343" customFormat="1" x14ac:dyDescent="0.2">
      <c r="B1200" s="342"/>
      <c r="D1200" s="344" t="s">
        <v>328</v>
      </c>
      <c r="E1200" s="345" t="s">
        <v>1</v>
      </c>
      <c r="F1200" s="346" t="s">
        <v>2439</v>
      </c>
      <c r="H1200" s="345" t="s">
        <v>1</v>
      </c>
      <c r="L1200" s="342"/>
      <c r="M1200" s="347"/>
      <c r="T1200" s="348"/>
      <c r="AT1200" s="345" t="s">
        <v>328</v>
      </c>
      <c r="AU1200" s="345" t="s">
        <v>89</v>
      </c>
      <c r="AV1200" s="343" t="s">
        <v>84</v>
      </c>
      <c r="AW1200" s="343" t="s">
        <v>32</v>
      </c>
      <c r="AX1200" s="343" t="s">
        <v>76</v>
      </c>
      <c r="AY1200" s="345" t="s">
        <v>320</v>
      </c>
    </row>
    <row r="1201" spans="2:65" s="350" customFormat="1" x14ac:dyDescent="0.2">
      <c r="B1201" s="349"/>
      <c r="D1201" s="344" t="s">
        <v>328</v>
      </c>
      <c r="E1201" s="351" t="s">
        <v>193</v>
      </c>
      <c r="F1201" s="352" t="s">
        <v>2440</v>
      </c>
      <c r="H1201" s="353">
        <v>7.3760000000000003</v>
      </c>
      <c r="L1201" s="349"/>
      <c r="M1201" s="354"/>
      <c r="T1201" s="355"/>
      <c r="AT1201" s="351" t="s">
        <v>328</v>
      </c>
      <c r="AU1201" s="351" t="s">
        <v>89</v>
      </c>
      <c r="AV1201" s="350" t="s">
        <v>89</v>
      </c>
      <c r="AW1201" s="350" t="s">
        <v>32</v>
      </c>
      <c r="AX1201" s="350" t="s">
        <v>76</v>
      </c>
      <c r="AY1201" s="351" t="s">
        <v>320</v>
      </c>
    </row>
    <row r="1202" spans="2:65" s="357" customFormat="1" x14ac:dyDescent="0.2">
      <c r="B1202" s="356"/>
      <c r="D1202" s="344" t="s">
        <v>328</v>
      </c>
      <c r="E1202" s="358" t="s">
        <v>1</v>
      </c>
      <c r="F1202" s="359" t="s">
        <v>402</v>
      </c>
      <c r="H1202" s="360">
        <v>1332.576</v>
      </c>
      <c r="L1202" s="356"/>
      <c r="M1202" s="361"/>
      <c r="T1202" s="362"/>
      <c r="AT1202" s="358" t="s">
        <v>328</v>
      </c>
      <c r="AU1202" s="358" t="s">
        <v>89</v>
      </c>
      <c r="AV1202" s="357" t="s">
        <v>326</v>
      </c>
      <c r="AW1202" s="357" t="s">
        <v>32</v>
      </c>
      <c r="AX1202" s="357" t="s">
        <v>84</v>
      </c>
      <c r="AY1202" s="358" t="s">
        <v>320</v>
      </c>
    </row>
    <row r="1203" spans="2:65" s="1" customFormat="1" ht="16.5" customHeight="1" x14ac:dyDescent="0.2">
      <c r="B1203" s="13"/>
      <c r="C1203" s="363" t="s">
        <v>2441</v>
      </c>
      <c r="D1203" s="363" t="s">
        <v>339</v>
      </c>
      <c r="E1203" s="364" t="s">
        <v>2442</v>
      </c>
      <c r="F1203" s="365" t="s">
        <v>2443</v>
      </c>
      <c r="G1203" s="366" t="s">
        <v>385</v>
      </c>
      <c r="H1203" s="367">
        <v>579</v>
      </c>
      <c r="I1203" s="22"/>
      <c r="J1203" s="368">
        <f>ROUND(I1203*H1203,2)</f>
        <v>0</v>
      </c>
      <c r="K1203" s="369"/>
      <c r="L1203" s="370"/>
      <c r="M1203" s="371" t="s">
        <v>1</v>
      </c>
      <c r="N1203" s="372" t="s">
        <v>42</v>
      </c>
      <c r="P1203" s="338">
        <f>O1203*H1203</f>
        <v>0</v>
      </c>
      <c r="Q1203" s="338">
        <v>0</v>
      </c>
      <c r="R1203" s="338">
        <f>Q1203*H1203</f>
        <v>0</v>
      </c>
      <c r="S1203" s="338">
        <v>0</v>
      </c>
      <c r="T1203" s="339">
        <f>S1203*H1203</f>
        <v>0</v>
      </c>
      <c r="AR1203" s="340" t="s">
        <v>501</v>
      </c>
      <c r="AT1203" s="340" t="s">
        <v>339</v>
      </c>
      <c r="AU1203" s="340" t="s">
        <v>89</v>
      </c>
      <c r="AY1203" s="3" t="s">
        <v>320</v>
      </c>
      <c r="BE1203" s="341">
        <f>IF(N1203="základní",J1203,0)</f>
        <v>0</v>
      </c>
      <c r="BF1203" s="341">
        <f>IF(N1203="snížená",J1203,0)</f>
        <v>0</v>
      </c>
      <c r="BG1203" s="341">
        <f>IF(N1203="zákl. přenesená",J1203,0)</f>
        <v>0</v>
      </c>
      <c r="BH1203" s="341">
        <f>IF(N1203="sníž. přenesená",J1203,0)</f>
        <v>0</v>
      </c>
      <c r="BI1203" s="341">
        <f>IF(N1203="nulová",J1203,0)</f>
        <v>0</v>
      </c>
      <c r="BJ1203" s="3" t="s">
        <v>89</v>
      </c>
      <c r="BK1203" s="341">
        <f>ROUND(I1203*H1203,2)</f>
        <v>0</v>
      </c>
      <c r="BL1203" s="3" t="s">
        <v>409</v>
      </c>
      <c r="BM1203" s="340" t="s">
        <v>2444</v>
      </c>
    </row>
    <row r="1204" spans="2:65" s="350" customFormat="1" x14ac:dyDescent="0.2">
      <c r="B1204" s="349"/>
      <c r="D1204" s="344" t="s">
        <v>328</v>
      </c>
      <c r="E1204" s="351" t="s">
        <v>1</v>
      </c>
      <c r="F1204" s="352" t="s">
        <v>168</v>
      </c>
      <c r="H1204" s="353">
        <v>482.5</v>
      </c>
      <c r="L1204" s="349"/>
      <c r="M1204" s="354"/>
      <c r="T1204" s="355"/>
      <c r="AT1204" s="351" t="s">
        <v>328</v>
      </c>
      <c r="AU1204" s="351" t="s">
        <v>89</v>
      </c>
      <c r="AV1204" s="350" t="s">
        <v>89</v>
      </c>
      <c r="AW1204" s="350" t="s">
        <v>32</v>
      </c>
      <c r="AX1204" s="350" t="s">
        <v>84</v>
      </c>
      <c r="AY1204" s="351" t="s">
        <v>320</v>
      </c>
    </row>
    <row r="1205" spans="2:65" s="350" customFormat="1" x14ac:dyDescent="0.2">
      <c r="B1205" s="349"/>
      <c r="D1205" s="344" t="s">
        <v>328</v>
      </c>
      <c r="F1205" s="352" t="s">
        <v>2445</v>
      </c>
      <c r="H1205" s="353">
        <v>579</v>
      </c>
      <c r="L1205" s="349"/>
      <c r="M1205" s="354"/>
      <c r="T1205" s="355"/>
      <c r="AT1205" s="351" t="s">
        <v>328</v>
      </c>
      <c r="AU1205" s="351" t="s">
        <v>89</v>
      </c>
      <c r="AV1205" s="350" t="s">
        <v>89</v>
      </c>
      <c r="AW1205" s="350" t="s">
        <v>4</v>
      </c>
      <c r="AX1205" s="350" t="s">
        <v>84</v>
      </c>
      <c r="AY1205" s="351" t="s">
        <v>320</v>
      </c>
    </row>
    <row r="1206" spans="2:65" s="1" customFormat="1" ht="16.5" customHeight="1" x14ac:dyDescent="0.2">
      <c r="B1206" s="13"/>
      <c r="C1206" s="363" t="s">
        <v>2446</v>
      </c>
      <c r="D1206" s="363" t="s">
        <v>339</v>
      </c>
      <c r="E1206" s="364" t="s">
        <v>2447</v>
      </c>
      <c r="F1206" s="365" t="s">
        <v>2448</v>
      </c>
      <c r="G1206" s="366" t="s">
        <v>385</v>
      </c>
      <c r="H1206" s="367">
        <v>108.12</v>
      </c>
      <c r="I1206" s="22"/>
      <c r="J1206" s="368">
        <f>ROUND(I1206*H1206,2)</f>
        <v>0</v>
      </c>
      <c r="K1206" s="369"/>
      <c r="L1206" s="370"/>
      <c r="M1206" s="371" t="s">
        <v>1</v>
      </c>
      <c r="N1206" s="372" t="s">
        <v>42</v>
      </c>
      <c r="P1206" s="338">
        <f>O1206*H1206</f>
        <v>0</v>
      </c>
      <c r="Q1206" s="338">
        <v>0</v>
      </c>
      <c r="R1206" s="338">
        <f>Q1206*H1206</f>
        <v>0</v>
      </c>
      <c r="S1206" s="338">
        <v>0</v>
      </c>
      <c r="T1206" s="339">
        <f>S1206*H1206</f>
        <v>0</v>
      </c>
      <c r="AR1206" s="340" t="s">
        <v>501</v>
      </c>
      <c r="AT1206" s="340" t="s">
        <v>339</v>
      </c>
      <c r="AU1206" s="340" t="s">
        <v>89</v>
      </c>
      <c r="AY1206" s="3" t="s">
        <v>320</v>
      </c>
      <c r="BE1206" s="341">
        <f>IF(N1206="základní",J1206,0)</f>
        <v>0</v>
      </c>
      <c r="BF1206" s="341">
        <f>IF(N1206="snížená",J1206,0)</f>
        <v>0</v>
      </c>
      <c r="BG1206" s="341">
        <f>IF(N1206="zákl. přenesená",J1206,0)</f>
        <v>0</v>
      </c>
      <c r="BH1206" s="341">
        <f>IF(N1206="sníž. přenesená",J1206,0)</f>
        <v>0</v>
      </c>
      <c r="BI1206" s="341">
        <f>IF(N1206="nulová",J1206,0)</f>
        <v>0</v>
      </c>
      <c r="BJ1206" s="3" t="s">
        <v>89</v>
      </c>
      <c r="BK1206" s="341">
        <f>ROUND(I1206*H1206,2)</f>
        <v>0</v>
      </c>
      <c r="BL1206" s="3" t="s">
        <v>409</v>
      </c>
      <c r="BM1206" s="340" t="s">
        <v>2449</v>
      </c>
    </row>
    <row r="1207" spans="2:65" s="350" customFormat="1" x14ac:dyDescent="0.2">
      <c r="B1207" s="349"/>
      <c r="D1207" s="344" t="s">
        <v>328</v>
      </c>
      <c r="E1207" s="351" t="s">
        <v>1</v>
      </c>
      <c r="F1207" s="352" t="s">
        <v>181</v>
      </c>
      <c r="H1207" s="353">
        <v>90.1</v>
      </c>
      <c r="L1207" s="349"/>
      <c r="M1207" s="354"/>
      <c r="T1207" s="355"/>
      <c r="AT1207" s="351" t="s">
        <v>328</v>
      </c>
      <c r="AU1207" s="351" t="s">
        <v>89</v>
      </c>
      <c r="AV1207" s="350" t="s">
        <v>89</v>
      </c>
      <c r="AW1207" s="350" t="s">
        <v>32</v>
      </c>
      <c r="AX1207" s="350" t="s">
        <v>84</v>
      </c>
      <c r="AY1207" s="351" t="s">
        <v>320</v>
      </c>
    </row>
    <row r="1208" spans="2:65" s="350" customFormat="1" x14ac:dyDescent="0.2">
      <c r="B1208" s="349"/>
      <c r="D1208" s="344" t="s">
        <v>328</v>
      </c>
      <c r="F1208" s="352" t="s">
        <v>2450</v>
      </c>
      <c r="H1208" s="353">
        <v>108.12</v>
      </c>
      <c r="L1208" s="349"/>
      <c r="M1208" s="354"/>
      <c r="T1208" s="355"/>
      <c r="AT1208" s="351" t="s">
        <v>328</v>
      </c>
      <c r="AU1208" s="351" t="s">
        <v>89</v>
      </c>
      <c r="AV1208" s="350" t="s">
        <v>89</v>
      </c>
      <c r="AW1208" s="350" t="s">
        <v>4</v>
      </c>
      <c r="AX1208" s="350" t="s">
        <v>84</v>
      </c>
      <c r="AY1208" s="351" t="s">
        <v>320</v>
      </c>
    </row>
    <row r="1209" spans="2:65" s="1" customFormat="1" ht="16.5" customHeight="1" x14ac:dyDescent="0.2">
      <c r="B1209" s="13"/>
      <c r="C1209" s="363" t="s">
        <v>2451</v>
      </c>
      <c r="D1209" s="363" t="s">
        <v>339</v>
      </c>
      <c r="E1209" s="364" t="s">
        <v>2452</v>
      </c>
      <c r="F1209" s="365" t="s">
        <v>2453</v>
      </c>
      <c r="G1209" s="366" t="s">
        <v>385</v>
      </c>
      <c r="H1209" s="367">
        <v>668.52</v>
      </c>
      <c r="I1209" s="22"/>
      <c r="J1209" s="368">
        <f>ROUND(I1209*H1209,2)</f>
        <v>0</v>
      </c>
      <c r="K1209" s="369"/>
      <c r="L1209" s="370"/>
      <c r="M1209" s="371" t="s">
        <v>1</v>
      </c>
      <c r="N1209" s="372" t="s">
        <v>42</v>
      </c>
      <c r="P1209" s="338">
        <f>O1209*H1209</f>
        <v>0</v>
      </c>
      <c r="Q1209" s="338">
        <v>0</v>
      </c>
      <c r="R1209" s="338">
        <f>Q1209*H1209</f>
        <v>0</v>
      </c>
      <c r="S1209" s="338">
        <v>0</v>
      </c>
      <c r="T1209" s="339">
        <f>S1209*H1209</f>
        <v>0</v>
      </c>
      <c r="AR1209" s="340" t="s">
        <v>501</v>
      </c>
      <c r="AT1209" s="340" t="s">
        <v>339</v>
      </c>
      <c r="AU1209" s="340" t="s">
        <v>89</v>
      </c>
      <c r="AY1209" s="3" t="s">
        <v>320</v>
      </c>
      <c r="BE1209" s="341">
        <f>IF(N1209="základní",J1209,0)</f>
        <v>0</v>
      </c>
      <c r="BF1209" s="341">
        <f>IF(N1209="snížená",J1209,0)</f>
        <v>0</v>
      </c>
      <c r="BG1209" s="341">
        <f>IF(N1209="zákl. přenesená",J1209,0)</f>
        <v>0</v>
      </c>
      <c r="BH1209" s="341">
        <f>IF(N1209="sníž. přenesená",J1209,0)</f>
        <v>0</v>
      </c>
      <c r="BI1209" s="341">
        <f>IF(N1209="nulová",J1209,0)</f>
        <v>0</v>
      </c>
      <c r="BJ1209" s="3" t="s">
        <v>89</v>
      </c>
      <c r="BK1209" s="341">
        <f>ROUND(I1209*H1209,2)</f>
        <v>0</v>
      </c>
      <c r="BL1209" s="3" t="s">
        <v>409</v>
      </c>
      <c r="BM1209" s="340" t="s">
        <v>2454</v>
      </c>
    </row>
    <row r="1210" spans="2:65" s="350" customFormat="1" x14ac:dyDescent="0.2">
      <c r="B1210" s="349"/>
      <c r="D1210" s="344" t="s">
        <v>328</v>
      </c>
      <c r="E1210" s="351" t="s">
        <v>1</v>
      </c>
      <c r="F1210" s="352" t="s">
        <v>184</v>
      </c>
      <c r="H1210" s="353">
        <v>557.1</v>
      </c>
      <c r="L1210" s="349"/>
      <c r="M1210" s="354"/>
      <c r="T1210" s="355"/>
      <c r="AT1210" s="351" t="s">
        <v>328</v>
      </c>
      <c r="AU1210" s="351" t="s">
        <v>89</v>
      </c>
      <c r="AV1210" s="350" t="s">
        <v>89</v>
      </c>
      <c r="AW1210" s="350" t="s">
        <v>32</v>
      </c>
      <c r="AX1210" s="350" t="s">
        <v>84</v>
      </c>
      <c r="AY1210" s="351" t="s">
        <v>320</v>
      </c>
    </row>
    <row r="1211" spans="2:65" s="350" customFormat="1" x14ac:dyDescent="0.2">
      <c r="B1211" s="349"/>
      <c r="D1211" s="344" t="s">
        <v>328</v>
      </c>
      <c r="F1211" s="352" t="s">
        <v>2455</v>
      </c>
      <c r="H1211" s="353">
        <v>668.52</v>
      </c>
      <c r="L1211" s="349"/>
      <c r="M1211" s="354"/>
      <c r="T1211" s="355"/>
      <c r="AT1211" s="351" t="s">
        <v>328</v>
      </c>
      <c r="AU1211" s="351" t="s">
        <v>89</v>
      </c>
      <c r="AV1211" s="350" t="s">
        <v>89</v>
      </c>
      <c r="AW1211" s="350" t="s">
        <v>4</v>
      </c>
      <c r="AX1211" s="350" t="s">
        <v>84</v>
      </c>
      <c r="AY1211" s="351" t="s">
        <v>320</v>
      </c>
    </row>
    <row r="1212" spans="2:65" s="1" customFormat="1" ht="16.5" customHeight="1" x14ac:dyDescent="0.2">
      <c r="B1212" s="13"/>
      <c r="C1212" s="363" t="s">
        <v>2456</v>
      </c>
      <c r="D1212" s="363" t="s">
        <v>339</v>
      </c>
      <c r="E1212" s="364" t="s">
        <v>2457</v>
      </c>
      <c r="F1212" s="365" t="s">
        <v>2458</v>
      </c>
      <c r="G1212" s="366" t="s">
        <v>385</v>
      </c>
      <c r="H1212" s="367">
        <v>154.80000000000001</v>
      </c>
      <c r="I1212" s="22"/>
      <c r="J1212" s="368">
        <f>ROUND(I1212*H1212,2)</f>
        <v>0</v>
      </c>
      <c r="K1212" s="369"/>
      <c r="L1212" s="370"/>
      <c r="M1212" s="371" t="s">
        <v>1</v>
      </c>
      <c r="N1212" s="372" t="s">
        <v>42</v>
      </c>
      <c r="P1212" s="338">
        <f>O1212*H1212</f>
        <v>0</v>
      </c>
      <c r="Q1212" s="338">
        <v>0</v>
      </c>
      <c r="R1212" s="338">
        <f>Q1212*H1212</f>
        <v>0</v>
      </c>
      <c r="S1212" s="338">
        <v>0</v>
      </c>
      <c r="T1212" s="339">
        <f>S1212*H1212</f>
        <v>0</v>
      </c>
      <c r="AR1212" s="340" t="s">
        <v>501</v>
      </c>
      <c r="AT1212" s="340" t="s">
        <v>339</v>
      </c>
      <c r="AU1212" s="340" t="s">
        <v>89</v>
      </c>
      <c r="AY1212" s="3" t="s">
        <v>320</v>
      </c>
      <c r="BE1212" s="341">
        <f>IF(N1212="základní",J1212,0)</f>
        <v>0</v>
      </c>
      <c r="BF1212" s="341">
        <f>IF(N1212="snížená",J1212,0)</f>
        <v>0</v>
      </c>
      <c r="BG1212" s="341">
        <f>IF(N1212="zákl. přenesená",J1212,0)</f>
        <v>0</v>
      </c>
      <c r="BH1212" s="341">
        <f>IF(N1212="sníž. přenesená",J1212,0)</f>
        <v>0</v>
      </c>
      <c r="BI1212" s="341">
        <f>IF(N1212="nulová",J1212,0)</f>
        <v>0</v>
      </c>
      <c r="BJ1212" s="3" t="s">
        <v>89</v>
      </c>
      <c r="BK1212" s="341">
        <f>ROUND(I1212*H1212,2)</f>
        <v>0</v>
      </c>
      <c r="BL1212" s="3" t="s">
        <v>409</v>
      </c>
      <c r="BM1212" s="340" t="s">
        <v>2459</v>
      </c>
    </row>
    <row r="1213" spans="2:65" s="350" customFormat="1" x14ac:dyDescent="0.2">
      <c r="B1213" s="349"/>
      <c r="D1213" s="344" t="s">
        <v>328</v>
      </c>
      <c r="E1213" s="351" t="s">
        <v>1</v>
      </c>
      <c r="F1213" s="352" t="s">
        <v>187</v>
      </c>
      <c r="H1213" s="353">
        <v>129</v>
      </c>
      <c r="L1213" s="349"/>
      <c r="M1213" s="354"/>
      <c r="T1213" s="355"/>
      <c r="AT1213" s="351" t="s">
        <v>328</v>
      </c>
      <c r="AU1213" s="351" t="s">
        <v>89</v>
      </c>
      <c r="AV1213" s="350" t="s">
        <v>89</v>
      </c>
      <c r="AW1213" s="350" t="s">
        <v>32</v>
      </c>
      <c r="AX1213" s="350" t="s">
        <v>84</v>
      </c>
      <c r="AY1213" s="351" t="s">
        <v>320</v>
      </c>
    </row>
    <row r="1214" spans="2:65" s="350" customFormat="1" x14ac:dyDescent="0.2">
      <c r="B1214" s="349"/>
      <c r="D1214" s="344" t="s">
        <v>328</v>
      </c>
      <c r="F1214" s="352" t="s">
        <v>2460</v>
      </c>
      <c r="H1214" s="353">
        <v>154.80000000000001</v>
      </c>
      <c r="L1214" s="349"/>
      <c r="M1214" s="354"/>
      <c r="T1214" s="355"/>
      <c r="AT1214" s="351" t="s">
        <v>328</v>
      </c>
      <c r="AU1214" s="351" t="s">
        <v>89</v>
      </c>
      <c r="AV1214" s="350" t="s">
        <v>89</v>
      </c>
      <c r="AW1214" s="350" t="s">
        <v>4</v>
      </c>
      <c r="AX1214" s="350" t="s">
        <v>84</v>
      </c>
      <c r="AY1214" s="351" t="s">
        <v>320</v>
      </c>
    </row>
    <row r="1215" spans="2:65" s="1" customFormat="1" ht="16.5" customHeight="1" x14ac:dyDescent="0.2">
      <c r="B1215" s="13"/>
      <c r="C1215" s="363" t="s">
        <v>2461</v>
      </c>
      <c r="D1215" s="363" t="s">
        <v>339</v>
      </c>
      <c r="E1215" s="364" t="s">
        <v>2462</v>
      </c>
      <c r="F1215" s="365" t="s">
        <v>2463</v>
      </c>
      <c r="G1215" s="366" t="s">
        <v>385</v>
      </c>
      <c r="H1215" s="367">
        <v>38.880000000000003</v>
      </c>
      <c r="I1215" s="22"/>
      <c r="J1215" s="368">
        <f>ROUND(I1215*H1215,2)</f>
        <v>0</v>
      </c>
      <c r="K1215" s="369"/>
      <c r="L1215" s="370"/>
      <c r="M1215" s="371" t="s">
        <v>1</v>
      </c>
      <c r="N1215" s="372" t="s">
        <v>42</v>
      </c>
      <c r="P1215" s="338">
        <f>O1215*H1215</f>
        <v>0</v>
      </c>
      <c r="Q1215" s="338">
        <v>0</v>
      </c>
      <c r="R1215" s="338">
        <f>Q1215*H1215</f>
        <v>0</v>
      </c>
      <c r="S1215" s="338">
        <v>0</v>
      </c>
      <c r="T1215" s="339">
        <f>S1215*H1215</f>
        <v>0</v>
      </c>
      <c r="AR1215" s="340" t="s">
        <v>501</v>
      </c>
      <c r="AT1215" s="340" t="s">
        <v>339</v>
      </c>
      <c r="AU1215" s="340" t="s">
        <v>89</v>
      </c>
      <c r="AY1215" s="3" t="s">
        <v>320</v>
      </c>
      <c r="BE1215" s="341">
        <f>IF(N1215="základní",J1215,0)</f>
        <v>0</v>
      </c>
      <c r="BF1215" s="341">
        <f>IF(N1215="snížená",J1215,0)</f>
        <v>0</v>
      </c>
      <c r="BG1215" s="341">
        <f>IF(N1215="zákl. přenesená",J1215,0)</f>
        <v>0</v>
      </c>
      <c r="BH1215" s="341">
        <f>IF(N1215="sníž. přenesená",J1215,0)</f>
        <v>0</v>
      </c>
      <c r="BI1215" s="341">
        <f>IF(N1215="nulová",J1215,0)</f>
        <v>0</v>
      </c>
      <c r="BJ1215" s="3" t="s">
        <v>89</v>
      </c>
      <c r="BK1215" s="341">
        <f>ROUND(I1215*H1215,2)</f>
        <v>0</v>
      </c>
      <c r="BL1215" s="3" t="s">
        <v>409</v>
      </c>
      <c r="BM1215" s="340" t="s">
        <v>2464</v>
      </c>
    </row>
    <row r="1216" spans="2:65" s="350" customFormat="1" x14ac:dyDescent="0.2">
      <c r="B1216" s="349"/>
      <c r="D1216" s="344" t="s">
        <v>328</v>
      </c>
      <c r="E1216" s="351" t="s">
        <v>1</v>
      </c>
      <c r="F1216" s="352" t="s">
        <v>199</v>
      </c>
      <c r="H1216" s="353">
        <v>32.4</v>
      </c>
      <c r="L1216" s="349"/>
      <c r="M1216" s="354"/>
      <c r="T1216" s="355"/>
      <c r="AT1216" s="351" t="s">
        <v>328</v>
      </c>
      <c r="AU1216" s="351" t="s">
        <v>89</v>
      </c>
      <c r="AV1216" s="350" t="s">
        <v>89</v>
      </c>
      <c r="AW1216" s="350" t="s">
        <v>32</v>
      </c>
      <c r="AX1216" s="350" t="s">
        <v>84</v>
      </c>
      <c r="AY1216" s="351" t="s">
        <v>320</v>
      </c>
    </row>
    <row r="1217" spans="2:65" s="350" customFormat="1" x14ac:dyDescent="0.2">
      <c r="B1217" s="349"/>
      <c r="D1217" s="344" t="s">
        <v>328</v>
      </c>
      <c r="F1217" s="352" t="s">
        <v>2465</v>
      </c>
      <c r="H1217" s="353">
        <v>38.880000000000003</v>
      </c>
      <c r="L1217" s="349"/>
      <c r="M1217" s="354"/>
      <c r="T1217" s="355"/>
      <c r="AT1217" s="351" t="s">
        <v>328</v>
      </c>
      <c r="AU1217" s="351" t="s">
        <v>89</v>
      </c>
      <c r="AV1217" s="350" t="s">
        <v>89</v>
      </c>
      <c r="AW1217" s="350" t="s">
        <v>4</v>
      </c>
      <c r="AX1217" s="350" t="s">
        <v>84</v>
      </c>
      <c r="AY1217" s="351" t="s">
        <v>320</v>
      </c>
    </row>
    <row r="1218" spans="2:65" s="1" customFormat="1" ht="16.5" customHeight="1" x14ac:dyDescent="0.2">
      <c r="B1218" s="13"/>
      <c r="C1218" s="363" t="s">
        <v>2466</v>
      </c>
      <c r="D1218" s="363" t="s">
        <v>339</v>
      </c>
      <c r="E1218" s="364" t="s">
        <v>2467</v>
      </c>
      <c r="F1218" s="365" t="s">
        <v>2468</v>
      </c>
      <c r="G1218" s="366" t="s">
        <v>385</v>
      </c>
      <c r="H1218" s="367">
        <v>40.92</v>
      </c>
      <c r="I1218" s="22"/>
      <c r="J1218" s="368">
        <f>ROUND(I1218*H1218,2)</f>
        <v>0</v>
      </c>
      <c r="K1218" s="369"/>
      <c r="L1218" s="370"/>
      <c r="M1218" s="371" t="s">
        <v>1</v>
      </c>
      <c r="N1218" s="372" t="s">
        <v>42</v>
      </c>
      <c r="P1218" s="338">
        <f>O1218*H1218</f>
        <v>0</v>
      </c>
      <c r="Q1218" s="338">
        <v>0</v>
      </c>
      <c r="R1218" s="338">
        <f>Q1218*H1218</f>
        <v>0</v>
      </c>
      <c r="S1218" s="338">
        <v>0</v>
      </c>
      <c r="T1218" s="339">
        <f>S1218*H1218</f>
        <v>0</v>
      </c>
      <c r="AR1218" s="340" t="s">
        <v>501</v>
      </c>
      <c r="AT1218" s="340" t="s">
        <v>339</v>
      </c>
      <c r="AU1218" s="340" t="s">
        <v>89</v>
      </c>
      <c r="AY1218" s="3" t="s">
        <v>320</v>
      </c>
      <c r="BE1218" s="341">
        <f>IF(N1218="základní",J1218,0)</f>
        <v>0</v>
      </c>
      <c r="BF1218" s="341">
        <f>IF(N1218="snížená",J1218,0)</f>
        <v>0</v>
      </c>
      <c r="BG1218" s="341">
        <f>IF(N1218="zákl. přenesená",J1218,0)</f>
        <v>0</v>
      </c>
      <c r="BH1218" s="341">
        <f>IF(N1218="sníž. přenesená",J1218,0)</f>
        <v>0</v>
      </c>
      <c r="BI1218" s="341">
        <f>IF(N1218="nulová",J1218,0)</f>
        <v>0</v>
      </c>
      <c r="BJ1218" s="3" t="s">
        <v>89</v>
      </c>
      <c r="BK1218" s="341">
        <f>ROUND(I1218*H1218,2)</f>
        <v>0</v>
      </c>
      <c r="BL1218" s="3" t="s">
        <v>409</v>
      </c>
      <c r="BM1218" s="340" t="s">
        <v>2469</v>
      </c>
    </row>
    <row r="1219" spans="2:65" s="350" customFormat="1" x14ac:dyDescent="0.2">
      <c r="B1219" s="349"/>
      <c r="D1219" s="344" t="s">
        <v>328</v>
      </c>
      <c r="E1219" s="351" t="s">
        <v>1</v>
      </c>
      <c r="F1219" s="352" t="s">
        <v>176</v>
      </c>
      <c r="H1219" s="353">
        <v>34.1</v>
      </c>
      <c r="L1219" s="349"/>
      <c r="M1219" s="354"/>
      <c r="T1219" s="355"/>
      <c r="AT1219" s="351" t="s">
        <v>328</v>
      </c>
      <c r="AU1219" s="351" t="s">
        <v>89</v>
      </c>
      <c r="AV1219" s="350" t="s">
        <v>89</v>
      </c>
      <c r="AW1219" s="350" t="s">
        <v>32</v>
      </c>
      <c r="AX1219" s="350" t="s">
        <v>84</v>
      </c>
      <c r="AY1219" s="351" t="s">
        <v>320</v>
      </c>
    </row>
    <row r="1220" spans="2:65" s="350" customFormat="1" x14ac:dyDescent="0.2">
      <c r="B1220" s="349"/>
      <c r="D1220" s="344" t="s">
        <v>328</v>
      </c>
      <c r="F1220" s="352" t="s">
        <v>2470</v>
      </c>
      <c r="H1220" s="353">
        <v>40.92</v>
      </c>
      <c r="L1220" s="349"/>
      <c r="M1220" s="354"/>
      <c r="T1220" s="355"/>
      <c r="AT1220" s="351" t="s">
        <v>328</v>
      </c>
      <c r="AU1220" s="351" t="s">
        <v>89</v>
      </c>
      <c r="AV1220" s="350" t="s">
        <v>89</v>
      </c>
      <c r="AW1220" s="350" t="s">
        <v>4</v>
      </c>
      <c r="AX1220" s="350" t="s">
        <v>84</v>
      </c>
      <c r="AY1220" s="351" t="s">
        <v>320</v>
      </c>
    </row>
    <row r="1221" spans="2:65" s="1" customFormat="1" ht="16.5" customHeight="1" x14ac:dyDescent="0.2">
      <c r="B1221" s="13"/>
      <c r="C1221" s="363" t="s">
        <v>2471</v>
      </c>
      <c r="D1221" s="363" t="s">
        <v>339</v>
      </c>
      <c r="E1221" s="364" t="s">
        <v>2472</v>
      </c>
      <c r="F1221" s="365" t="s">
        <v>2473</v>
      </c>
      <c r="G1221" s="366" t="s">
        <v>385</v>
      </c>
      <c r="H1221" s="367">
        <v>8.8510000000000009</v>
      </c>
      <c r="I1221" s="22"/>
      <c r="J1221" s="368">
        <f>ROUND(I1221*H1221,2)</f>
        <v>0</v>
      </c>
      <c r="K1221" s="369"/>
      <c r="L1221" s="370"/>
      <c r="M1221" s="371" t="s">
        <v>1</v>
      </c>
      <c r="N1221" s="372" t="s">
        <v>42</v>
      </c>
      <c r="P1221" s="338">
        <f>O1221*H1221</f>
        <v>0</v>
      </c>
      <c r="Q1221" s="338">
        <v>0</v>
      </c>
      <c r="R1221" s="338">
        <f>Q1221*H1221</f>
        <v>0</v>
      </c>
      <c r="S1221" s="338">
        <v>0</v>
      </c>
      <c r="T1221" s="339">
        <f>S1221*H1221</f>
        <v>0</v>
      </c>
      <c r="AR1221" s="340" t="s">
        <v>501</v>
      </c>
      <c r="AT1221" s="340" t="s">
        <v>339</v>
      </c>
      <c r="AU1221" s="340" t="s">
        <v>89</v>
      </c>
      <c r="AY1221" s="3" t="s">
        <v>320</v>
      </c>
      <c r="BE1221" s="341">
        <f>IF(N1221="základní",J1221,0)</f>
        <v>0</v>
      </c>
      <c r="BF1221" s="341">
        <f>IF(N1221="snížená",J1221,0)</f>
        <v>0</v>
      </c>
      <c r="BG1221" s="341">
        <f>IF(N1221="zákl. přenesená",J1221,0)</f>
        <v>0</v>
      </c>
      <c r="BH1221" s="341">
        <f>IF(N1221="sníž. přenesená",J1221,0)</f>
        <v>0</v>
      </c>
      <c r="BI1221" s="341">
        <f>IF(N1221="nulová",J1221,0)</f>
        <v>0</v>
      </c>
      <c r="BJ1221" s="3" t="s">
        <v>89</v>
      </c>
      <c r="BK1221" s="341">
        <f>ROUND(I1221*H1221,2)</f>
        <v>0</v>
      </c>
      <c r="BL1221" s="3" t="s">
        <v>409</v>
      </c>
      <c r="BM1221" s="340" t="s">
        <v>2474</v>
      </c>
    </row>
    <row r="1222" spans="2:65" s="350" customFormat="1" x14ac:dyDescent="0.2">
      <c r="B1222" s="349"/>
      <c r="D1222" s="344" t="s">
        <v>328</v>
      </c>
      <c r="E1222" s="351" t="s">
        <v>1</v>
      </c>
      <c r="F1222" s="352" t="s">
        <v>193</v>
      </c>
      <c r="H1222" s="353">
        <v>7.3760000000000003</v>
      </c>
      <c r="L1222" s="349"/>
      <c r="M1222" s="354"/>
      <c r="T1222" s="355"/>
      <c r="AT1222" s="351" t="s">
        <v>328</v>
      </c>
      <c r="AU1222" s="351" t="s">
        <v>89</v>
      </c>
      <c r="AV1222" s="350" t="s">
        <v>89</v>
      </c>
      <c r="AW1222" s="350" t="s">
        <v>32</v>
      </c>
      <c r="AX1222" s="350" t="s">
        <v>84</v>
      </c>
      <c r="AY1222" s="351" t="s">
        <v>320</v>
      </c>
    </row>
    <row r="1223" spans="2:65" s="350" customFormat="1" x14ac:dyDescent="0.2">
      <c r="B1223" s="349"/>
      <c r="D1223" s="344" t="s">
        <v>328</v>
      </c>
      <c r="F1223" s="352" t="s">
        <v>2475</v>
      </c>
      <c r="H1223" s="353">
        <v>8.8510000000000009</v>
      </c>
      <c r="L1223" s="349"/>
      <c r="M1223" s="354"/>
      <c r="T1223" s="355"/>
      <c r="AT1223" s="351" t="s">
        <v>328</v>
      </c>
      <c r="AU1223" s="351" t="s">
        <v>89</v>
      </c>
      <c r="AV1223" s="350" t="s">
        <v>89</v>
      </c>
      <c r="AW1223" s="350" t="s">
        <v>4</v>
      </c>
      <c r="AX1223" s="350" t="s">
        <v>84</v>
      </c>
      <c r="AY1223" s="351" t="s">
        <v>320</v>
      </c>
    </row>
    <row r="1224" spans="2:65" s="1" customFormat="1" ht="16.5" customHeight="1" x14ac:dyDescent="0.2">
      <c r="B1224" s="13"/>
      <c r="C1224" s="329" t="s">
        <v>2476</v>
      </c>
      <c r="D1224" s="329" t="s">
        <v>322</v>
      </c>
      <c r="E1224" s="330" t="s">
        <v>2477</v>
      </c>
      <c r="F1224" s="331" t="s">
        <v>2478</v>
      </c>
      <c r="G1224" s="332" t="s">
        <v>385</v>
      </c>
      <c r="H1224" s="333">
        <v>72.099999999999994</v>
      </c>
      <c r="I1224" s="21"/>
      <c r="J1224" s="334">
        <f>ROUND(I1224*H1224,2)</f>
        <v>0</v>
      </c>
      <c r="K1224" s="335"/>
      <c r="L1224" s="13"/>
      <c r="M1224" s="336" t="s">
        <v>1</v>
      </c>
      <c r="N1224" s="337" t="s">
        <v>42</v>
      </c>
      <c r="P1224" s="338">
        <f>O1224*H1224</f>
        <v>0</v>
      </c>
      <c r="Q1224" s="338">
        <v>2.9999999999999997E-4</v>
      </c>
      <c r="R1224" s="338">
        <f>Q1224*H1224</f>
        <v>2.1629999999999996E-2</v>
      </c>
      <c r="S1224" s="338">
        <v>0</v>
      </c>
      <c r="T1224" s="339">
        <f>S1224*H1224</f>
        <v>0</v>
      </c>
      <c r="AR1224" s="340" t="s">
        <v>409</v>
      </c>
      <c r="AT1224" s="340" t="s">
        <v>322</v>
      </c>
      <c r="AU1224" s="340" t="s">
        <v>89</v>
      </c>
      <c r="AY1224" s="3" t="s">
        <v>320</v>
      </c>
      <c r="BE1224" s="341">
        <f>IF(N1224="základní",J1224,0)</f>
        <v>0</v>
      </c>
      <c r="BF1224" s="341">
        <f>IF(N1224="snížená",J1224,0)</f>
        <v>0</v>
      </c>
      <c r="BG1224" s="341">
        <f>IF(N1224="zákl. přenesená",J1224,0)</f>
        <v>0</v>
      </c>
      <c r="BH1224" s="341">
        <f>IF(N1224="sníž. přenesená",J1224,0)</f>
        <v>0</v>
      </c>
      <c r="BI1224" s="341">
        <f>IF(N1224="nulová",J1224,0)</f>
        <v>0</v>
      </c>
      <c r="BJ1224" s="3" t="s">
        <v>89</v>
      </c>
      <c r="BK1224" s="341">
        <f>ROUND(I1224*H1224,2)</f>
        <v>0</v>
      </c>
      <c r="BL1224" s="3" t="s">
        <v>409</v>
      </c>
      <c r="BM1224" s="340" t="s">
        <v>2479</v>
      </c>
    </row>
    <row r="1225" spans="2:65" s="343" customFormat="1" x14ac:dyDescent="0.2">
      <c r="B1225" s="342"/>
      <c r="D1225" s="344" t="s">
        <v>328</v>
      </c>
      <c r="E1225" s="345" t="s">
        <v>1</v>
      </c>
      <c r="F1225" s="346" t="s">
        <v>2420</v>
      </c>
      <c r="H1225" s="345" t="s">
        <v>1</v>
      </c>
      <c r="L1225" s="342"/>
      <c r="M1225" s="347"/>
      <c r="T1225" s="348"/>
      <c r="AT1225" s="345" t="s">
        <v>328</v>
      </c>
      <c r="AU1225" s="345" t="s">
        <v>89</v>
      </c>
      <c r="AV1225" s="343" t="s">
        <v>84</v>
      </c>
      <c r="AW1225" s="343" t="s">
        <v>32</v>
      </c>
      <c r="AX1225" s="343" t="s">
        <v>76</v>
      </c>
      <c r="AY1225" s="345" t="s">
        <v>320</v>
      </c>
    </row>
    <row r="1226" spans="2:65" s="343" customFormat="1" x14ac:dyDescent="0.2">
      <c r="B1226" s="342"/>
      <c r="D1226" s="344" t="s">
        <v>328</v>
      </c>
      <c r="E1226" s="345" t="s">
        <v>1</v>
      </c>
      <c r="F1226" s="346" t="s">
        <v>203</v>
      </c>
      <c r="H1226" s="345" t="s">
        <v>1</v>
      </c>
      <c r="L1226" s="342"/>
      <c r="M1226" s="347"/>
      <c r="T1226" s="348"/>
      <c r="AT1226" s="345" t="s">
        <v>328</v>
      </c>
      <c r="AU1226" s="345" t="s">
        <v>89</v>
      </c>
      <c r="AV1226" s="343" t="s">
        <v>84</v>
      </c>
      <c r="AW1226" s="343" t="s">
        <v>32</v>
      </c>
      <c r="AX1226" s="343" t="s">
        <v>76</v>
      </c>
      <c r="AY1226" s="345" t="s">
        <v>320</v>
      </c>
    </row>
    <row r="1227" spans="2:65" s="350" customFormat="1" x14ac:dyDescent="0.2">
      <c r="B1227" s="349"/>
      <c r="D1227" s="344" t="s">
        <v>328</v>
      </c>
      <c r="E1227" s="351" t="s">
        <v>202</v>
      </c>
      <c r="F1227" s="352" t="s">
        <v>2480</v>
      </c>
      <c r="H1227" s="353">
        <v>21.8</v>
      </c>
      <c r="L1227" s="349"/>
      <c r="M1227" s="354"/>
      <c r="T1227" s="355"/>
      <c r="AT1227" s="351" t="s">
        <v>328</v>
      </c>
      <c r="AU1227" s="351" t="s">
        <v>89</v>
      </c>
      <c r="AV1227" s="350" t="s">
        <v>89</v>
      </c>
      <c r="AW1227" s="350" t="s">
        <v>32</v>
      </c>
      <c r="AX1227" s="350" t="s">
        <v>76</v>
      </c>
      <c r="AY1227" s="351" t="s">
        <v>320</v>
      </c>
    </row>
    <row r="1228" spans="2:65" s="343" customFormat="1" x14ac:dyDescent="0.2">
      <c r="B1228" s="342"/>
      <c r="D1228" s="344" t="s">
        <v>328</v>
      </c>
      <c r="E1228" s="345" t="s">
        <v>1</v>
      </c>
      <c r="F1228" s="346" t="s">
        <v>172</v>
      </c>
      <c r="H1228" s="345" t="s">
        <v>1</v>
      </c>
      <c r="L1228" s="342"/>
      <c r="M1228" s="347"/>
      <c r="T1228" s="348"/>
      <c r="AT1228" s="345" t="s">
        <v>328</v>
      </c>
      <c r="AU1228" s="345" t="s">
        <v>89</v>
      </c>
      <c r="AV1228" s="343" t="s">
        <v>84</v>
      </c>
      <c r="AW1228" s="343" t="s">
        <v>32</v>
      </c>
      <c r="AX1228" s="343" t="s">
        <v>76</v>
      </c>
      <c r="AY1228" s="345" t="s">
        <v>320</v>
      </c>
    </row>
    <row r="1229" spans="2:65" s="350" customFormat="1" x14ac:dyDescent="0.2">
      <c r="B1229" s="349"/>
      <c r="D1229" s="344" t="s">
        <v>328</v>
      </c>
      <c r="E1229" s="351" t="s">
        <v>171</v>
      </c>
      <c r="F1229" s="352" t="s">
        <v>2481</v>
      </c>
      <c r="H1229" s="353">
        <v>7.5</v>
      </c>
      <c r="L1229" s="349"/>
      <c r="M1229" s="354"/>
      <c r="T1229" s="355"/>
      <c r="AT1229" s="351" t="s">
        <v>328</v>
      </c>
      <c r="AU1229" s="351" t="s">
        <v>89</v>
      </c>
      <c r="AV1229" s="350" t="s">
        <v>89</v>
      </c>
      <c r="AW1229" s="350" t="s">
        <v>32</v>
      </c>
      <c r="AX1229" s="350" t="s">
        <v>76</v>
      </c>
      <c r="AY1229" s="351" t="s">
        <v>320</v>
      </c>
    </row>
    <row r="1230" spans="2:65" s="343" customFormat="1" x14ac:dyDescent="0.2">
      <c r="B1230" s="342"/>
      <c r="D1230" s="344" t="s">
        <v>328</v>
      </c>
      <c r="E1230" s="345" t="s">
        <v>1</v>
      </c>
      <c r="F1230" s="346" t="s">
        <v>180</v>
      </c>
      <c r="H1230" s="345" t="s">
        <v>1</v>
      </c>
      <c r="L1230" s="342"/>
      <c r="M1230" s="347"/>
      <c r="T1230" s="348"/>
      <c r="AT1230" s="345" t="s">
        <v>328</v>
      </c>
      <c r="AU1230" s="345" t="s">
        <v>89</v>
      </c>
      <c r="AV1230" s="343" t="s">
        <v>84</v>
      </c>
      <c r="AW1230" s="343" t="s">
        <v>32</v>
      </c>
      <c r="AX1230" s="343" t="s">
        <v>76</v>
      </c>
      <c r="AY1230" s="345" t="s">
        <v>320</v>
      </c>
    </row>
    <row r="1231" spans="2:65" s="350" customFormat="1" x14ac:dyDescent="0.2">
      <c r="B1231" s="349"/>
      <c r="D1231" s="344" t="s">
        <v>328</v>
      </c>
      <c r="E1231" s="351" t="s">
        <v>179</v>
      </c>
      <c r="F1231" s="352" t="s">
        <v>2482</v>
      </c>
      <c r="H1231" s="353">
        <v>42.8</v>
      </c>
      <c r="L1231" s="349"/>
      <c r="M1231" s="354"/>
      <c r="T1231" s="355"/>
      <c r="AT1231" s="351" t="s">
        <v>328</v>
      </c>
      <c r="AU1231" s="351" t="s">
        <v>89</v>
      </c>
      <c r="AV1231" s="350" t="s">
        <v>89</v>
      </c>
      <c r="AW1231" s="350" t="s">
        <v>32</v>
      </c>
      <c r="AX1231" s="350" t="s">
        <v>76</v>
      </c>
      <c r="AY1231" s="351" t="s">
        <v>320</v>
      </c>
    </row>
    <row r="1232" spans="2:65" s="357" customFormat="1" x14ac:dyDescent="0.2">
      <c r="B1232" s="356"/>
      <c r="D1232" s="344" t="s">
        <v>328</v>
      </c>
      <c r="E1232" s="358" t="s">
        <v>1</v>
      </c>
      <c r="F1232" s="359" t="s">
        <v>402</v>
      </c>
      <c r="H1232" s="360">
        <v>72.099999999999994</v>
      </c>
      <c r="L1232" s="356"/>
      <c r="M1232" s="361"/>
      <c r="T1232" s="362"/>
      <c r="AT1232" s="358" t="s">
        <v>328</v>
      </c>
      <c r="AU1232" s="358" t="s">
        <v>89</v>
      </c>
      <c r="AV1232" s="357" t="s">
        <v>326</v>
      </c>
      <c r="AW1232" s="357" t="s">
        <v>32</v>
      </c>
      <c r="AX1232" s="357" t="s">
        <v>84</v>
      </c>
      <c r="AY1232" s="358" t="s">
        <v>320</v>
      </c>
    </row>
    <row r="1233" spans="2:65" s="1" customFormat="1" ht="16.5" customHeight="1" x14ac:dyDescent="0.2">
      <c r="B1233" s="13"/>
      <c r="C1233" s="363" t="s">
        <v>2483</v>
      </c>
      <c r="D1233" s="363" t="s">
        <v>339</v>
      </c>
      <c r="E1233" s="364" t="s">
        <v>2484</v>
      </c>
      <c r="F1233" s="365" t="s">
        <v>2485</v>
      </c>
      <c r="G1233" s="366" t="s">
        <v>385</v>
      </c>
      <c r="H1233" s="367">
        <v>26.16</v>
      </c>
      <c r="I1233" s="22"/>
      <c r="J1233" s="368">
        <f>ROUND(I1233*H1233,2)</f>
        <v>0</v>
      </c>
      <c r="K1233" s="369"/>
      <c r="L1233" s="370"/>
      <c r="M1233" s="371" t="s">
        <v>1</v>
      </c>
      <c r="N1233" s="372" t="s">
        <v>42</v>
      </c>
      <c r="P1233" s="338">
        <f>O1233*H1233</f>
        <v>0</v>
      </c>
      <c r="Q1233" s="338">
        <v>0</v>
      </c>
      <c r="R1233" s="338">
        <f>Q1233*H1233</f>
        <v>0</v>
      </c>
      <c r="S1233" s="338">
        <v>0</v>
      </c>
      <c r="T1233" s="339">
        <f>S1233*H1233</f>
        <v>0</v>
      </c>
      <c r="AR1233" s="340" t="s">
        <v>501</v>
      </c>
      <c r="AT1233" s="340" t="s">
        <v>339</v>
      </c>
      <c r="AU1233" s="340" t="s">
        <v>89</v>
      </c>
      <c r="AY1233" s="3" t="s">
        <v>320</v>
      </c>
      <c r="BE1233" s="341">
        <f>IF(N1233="základní",J1233,0)</f>
        <v>0</v>
      </c>
      <c r="BF1233" s="341">
        <f>IF(N1233="snížená",J1233,0)</f>
        <v>0</v>
      </c>
      <c r="BG1233" s="341">
        <f>IF(N1233="zákl. přenesená",J1233,0)</f>
        <v>0</v>
      </c>
      <c r="BH1233" s="341">
        <f>IF(N1233="sníž. přenesená",J1233,0)</f>
        <v>0</v>
      </c>
      <c r="BI1233" s="341">
        <f>IF(N1233="nulová",J1233,0)</f>
        <v>0</v>
      </c>
      <c r="BJ1233" s="3" t="s">
        <v>89</v>
      </c>
      <c r="BK1233" s="341">
        <f>ROUND(I1233*H1233,2)</f>
        <v>0</v>
      </c>
      <c r="BL1233" s="3" t="s">
        <v>409</v>
      </c>
      <c r="BM1233" s="340" t="s">
        <v>2486</v>
      </c>
    </row>
    <row r="1234" spans="2:65" s="350" customFormat="1" x14ac:dyDescent="0.2">
      <c r="B1234" s="349"/>
      <c r="D1234" s="344" t="s">
        <v>328</v>
      </c>
      <c r="E1234" s="351" t="s">
        <v>1</v>
      </c>
      <c r="F1234" s="352" t="s">
        <v>202</v>
      </c>
      <c r="H1234" s="353">
        <v>21.8</v>
      </c>
      <c r="L1234" s="349"/>
      <c r="M1234" s="354"/>
      <c r="T1234" s="355"/>
      <c r="AT1234" s="351" t="s">
        <v>328</v>
      </c>
      <c r="AU1234" s="351" t="s">
        <v>89</v>
      </c>
      <c r="AV1234" s="350" t="s">
        <v>89</v>
      </c>
      <c r="AW1234" s="350" t="s">
        <v>32</v>
      </c>
      <c r="AX1234" s="350" t="s">
        <v>84</v>
      </c>
      <c r="AY1234" s="351" t="s">
        <v>320</v>
      </c>
    </row>
    <row r="1235" spans="2:65" s="350" customFormat="1" x14ac:dyDescent="0.2">
      <c r="B1235" s="349"/>
      <c r="D1235" s="344" t="s">
        <v>328</v>
      </c>
      <c r="F1235" s="352" t="s">
        <v>2487</v>
      </c>
      <c r="H1235" s="353">
        <v>26.16</v>
      </c>
      <c r="L1235" s="349"/>
      <c r="M1235" s="354"/>
      <c r="T1235" s="355"/>
      <c r="AT1235" s="351" t="s">
        <v>328</v>
      </c>
      <c r="AU1235" s="351" t="s">
        <v>89</v>
      </c>
      <c r="AV1235" s="350" t="s">
        <v>89</v>
      </c>
      <c r="AW1235" s="350" t="s">
        <v>4</v>
      </c>
      <c r="AX1235" s="350" t="s">
        <v>84</v>
      </c>
      <c r="AY1235" s="351" t="s">
        <v>320</v>
      </c>
    </row>
    <row r="1236" spans="2:65" s="1" customFormat="1" ht="16.5" customHeight="1" x14ac:dyDescent="0.2">
      <c r="B1236" s="13"/>
      <c r="C1236" s="363" t="s">
        <v>2488</v>
      </c>
      <c r="D1236" s="363" t="s">
        <v>339</v>
      </c>
      <c r="E1236" s="364" t="s">
        <v>2489</v>
      </c>
      <c r="F1236" s="365" t="s">
        <v>2490</v>
      </c>
      <c r="G1236" s="366" t="s">
        <v>385</v>
      </c>
      <c r="H1236" s="367">
        <v>9</v>
      </c>
      <c r="I1236" s="22"/>
      <c r="J1236" s="368">
        <f>ROUND(I1236*H1236,2)</f>
        <v>0</v>
      </c>
      <c r="K1236" s="369"/>
      <c r="L1236" s="370"/>
      <c r="M1236" s="371" t="s">
        <v>1</v>
      </c>
      <c r="N1236" s="372" t="s">
        <v>42</v>
      </c>
      <c r="P1236" s="338">
        <f>O1236*H1236</f>
        <v>0</v>
      </c>
      <c r="Q1236" s="338">
        <v>0</v>
      </c>
      <c r="R1236" s="338">
        <f>Q1236*H1236</f>
        <v>0</v>
      </c>
      <c r="S1236" s="338">
        <v>0</v>
      </c>
      <c r="T1236" s="339">
        <f>S1236*H1236</f>
        <v>0</v>
      </c>
      <c r="AR1236" s="340" t="s">
        <v>501</v>
      </c>
      <c r="AT1236" s="340" t="s">
        <v>339</v>
      </c>
      <c r="AU1236" s="340" t="s">
        <v>89</v>
      </c>
      <c r="AY1236" s="3" t="s">
        <v>320</v>
      </c>
      <c r="BE1236" s="341">
        <f>IF(N1236="základní",J1236,0)</f>
        <v>0</v>
      </c>
      <c r="BF1236" s="341">
        <f>IF(N1236="snížená",J1236,0)</f>
        <v>0</v>
      </c>
      <c r="BG1236" s="341">
        <f>IF(N1236="zákl. přenesená",J1236,0)</f>
        <v>0</v>
      </c>
      <c r="BH1236" s="341">
        <f>IF(N1236="sníž. přenesená",J1236,0)</f>
        <v>0</v>
      </c>
      <c r="BI1236" s="341">
        <f>IF(N1236="nulová",J1236,0)</f>
        <v>0</v>
      </c>
      <c r="BJ1236" s="3" t="s">
        <v>89</v>
      </c>
      <c r="BK1236" s="341">
        <f>ROUND(I1236*H1236,2)</f>
        <v>0</v>
      </c>
      <c r="BL1236" s="3" t="s">
        <v>409</v>
      </c>
      <c r="BM1236" s="340" t="s">
        <v>2491</v>
      </c>
    </row>
    <row r="1237" spans="2:65" s="350" customFormat="1" x14ac:dyDescent="0.2">
      <c r="B1237" s="349"/>
      <c r="D1237" s="344" t="s">
        <v>328</v>
      </c>
      <c r="E1237" s="351" t="s">
        <v>1</v>
      </c>
      <c r="F1237" s="352" t="s">
        <v>171</v>
      </c>
      <c r="H1237" s="353">
        <v>7.5</v>
      </c>
      <c r="L1237" s="349"/>
      <c r="M1237" s="354"/>
      <c r="T1237" s="355"/>
      <c r="AT1237" s="351" t="s">
        <v>328</v>
      </c>
      <c r="AU1237" s="351" t="s">
        <v>89</v>
      </c>
      <c r="AV1237" s="350" t="s">
        <v>89</v>
      </c>
      <c r="AW1237" s="350" t="s">
        <v>32</v>
      </c>
      <c r="AX1237" s="350" t="s">
        <v>84</v>
      </c>
      <c r="AY1237" s="351" t="s">
        <v>320</v>
      </c>
    </row>
    <row r="1238" spans="2:65" s="350" customFormat="1" x14ac:dyDescent="0.2">
      <c r="B1238" s="349"/>
      <c r="D1238" s="344" t="s">
        <v>328</v>
      </c>
      <c r="F1238" s="352" t="s">
        <v>2492</v>
      </c>
      <c r="H1238" s="353">
        <v>9</v>
      </c>
      <c r="L1238" s="349"/>
      <c r="M1238" s="354"/>
      <c r="T1238" s="355"/>
      <c r="AT1238" s="351" t="s">
        <v>328</v>
      </c>
      <c r="AU1238" s="351" t="s">
        <v>89</v>
      </c>
      <c r="AV1238" s="350" t="s">
        <v>89</v>
      </c>
      <c r="AW1238" s="350" t="s">
        <v>4</v>
      </c>
      <c r="AX1238" s="350" t="s">
        <v>84</v>
      </c>
      <c r="AY1238" s="351" t="s">
        <v>320</v>
      </c>
    </row>
    <row r="1239" spans="2:65" s="1" customFormat="1" ht="16.5" customHeight="1" x14ac:dyDescent="0.2">
      <c r="B1239" s="13"/>
      <c r="C1239" s="363" t="s">
        <v>2493</v>
      </c>
      <c r="D1239" s="363" t="s">
        <v>339</v>
      </c>
      <c r="E1239" s="364" t="s">
        <v>2494</v>
      </c>
      <c r="F1239" s="365" t="s">
        <v>2495</v>
      </c>
      <c r="G1239" s="366" t="s">
        <v>385</v>
      </c>
      <c r="H1239" s="367">
        <v>51.36</v>
      </c>
      <c r="I1239" s="22"/>
      <c r="J1239" s="368">
        <f>ROUND(I1239*H1239,2)</f>
        <v>0</v>
      </c>
      <c r="K1239" s="369"/>
      <c r="L1239" s="370"/>
      <c r="M1239" s="371" t="s">
        <v>1</v>
      </c>
      <c r="N1239" s="372" t="s">
        <v>42</v>
      </c>
      <c r="P1239" s="338">
        <f>O1239*H1239</f>
        <v>0</v>
      </c>
      <c r="Q1239" s="338">
        <v>0</v>
      </c>
      <c r="R1239" s="338">
        <f>Q1239*H1239</f>
        <v>0</v>
      </c>
      <c r="S1239" s="338">
        <v>0</v>
      </c>
      <c r="T1239" s="339">
        <f>S1239*H1239</f>
        <v>0</v>
      </c>
      <c r="AR1239" s="340" t="s">
        <v>501</v>
      </c>
      <c r="AT1239" s="340" t="s">
        <v>339</v>
      </c>
      <c r="AU1239" s="340" t="s">
        <v>89</v>
      </c>
      <c r="AY1239" s="3" t="s">
        <v>320</v>
      </c>
      <c r="BE1239" s="341">
        <f>IF(N1239="základní",J1239,0)</f>
        <v>0</v>
      </c>
      <c r="BF1239" s="341">
        <f>IF(N1239="snížená",J1239,0)</f>
        <v>0</v>
      </c>
      <c r="BG1239" s="341">
        <f>IF(N1239="zákl. přenesená",J1239,0)</f>
        <v>0</v>
      </c>
      <c r="BH1239" s="341">
        <f>IF(N1239="sníž. přenesená",J1239,0)</f>
        <v>0</v>
      </c>
      <c r="BI1239" s="341">
        <f>IF(N1239="nulová",J1239,0)</f>
        <v>0</v>
      </c>
      <c r="BJ1239" s="3" t="s">
        <v>89</v>
      </c>
      <c r="BK1239" s="341">
        <f>ROUND(I1239*H1239,2)</f>
        <v>0</v>
      </c>
      <c r="BL1239" s="3" t="s">
        <v>409</v>
      </c>
      <c r="BM1239" s="340" t="s">
        <v>2496</v>
      </c>
    </row>
    <row r="1240" spans="2:65" s="350" customFormat="1" x14ac:dyDescent="0.2">
      <c r="B1240" s="349"/>
      <c r="D1240" s="344" t="s">
        <v>328</v>
      </c>
      <c r="E1240" s="351" t="s">
        <v>1</v>
      </c>
      <c r="F1240" s="352" t="s">
        <v>179</v>
      </c>
      <c r="H1240" s="353">
        <v>42.8</v>
      </c>
      <c r="L1240" s="349"/>
      <c r="M1240" s="354"/>
      <c r="T1240" s="355"/>
      <c r="AT1240" s="351" t="s">
        <v>328</v>
      </c>
      <c r="AU1240" s="351" t="s">
        <v>89</v>
      </c>
      <c r="AV1240" s="350" t="s">
        <v>89</v>
      </c>
      <c r="AW1240" s="350" t="s">
        <v>32</v>
      </c>
      <c r="AX1240" s="350" t="s">
        <v>84</v>
      </c>
      <c r="AY1240" s="351" t="s">
        <v>320</v>
      </c>
    </row>
    <row r="1241" spans="2:65" s="350" customFormat="1" x14ac:dyDescent="0.2">
      <c r="B1241" s="349"/>
      <c r="D1241" s="344" t="s">
        <v>328</v>
      </c>
      <c r="F1241" s="352" t="s">
        <v>2497</v>
      </c>
      <c r="H1241" s="353">
        <v>51.36</v>
      </c>
      <c r="L1241" s="349"/>
      <c r="M1241" s="354"/>
      <c r="T1241" s="355"/>
      <c r="AT1241" s="351" t="s">
        <v>328</v>
      </c>
      <c r="AU1241" s="351" t="s">
        <v>89</v>
      </c>
      <c r="AV1241" s="350" t="s">
        <v>89</v>
      </c>
      <c r="AW1241" s="350" t="s">
        <v>4</v>
      </c>
      <c r="AX1241" s="350" t="s">
        <v>84</v>
      </c>
      <c r="AY1241" s="351" t="s">
        <v>320</v>
      </c>
    </row>
    <row r="1242" spans="2:65" s="1" customFormat="1" ht="16.5" customHeight="1" x14ac:dyDescent="0.2">
      <c r="B1242" s="13"/>
      <c r="C1242" s="329" t="s">
        <v>2498</v>
      </c>
      <c r="D1242" s="329" t="s">
        <v>322</v>
      </c>
      <c r="E1242" s="330" t="s">
        <v>2499</v>
      </c>
      <c r="F1242" s="331" t="s">
        <v>2500</v>
      </c>
      <c r="G1242" s="332" t="s">
        <v>325</v>
      </c>
      <c r="H1242" s="333">
        <v>121.66</v>
      </c>
      <c r="I1242" s="21"/>
      <c r="J1242" s="334">
        <f>ROUND(I1242*H1242,2)</f>
        <v>0</v>
      </c>
      <c r="K1242" s="335"/>
      <c r="L1242" s="13"/>
      <c r="M1242" s="336" t="s">
        <v>1</v>
      </c>
      <c r="N1242" s="337" t="s">
        <v>42</v>
      </c>
      <c r="P1242" s="338">
        <f>O1242*H1242</f>
        <v>0</v>
      </c>
      <c r="Q1242" s="338">
        <v>1.6000000000000001E-4</v>
      </c>
      <c r="R1242" s="338">
        <f>Q1242*H1242</f>
        <v>1.94656E-2</v>
      </c>
      <c r="S1242" s="338">
        <v>0</v>
      </c>
      <c r="T1242" s="339">
        <f>S1242*H1242</f>
        <v>0</v>
      </c>
      <c r="AR1242" s="340" t="s">
        <v>409</v>
      </c>
      <c r="AT1242" s="340" t="s">
        <v>322</v>
      </c>
      <c r="AU1242" s="340" t="s">
        <v>89</v>
      </c>
      <c r="AY1242" s="3" t="s">
        <v>320</v>
      </c>
      <c r="BE1242" s="341">
        <f>IF(N1242="základní",J1242,0)</f>
        <v>0</v>
      </c>
      <c r="BF1242" s="341">
        <f>IF(N1242="snížená",J1242,0)</f>
        <v>0</v>
      </c>
      <c r="BG1242" s="341">
        <f>IF(N1242="zákl. přenesená",J1242,0)</f>
        <v>0</v>
      </c>
      <c r="BH1242" s="341">
        <f>IF(N1242="sníž. přenesená",J1242,0)</f>
        <v>0</v>
      </c>
      <c r="BI1242" s="341">
        <f>IF(N1242="nulová",J1242,0)</f>
        <v>0</v>
      </c>
      <c r="BJ1242" s="3" t="s">
        <v>89</v>
      </c>
      <c r="BK1242" s="341">
        <f>ROUND(I1242*H1242,2)</f>
        <v>0</v>
      </c>
      <c r="BL1242" s="3" t="s">
        <v>409</v>
      </c>
      <c r="BM1242" s="340" t="s">
        <v>2501</v>
      </c>
    </row>
    <row r="1243" spans="2:65" s="350" customFormat="1" x14ac:dyDescent="0.2">
      <c r="B1243" s="349"/>
      <c r="D1243" s="344" t="s">
        <v>328</v>
      </c>
      <c r="E1243" s="351" t="s">
        <v>1</v>
      </c>
      <c r="F1243" s="352" t="s">
        <v>2502</v>
      </c>
      <c r="H1243" s="353">
        <v>121.66</v>
      </c>
      <c r="L1243" s="349"/>
      <c r="M1243" s="354"/>
      <c r="T1243" s="355"/>
      <c r="AT1243" s="351" t="s">
        <v>328</v>
      </c>
      <c r="AU1243" s="351" t="s">
        <v>89</v>
      </c>
      <c r="AV1243" s="350" t="s">
        <v>89</v>
      </c>
      <c r="AW1243" s="350" t="s">
        <v>32</v>
      </c>
      <c r="AX1243" s="350" t="s">
        <v>84</v>
      </c>
      <c r="AY1243" s="351" t="s">
        <v>320</v>
      </c>
    </row>
    <row r="1244" spans="2:65" s="1" customFormat="1" ht="16.5" customHeight="1" x14ac:dyDescent="0.2">
      <c r="B1244" s="13"/>
      <c r="C1244" s="363" t="s">
        <v>2503</v>
      </c>
      <c r="D1244" s="363" t="s">
        <v>339</v>
      </c>
      <c r="E1244" s="364" t="s">
        <v>2504</v>
      </c>
      <c r="F1244" s="365" t="s">
        <v>2505</v>
      </c>
      <c r="G1244" s="366" t="s">
        <v>385</v>
      </c>
      <c r="H1244" s="367">
        <v>48.664000000000001</v>
      </c>
      <c r="I1244" s="22"/>
      <c r="J1244" s="368">
        <f>ROUND(I1244*H1244,2)</f>
        <v>0</v>
      </c>
      <c r="K1244" s="369"/>
      <c r="L1244" s="370"/>
      <c r="M1244" s="371" t="s">
        <v>1</v>
      </c>
      <c r="N1244" s="372" t="s">
        <v>42</v>
      </c>
      <c r="P1244" s="338">
        <f>O1244*H1244</f>
        <v>0</v>
      </c>
      <c r="Q1244" s="338">
        <v>0</v>
      </c>
      <c r="R1244" s="338">
        <f>Q1244*H1244</f>
        <v>0</v>
      </c>
      <c r="S1244" s="338">
        <v>0</v>
      </c>
      <c r="T1244" s="339">
        <f>S1244*H1244</f>
        <v>0</v>
      </c>
      <c r="AR1244" s="340" t="s">
        <v>501</v>
      </c>
      <c r="AT1244" s="340" t="s">
        <v>339</v>
      </c>
      <c r="AU1244" s="340" t="s">
        <v>89</v>
      </c>
      <c r="AY1244" s="3" t="s">
        <v>320</v>
      </c>
      <c r="BE1244" s="341">
        <f>IF(N1244="základní",J1244,0)</f>
        <v>0</v>
      </c>
      <c r="BF1244" s="341">
        <f>IF(N1244="snížená",J1244,0)</f>
        <v>0</v>
      </c>
      <c r="BG1244" s="341">
        <f>IF(N1244="zákl. přenesená",J1244,0)</f>
        <v>0</v>
      </c>
      <c r="BH1244" s="341">
        <f>IF(N1244="sníž. přenesená",J1244,0)</f>
        <v>0</v>
      </c>
      <c r="BI1244" s="341">
        <f>IF(N1244="nulová",J1244,0)</f>
        <v>0</v>
      </c>
      <c r="BJ1244" s="3" t="s">
        <v>89</v>
      </c>
      <c r="BK1244" s="341">
        <f>ROUND(I1244*H1244,2)</f>
        <v>0</v>
      </c>
      <c r="BL1244" s="3" t="s">
        <v>409</v>
      </c>
      <c r="BM1244" s="340" t="s">
        <v>2506</v>
      </c>
    </row>
    <row r="1245" spans="2:65" s="350" customFormat="1" x14ac:dyDescent="0.2">
      <c r="B1245" s="349"/>
      <c r="D1245" s="344" t="s">
        <v>328</v>
      </c>
      <c r="E1245" s="351" t="s">
        <v>1</v>
      </c>
      <c r="F1245" s="352" t="s">
        <v>2507</v>
      </c>
      <c r="H1245" s="353">
        <v>48.664000000000001</v>
      </c>
      <c r="L1245" s="349"/>
      <c r="M1245" s="354"/>
      <c r="T1245" s="355"/>
      <c r="AT1245" s="351" t="s">
        <v>328</v>
      </c>
      <c r="AU1245" s="351" t="s">
        <v>89</v>
      </c>
      <c r="AV1245" s="350" t="s">
        <v>89</v>
      </c>
      <c r="AW1245" s="350" t="s">
        <v>32</v>
      </c>
      <c r="AX1245" s="350" t="s">
        <v>84</v>
      </c>
      <c r="AY1245" s="351" t="s">
        <v>320</v>
      </c>
    </row>
    <row r="1246" spans="2:65" s="1" customFormat="1" ht="24.15" customHeight="1" x14ac:dyDescent="0.2">
      <c r="B1246" s="13"/>
      <c r="C1246" s="329" t="s">
        <v>2508</v>
      </c>
      <c r="D1246" s="329" t="s">
        <v>322</v>
      </c>
      <c r="E1246" s="330" t="s">
        <v>2509</v>
      </c>
      <c r="F1246" s="331" t="s">
        <v>2510</v>
      </c>
      <c r="G1246" s="332" t="s">
        <v>325</v>
      </c>
      <c r="H1246" s="333">
        <v>121.66</v>
      </c>
      <c r="I1246" s="21"/>
      <c r="J1246" s="334">
        <f>ROUND(I1246*H1246,2)</f>
        <v>0</v>
      </c>
      <c r="K1246" s="335"/>
      <c r="L1246" s="13"/>
      <c r="M1246" s="336" t="s">
        <v>1</v>
      </c>
      <c r="N1246" s="337" t="s">
        <v>42</v>
      </c>
      <c r="P1246" s="338">
        <f>O1246*H1246</f>
        <v>0</v>
      </c>
      <c r="Q1246" s="338">
        <v>8.0000000000000007E-5</v>
      </c>
      <c r="R1246" s="338">
        <f>Q1246*H1246</f>
        <v>9.7327999999999998E-3</v>
      </c>
      <c r="S1246" s="338">
        <v>0</v>
      </c>
      <c r="T1246" s="339">
        <f>S1246*H1246</f>
        <v>0</v>
      </c>
      <c r="AR1246" s="340" t="s">
        <v>409</v>
      </c>
      <c r="AT1246" s="340" t="s">
        <v>322</v>
      </c>
      <c r="AU1246" s="340" t="s">
        <v>89</v>
      </c>
      <c r="AY1246" s="3" t="s">
        <v>320</v>
      </c>
      <c r="BE1246" s="341">
        <f>IF(N1246="základní",J1246,0)</f>
        <v>0</v>
      </c>
      <c r="BF1246" s="341">
        <f>IF(N1246="snížená",J1246,0)</f>
        <v>0</v>
      </c>
      <c r="BG1246" s="341">
        <f>IF(N1246="zákl. přenesená",J1246,0)</f>
        <v>0</v>
      </c>
      <c r="BH1246" s="341">
        <f>IF(N1246="sníž. přenesená",J1246,0)</f>
        <v>0</v>
      </c>
      <c r="BI1246" s="341">
        <f>IF(N1246="nulová",J1246,0)</f>
        <v>0</v>
      </c>
      <c r="BJ1246" s="3" t="s">
        <v>89</v>
      </c>
      <c r="BK1246" s="341">
        <f>ROUND(I1246*H1246,2)</f>
        <v>0</v>
      </c>
      <c r="BL1246" s="3" t="s">
        <v>409</v>
      </c>
      <c r="BM1246" s="340" t="s">
        <v>2511</v>
      </c>
    </row>
    <row r="1247" spans="2:65" s="350" customFormat="1" x14ac:dyDescent="0.2">
      <c r="B1247" s="349"/>
      <c r="D1247" s="344" t="s">
        <v>328</v>
      </c>
      <c r="E1247" s="351" t="s">
        <v>1</v>
      </c>
      <c r="F1247" s="352" t="s">
        <v>2512</v>
      </c>
      <c r="H1247" s="353">
        <v>121.66</v>
      </c>
      <c r="L1247" s="349"/>
      <c r="M1247" s="354"/>
      <c r="T1247" s="355"/>
      <c r="AT1247" s="351" t="s">
        <v>328</v>
      </c>
      <c r="AU1247" s="351" t="s">
        <v>89</v>
      </c>
      <c r="AV1247" s="350" t="s">
        <v>89</v>
      </c>
      <c r="AW1247" s="350" t="s">
        <v>32</v>
      </c>
      <c r="AX1247" s="350" t="s">
        <v>84</v>
      </c>
      <c r="AY1247" s="351" t="s">
        <v>320</v>
      </c>
    </row>
    <row r="1248" spans="2:65" s="1" customFormat="1" ht="16.5" customHeight="1" x14ac:dyDescent="0.2">
      <c r="B1248" s="13"/>
      <c r="C1248" s="363" t="s">
        <v>2513</v>
      </c>
      <c r="D1248" s="363" t="s">
        <v>339</v>
      </c>
      <c r="E1248" s="364" t="s">
        <v>2514</v>
      </c>
      <c r="F1248" s="365" t="s">
        <v>2515</v>
      </c>
      <c r="G1248" s="366" t="s">
        <v>385</v>
      </c>
      <c r="H1248" s="367">
        <v>26.765000000000001</v>
      </c>
      <c r="I1248" s="22"/>
      <c r="J1248" s="368">
        <f>ROUND(I1248*H1248,2)</f>
        <v>0</v>
      </c>
      <c r="K1248" s="369"/>
      <c r="L1248" s="370"/>
      <c r="M1248" s="371" t="s">
        <v>1</v>
      </c>
      <c r="N1248" s="372" t="s">
        <v>42</v>
      </c>
      <c r="P1248" s="338">
        <f>O1248*H1248</f>
        <v>0</v>
      </c>
      <c r="Q1248" s="338">
        <v>0</v>
      </c>
      <c r="R1248" s="338">
        <f>Q1248*H1248</f>
        <v>0</v>
      </c>
      <c r="S1248" s="338">
        <v>0</v>
      </c>
      <c r="T1248" s="339">
        <f>S1248*H1248</f>
        <v>0</v>
      </c>
      <c r="AR1248" s="340" t="s">
        <v>501</v>
      </c>
      <c r="AT1248" s="340" t="s">
        <v>339</v>
      </c>
      <c r="AU1248" s="340" t="s">
        <v>89</v>
      </c>
      <c r="AY1248" s="3" t="s">
        <v>320</v>
      </c>
      <c r="BE1248" s="341">
        <f>IF(N1248="základní",J1248,0)</f>
        <v>0</v>
      </c>
      <c r="BF1248" s="341">
        <f>IF(N1248="snížená",J1248,0)</f>
        <v>0</v>
      </c>
      <c r="BG1248" s="341">
        <f>IF(N1248="zákl. přenesená",J1248,0)</f>
        <v>0</v>
      </c>
      <c r="BH1248" s="341">
        <f>IF(N1248="sníž. přenesená",J1248,0)</f>
        <v>0</v>
      </c>
      <c r="BI1248" s="341">
        <f>IF(N1248="nulová",J1248,0)</f>
        <v>0</v>
      </c>
      <c r="BJ1248" s="3" t="s">
        <v>89</v>
      </c>
      <c r="BK1248" s="341">
        <f>ROUND(I1248*H1248,2)</f>
        <v>0</v>
      </c>
      <c r="BL1248" s="3" t="s">
        <v>409</v>
      </c>
      <c r="BM1248" s="340" t="s">
        <v>2516</v>
      </c>
    </row>
    <row r="1249" spans="2:65" s="350" customFormat="1" x14ac:dyDescent="0.2">
      <c r="B1249" s="349"/>
      <c r="D1249" s="344" t="s">
        <v>328</v>
      </c>
      <c r="E1249" s="351" t="s">
        <v>1</v>
      </c>
      <c r="F1249" s="352" t="s">
        <v>2517</v>
      </c>
      <c r="H1249" s="353">
        <v>26.765000000000001</v>
      </c>
      <c r="L1249" s="349"/>
      <c r="M1249" s="354"/>
      <c r="T1249" s="355"/>
      <c r="AT1249" s="351" t="s">
        <v>328</v>
      </c>
      <c r="AU1249" s="351" t="s">
        <v>89</v>
      </c>
      <c r="AV1249" s="350" t="s">
        <v>89</v>
      </c>
      <c r="AW1249" s="350" t="s">
        <v>32</v>
      </c>
      <c r="AX1249" s="350" t="s">
        <v>84</v>
      </c>
      <c r="AY1249" s="351" t="s">
        <v>320</v>
      </c>
    </row>
    <row r="1250" spans="2:65" s="1" customFormat="1" ht="24.15" customHeight="1" x14ac:dyDescent="0.2">
      <c r="B1250" s="13"/>
      <c r="C1250" s="329" t="s">
        <v>2518</v>
      </c>
      <c r="D1250" s="329" t="s">
        <v>322</v>
      </c>
      <c r="E1250" s="330" t="s">
        <v>2519</v>
      </c>
      <c r="F1250" s="331" t="s">
        <v>2520</v>
      </c>
      <c r="G1250" s="332" t="s">
        <v>1156</v>
      </c>
      <c r="H1250" s="23"/>
      <c r="I1250" s="21"/>
      <c r="J1250" s="334">
        <f>ROUND(I1250*H1250,2)</f>
        <v>0</v>
      </c>
      <c r="K1250" s="335"/>
      <c r="L1250" s="13"/>
      <c r="M1250" s="336" t="s">
        <v>1</v>
      </c>
      <c r="N1250" s="337" t="s">
        <v>42</v>
      </c>
      <c r="P1250" s="338">
        <f>O1250*H1250</f>
        <v>0</v>
      </c>
      <c r="Q1250" s="338">
        <v>0</v>
      </c>
      <c r="R1250" s="338">
        <f>Q1250*H1250</f>
        <v>0</v>
      </c>
      <c r="S1250" s="338">
        <v>0</v>
      </c>
      <c r="T1250" s="339">
        <f>S1250*H1250</f>
        <v>0</v>
      </c>
      <c r="AR1250" s="340" t="s">
        <v>409</v>
      </c>
      <c r="AT1250" s="340" t="s">
        <v>322</v>
      </c>
      <c r="AU1250" s="340" t="s">
        <v>89</v>
      </c>
      <c r="AY1250" s="3" t="s">
        <v>320</v>
      </c>
      <c r="BE1250" s="341">
        <f>IF(N1250="základní",J1250,0)</f>
        <v>0</v>
      </c>
      <c r="BF1250" s="341">
        <f>IF(N1250="snížená",J1250,0)</f>
        <v>0</v>
      </c>
      <c r="BG1250" s="341">
        <f>IF(N1250="zákl. přenesená",J1250,0)</f>
        <v>0</v>
      </c>
      <c r="BH1250" s="341">
        <f>IF(N1250="sníž. přenesená",J1250,0)</f>
        <v>0</v>
      </c>
      <c r="BI1250" s="341">
        <f>IF(N1250="nulová",J1250,0)</f>
        <v>0</v>
      </c>
      <c r="BJ1250" s="3" t="s">
        <v>89</v>
      </c>
      <c r="BK1250" s="341">
        <f>ROUND(I1250*H1250,2)</f>
        <v>0</v>
      </c>
      <c r="BL1250" s="3" t="s">
        <v>409</v>
      </c>
      <c r="BM1250" s="340" t="s">
        <v>2521</v>
      </c>
    </row>
    <row r="1251" spans="2:65" s="318" customFormat="1" ht="22.75" customHeight="1" x14ac:dyDescent="0.25">
      <c r="B1251" s="317"/>
      <c r="D1251" s="319" t="s">
        <v>75</v>
      </c>
      <c r="E1251" s="327" t="s">
        <v>2522</v>
      </c>
      <c r="F1251" s="327" t="s">
        <v>2523</v>
      </c>
      <c r="J1251" s="328">
        <f>BK1251</f>
        <v>0</v>
      </c>
      <c r="L1251" s="317"/>
      <c r="M1251" s="322"/>
      <c r="P1251" s="323">
        <f>SUM(P1252:P1393)</f>
        <v>0</v>
      </c>
      <c r="R1251" s="323">
        <f>SUM(R1252:R1393)</f>
        <v>36.121641799999999</v>
      </c>
      <c r="T1251" s="324">
        <f>SUM(T1252:T1393)</f>
        <v>0</v>
      </c>
      <c r="AR1251" s="319" t="s">
        <v>89</v>
      </c>
      <c r="AT1251" s="325" t="s">
        <v>75</v>
      </c>
      <c r="AU1251" s="325" t="s">
        <v>84</v>
      </c>
      <c r="AY1251" s="319" t="s">
        <v>320</v>
      </c>
      <c r="BK1251" s="326">
        <f>SUM(BK1252:BK1393)</f>
        <v>0</v>
      </c>
    </row>
    <row r="1252" spans="2:65" s="1" customFormat="1" ht="16.5" customHeight="1" x14ac:dyDescent="0.2">
      <c r="B1252" s="13"/>
      <c r="C1252" s="329" t="s">
        <v>2524</v>
      </c>
      <c r="D1252" s="329" t="s">
        <v>322</v>
      </c>
      <c r="E1252" s="330" t="s">
        <v>2525</v>
      </c>
      <c r="F1252" s="331" t="s">
        <v>2526</v>
      </c>
      <c r="G1252" s="332" t="s">
        <v>385</v>
      </c>
      <c r="H1252" s="333">
        <v>1121.596</v>
      </c>
      <c r="I1252" s="21"/>
      <c r="J1252" s="334">
        <f>ROUND(I1252*H1252,2)</f>
        <v>0</v>
      </c>
      <c r="K1252" s="335"/>
      <c r="L1252" s="13"/>
      <c r="M1252" s="336" t="s">
        <v>1</v>
      </c>
      <c r="N1252" s="337" t="s">
        <v>42</v>
      </c>
      <c r="P1252" s="338">
        <f>O1252*H1252</f>
        <v>0</v>
      </c>
      <c r="Q1252" s="338">
        <v>2.9999999999999997E-4</v>
      </c>
      <c r="R1252" s="338">
        <f>Q1252*H1252</f>
        <v>0.33647879999999997</v>
      </c>
      <c r="S1252" s="338">
        <v>0</v>
      </c>
      <c r="T1252" s="339">
        <f>S1252*H1252</f>
        <v>0</v>
      </c>
      <c r="AR1252" s="340" t="s">
        <v>409</v>
      </c>
      <c r="AT1252" s="340" t="s">
        <v>322</v>
      </c>
      <c r="AU1252" s="340" t="s">
        <v>89</v>
      </c>
      <c r="AY1252" s="3" t="s">
        <v>320</v>
      </c>
      <c r="BE1252" s="341">
        <f>IF(N1252="základní",J1252,0)</f>
        <v>0</v>
      </c>
      <c r="BF1252" s="341">
        <f>IF(N1252="snížená",J1252,0)</f>
        <v>0</v>
      </c>
      <c r="BG1252" s="341">
        <f>IF(N1252="zákl. přenesená",J1252,0)</f>
        <v>0</v>
      </c>
      <c r="BH1252" s="341">
        <f>IF(N1252="sníž. přenesená",J1252,0)</f>
        <v>0</v>
      </c>
      <c r="BI1252" s="341">
        <f>IF(N1252="nulová",J1252,0)</f>
        <v>0</v>
      </c>
      <c r="BJ1252" s="3" t="s">
        <v>89</v>
      </c>
      <c r="BK1252" s="341">
        <f>ROUND(I1252*H1252,2)</f>
        <v>0</v>
      </c>
      <c r="BL1252" s="3" t="s">
        <v>409</v>
      </c>
      <c r="BM1252" s="340" t="s">
        <v>2527</v>
      </c>
    </row>
    <row r="1253" spans="2:65" s="350" customFormat="1" x14ac:dyDescent="0.2">
      <c r="B1253" s="349"/>
      <c r="D1253" s="344" t="s">
        <v>328</v>
      </c>
      <c r="E1253" s="351" t="s">
        <v>1</v>
      </c>
      <c r="F1253" s="352" t="s">
        <v>2528</v>
      </c>
      <c r="H1253" s="353">
        <v>1121.596</v>
      </c>
      <c r="L1253" s="349"/>
      <c r="M1253" s="354"/>
      <c r="T1253" s="355"/>
      <c r="AT1253" s="351" t="s">
        <v>328</v>
      </c>
      <c r="AU1253" s="351" t="s">
        <v>89</v>
      </c>
      <c r="AV1253" s="350" t="s">
        <v>89</v>
      </c>
      <c r="AW1253" s="350" t="s">
        <v>32</v>
      </c>
      <c r="AX1253" s="350" t="s">
        <v>84</v>
      </c>
      <c r="AY1253" s="351" t="s">
        <v>320</v>
      </c>
    </row>
    <row r="1254" spans="2:65" s="1" customFormat="1" ht="24.15" customHeight="1" x14ac:dyDescent="0.2">
      <c r="B1254" s="13"/>
      <c r="C1254" s="329" t="s">
        <v>2529</v>
      </c>
      <c r="D1254" s="329" t="s">
        <v>322</v>
      </c>
      <c r="E1254" s="330" t="s">
        <v>2530</v>
      </c>
      <c r="F1254" s="331" t="s">
        <v>2531</v>
      </c>
      <c r="G1254" s="332" t="s">
        <v>385</v>
      </c>
      <c r="H1254" s="333">
        <v>1105.864</v>
      </c>
      <c r="I1254" s="21"/>
      <c r="J1254" s="334">
        <f>ROUND(I1254*H1254,2)</f>
        <v>0</v>
      </c>
      <c r="K1254" s="335"/>
      <c r="L1254" s="13"/>
      <c r="M1254" s="336" t="s">
        <v>1</v>
      </c>
      <c r="N1254" s="337" t="s">
        <v>42</v>
      </c>
      <c r="P1254" s="338">
        <f>O1254*H1254</f>
        <v>0</v>
      </c>
      <c r="Q1254" s="338">
        <v>1.5E-3</v>
      </c>
      <c r="R1254" s="338">
        <f>Q1254*H1254</f>
        <v>1.6587960000000002</v>
      </c>
      <c r="S1254" s="338">
        <v>0</v>
      </c>
      <c r="T1254" s="339">
        <f>S1254*H1254</f>
        <v>0</v>
      </c>
      <c r="AR1254" s="340" t="s">
        <v>409</v>
      </c>
      <c r="AT1254" s="340" t="s">
        <v>322</v>
      </c>
      <c r="AU1254" s="340" t="s">
        <v>89</v>
      </c>
      <c r="AY1254" s="3" t="s">
        <v>320</v>
      </c>
      <c r="BE1254" s="341">
        <f>IF(N1254="základní",J1254,0)</f>
        <v>0</v>
      </c>
      <c r="BF1254" s="341">
        <f>IF(N1254="snížená",J1254,0)</f>
        <v>0</v>
      </c>
      <c r="BG1254" s="341">
        <f>IF(N1254="zákl. přenesená",J1254,0)</f>
        <v>0</v>
      </c>
      <c r="BH1254" s="341">
        <f>IF(N1254="sníž. přenesená",J1254,0)</f>
        <v>0</v>
      </c>
      <c r="BI1254" s="341">
        <f>IF(N1254="nulová",J1254,0)</f>
        <v>0</v>
      </c>
      <c r="BJ1254" s="3" t="s">
        <v>89</v>
      </c>
      <c r="BK1254" s="341">
        <f>ROUND(I1254*H1254,2)</f>
        <v>0</v>
      </c>
      <c r="BL1254" s="3" t="s">
        <v>409</v>
      </c>
      <c r="BM1254" s="340" t="s">
        <v>2532</v>
      </c>
    </row>
    <row r="1255" spans="2:65" s="343" customFormat="1" x14ac:dyDescent="0.2">
      <c r="B1255" s="342"/>
      <c r="D1255" s="344" t="s">
        <v>328</v>
      </c>
      <c r="E1255" s="345" t="s">
        <v>1</v>
      </c>
      <c r="F1255" s="346" t="s">
        <v>2533</v>
      </c>
      <c r="H1255" s="345" t="s">
        <v>1</v>
      </c>
      <c r="L1255" s="342"/>
      <c r="M1255" s="347"/>
      <c r="T1255" s="348"/>
      <c r="AT1255" s="345" t="s">
        <v>328</v>
      </c>
      <c r="AU1255" s="345" t="s">
        <v>89</v>
      </c>
      <c r="AV1255" s="343" t="s">
        <v>84</v>
      </c>
      <c r="AW1255" s="343" t="s">
        <v>32</v>
      </c>
      <c r="AX1255" s="343" t="s">
        <v>76</v>
      </c>
      <c r="AY1255" s="345" t="s">
        <v>320</v>
      </c>
    </row>
    <row r="1256" spans="2:65" s="350" customFormat="1" x14ac:dyDescent="0.2">
      <c r="B1256" s="349"/>
      <c r="D1256" s="344" t="s">
        <v>328</v>
      </c>
      <c r="E1256" s="351" t="s">
        <v>1</v>
      </c>
      <c r="F1256" s="352" t="s">
        <v>2534</v>
      </c>
      <c r="H1256" s="353">
        <v>1105.864</v>
      </c>
      <c r="L1256" s="349"/>
      <c r="M1256" s="354"/>
      <c r="T1256" s="355"/>
      <c r="AT1256" s="351" t="s">
        <v>328</v>
      </c>
      <c r="AU1256" s="351" t="s">
        <v>89</v>
      </c>
      <c r="AV1256" s="350" t="s">
        <v>89</v>
      </c>
      <c r="AW1256" s="350" t="s">
        <v>32</v>
      </c>
      <c r="AX1256" s="350" t="s">
        <v>84</v>
      </c>
      <c r="AY1256" s="351" t="s">
        <v>320</v>
      </c>
    </row>
    <row r="1257" spans="2:65" s="1" customFormat="1" ht="37.75" customHeight="1" x14ac:dyDescent="0.2">
      <c r="B1257" s="13"/>
      <c r="C1257" s="329" t="s">
        <v>2535</v>
      </c>
      <c r="D1257" s="329" t="s">
        <v>322</v>
      </c>
      <c r="E1257" s="330" t="s">
        <v>2536</v>
      </c>
      <c r="F1257" s="331" t="s">
        <v>2537</v>
      </c>
      <c r="G1257" s="332" t="s">
        <v>385</v>
      </c>
      <c r="H1257" s="333">
        <v>9.6140000000000008</v>
      </c>
      <c r="I1257" s="21"/>
      <c r="J1257" s="334">
        <f>ROUND(I1257*H1257,2)</f>
        <v>0</v>
      </c>
      <c r="K1257" s="335"/>
      <c r="L1257" s="13"/>
      <c r="M1257" s="336" t="s">
        <v>1</v>
      </c>
      <c r="N1257" s="337" t="s">
        <v>42</v>
      </c>
      <c r="P1257" s="338">
        <f>O1257*H1257</f>
        <v>0</v>
      </c>
      <c r="Q1257" s="338">
        <v>8.9999999999999993E-3</v>
      </c>
      <c r="R1257" s="338">
        <f>Q1257*H1257</f>
        <v>8.6526000000000006E-2</v>
      </c>
      <c r="S1257" s="338">
        <v>0</v>
      </c>
      <c r="T1257" s="339">
        <f>S1257*H1257</f>
        <v>0</v>
      </c>
      <c r="AR1257" s="340" t="s">
        <v>409</v>
      </c>
      <c r="AT1257" s="340" t="s">
        <v>322</v>
      </c>
      <c r="AU1257" s="340" t="s">
        <v>89</v>
      </c>
      <c r="AY1257" s="3" t="s">
        <v>320</v>
      </c>
      <c r="BE1257" s="341">
        <f>IF(N1257="základní",J1257,0)</f>
        <v>0</v>
      </c>
      <c r="BF1257" s="341">
        <f>IF(N1257="snížená",J1257,0)</f>
        <v>0</v>
      </c>
      <c r="BG1257" s="341">
        <f>IF(N1257="zákl. přenesená",J1257,0)</f>
        <v>0</v>
      </c>
      <c r="BH1257" s="341">
        <f>IF(N1257="sníž. přenesená",J1257,0)</f>
        <v>0</v>
      </c>
      <c r="BI1257" s="341">
        <f>IF(N1257="nulová",J1257,0)</f>
        <v>0</v>
      </c>
      <c r="BJ1257" s="3" t="s">
        <v>89</v>
      </c>
      <c r="BK1257" s="341">
        <f>ROUND(I1257*H1257,2)</f>
        <v>0</v>
      </c>
      <c r="BL1257" s="3" t="s">
        <v>409</v>
      </c>
      <c r="BM1257" s="340" t="s">
        <v>2538</v>
      </c>
    </row>
    <row r="1258" spans="2:65" s="343" customFormat="1" x14ac:dyDescent="0.2">
      <c r="B1258" s="342"/>
      <c r="D1258" s="344" t="s">
        <v>328</v>
      </c>
      <c r="E1258" s="345" t="s">
        <v>1</v>
      </c>
      <c r="F1258" s="346" t="s">
        <v>233</v>
      </c>
      <c r="H1258" s="345" t="s">
        <v>1</v>
      </c>
      <c r="L1258" s="342"/>
      <c r="M1258" s="347"/>
      <c r="T1258" s="348"/>
      <c r="AT1258" s="345" t="s">
        <v>328</v>
      </c>
      <c r="AU1258" s="345" t="s">
        <v>89</v>
      </c>
      <c r="AV1258" s="343" t="s">
        <v>84</v>
      </c>
      <c r="AW1258" s="343" t="s">
        <v>32</v>
      </c>
      <c r="AX1258" s="343" t="s">
        <v>76</v>
      </c>
      <c r="AY1258" s="345" t="s">
        <v>320</v>
      </c>
    </row>
    <row r="1259" spans="2:65" s="350" customFormat="1" x14ac:dyDescent="0.2">
      <c r="B1259" s="349"/>
      <c r="D1259" s="344" t="s">
        <v>328</v>
      </c>
      <c r="E1259" s="351" t="s">
        <v>232</v>
      </c>
      <c r="F1259" s="352" t="s">
        <v>2539</v>
      </c>
      <c r="H1259" s="353">
        <v>9.6140000000000008</v>
      </c>
      <c r="L1259" s="349"/>
      <c r="M1259" s="354"/>
      <c r="T1259" s="355"/>
      <c r="AT1259" s="351" t="s">
        <v>328</v>
      </c>
      <c r="AU1259" s="351" t="s">
        <v>89</v>
      </c>
      <c r="AV1259" s="350" t="s">
        <v>89</v>
      </c>
      <c r="AW1259" s="350" t="s">
        <v>32</v>
      </c>
      <c r="AX1259" s="350" t="s">
        <v>84</v>
      </c>
      <c r="AY1259" s="351" t="s">
        <v>320</v>
      </c>
    </row>
    <row r="1260" spans="2:65" s="1" customFormat="1" ht="16.5" customHeight="1" x14ac:dyDescent="0.2">
      <c r="B1260" s="13"/>
      <c r="C1260" s="363" t="s">
        <v>2540</v>
      </c>
      <c r="D1260" s="363" t="s">
        <v>339</v>
      </c>
      <c r="E1260" s="364" t="s">
        <v>2541</v>
      </c>
      <c r="F1260" s="365" t="s">
        <v>2542</v>
      </c>
      <c r="G1260" s="366" t="s">
        <v>385</v>
      </c>
      <c r="H1260" s="367">
        <v>11.055999999999999</v>
      </c>
      <c r="I1260" s="22"/>
      <c r="J1260" s="368">
        <f>ROUND(I1260*H1260,2)</f>
        <v>0</v>
      </c>
      <c r="K1260" s="369"/>
      <c r="L1260" s="370"/>
      <c r="M1260" s="371" t="s">
        <v>1</v>
      </c>
      <c r="N1260" s="372" t="s">
        <v>42</v>
      </c>
      <c r="P1260" s="338">
        <f>O1260*H1260</f>
        <v>0</v>
      </c>
      <c r="Q1260" s="338">
        <v>0</v>
      </c>
      <c r="R1260" s="338">
        <f>Q1260*H1260</f>
        <v>0</v>
      </c>
      <c r="S1260" s="338">
        <v>0</v>
      </c>
      <c r="T1260" s="339">
        <f>S1260*H1260</f>
        <v>0</v>
      </c>
      <c r="AR1260" s="340" t="s">
        <v>501</v>
      </c>
      <c r="AT1260" s="340" t="s">
        <v>339</v>
      </c>
      <c r="AU1260" s="340" t="s">
        <v>89</v>
      </c>
      <c r="AY1260" s="3" t="s">
        <v>320</v>
      </c>
      <c r="BE1260" s="341">
        <f>IF(N1260="základní",J1260,0)</f>
        <v>0</v>
      </c>
      <c r="BF1260" s="341">
        <f>IF(N1260="snížená",J1260,0)</f>
        <v>0</v>
      </c>
      <c r="BG1260" s="341">
        <f>IF(N1260="zákl. přenesená",J1260,0)</f>
        <v>0</v>
      </c>
      <c r="BH1260" s="341">
        <f>IF(N1260="sníž. přenesená",J1260,0)</f>
        <v>0</v>
      </c>
      <c r="BI1260" s="341">
        <f>IF(N1260="nulová",J1260,0)</f>
        <v>0</v>
      </c>
      <c r="BJ1260" s="3" t="s">
        <v>89</v>
      </c>
      <c r="BK1260" s="341">
        <f>ROUND(I1260*H1260,2)</f>
        <v>0</v>
      </c>
      <c r="BL1260" s="3" t="s">
        <v>409</v>
      </c>
      <c r="BM1260" s="340" t="s">
        <v>2543</v>
      </c>
    </row>
    <row r="1261" spans="2:65" s="350" customFormat="1" x14ac:dyDescent="0.2">
      <c r="B1261" s="349"/>
      <c r="D1261" s="344" t="s">
        <v>328</v>
      </c>
      <c r="E1261" s="351" t="s">
        <v>1</v>
      </c>
      <c r="F1261" s="352" t="s">
        <v>2544</v>
      </c>
      <c r="H1261" s="353">
        <v>11.055999999999999</v>
      </c>
      <c r="L1261" s="349"/>
      <c r="M1261" s="354"/>
      <c r="T1261" s="355"/>
      <c r="AT1261" s="351" t="s">
        <v>328</v>
      </c>
      <c r="AU1261" s="351" t="s">
        <v>89</v>
      </c>
      <c r="AV1261" s="350" t="s">
        <v>89</v>
      </c>
      <c r="AW1261" s="350" t="s">
        <v>32</v>
      </c>
      <c r="AX1261" s="350" t="s">
        <v>84</v>
      </c>
      <c r="AY1261" s="351" t="s">
        <v>320</v>
      </c>
    </row>
    <row r="1262" spans="2:65" s="1" customFormat="1" ht="24.15" customHeight="1" x14ac:dyDescent="0.2">
      <c r="B1262" s="13"/>
      <c r="C1262" s="329" t="s">
        <v>2545</v>
      </c>
      <c r="D1262" s="329" t="s">
        <v>322</v>
      </c>
      <c r="E1262" s="330" t="s">
        <v>2546</v>
      </c>
      <c r="F1262" s="331" t="s">
        <v>2547</v>
      </c>
      <c r="G1262" s="332" t="s">
        <v>385</v>
      </c>
      <c r="H1262" s="333">
        <v>1096.25</v>
      </c>
      <c r="I1262" s="21"/>
      <c r="J1262" s="334">
        <f>ROUND(I1262*H1262,2)</f>
        <v>0</v>
      </c>
      <c r="K1262" s="335"/>
      <c r="L1262" s="13"/>
      <c r="M1262" s="336" t="s">
        <v>1</v>
      </c>
      <c r="N1262" s="337" t="s">
        <v>42</v>
      </c>
      <c r="P1262" s="338">
        <f>O1262*H1262</f>
        <v>0</v>
      </c>
      <c r="Q1262" s="338">
        <v>8.9999999999999993E-3</v>
      </c>
      <c r="R1262" s="338">
        <f>Q1262*H1262</f>
        <v>9.8662499999999991</v>
      </c>
      <c r="S1262" s="338">
        <v>0</v>
      </c>
      <c r="T1262" s="339">
        <f>S1262*H1262</f>
        <v>0</v>
      </c>
      <c r="AR1262" s="340" t="s">
        <v>409</v>
      </c>
      <c r="AT1262" s="340" t="s">
        <v>322</v>
      </c>
      <c r="AU1262" s="340" t="s">
        <v>89</v>
      </c>
      <c r="AY1262" s="3" t="s">
        <v>320</v>
      </c>
      <c r="BE1262" s="341">
        <f>IF(N1262="základní",J1262,0)</f>
        <v>0</v>
      </c>
      <c r="BF1262" s="341">
        <f>IF(N1262="snížená",J1262,0)</f>
        <v>0</v>
      </c>
      <c r="BG1262" s="341">
        <f>IF(N1262="zákl. přenesená",J1262,0)</f>
        <v>0</v>
      </c>
      <c r="BH1262" s="341">
        <f>IF(N1262="sníž. přenesená",J1262,0)</f>
        <v>0</v>
      </c>
      <c r="BI1262" s="341">
        <f>IF(N1262="nulová",J1262,0)</f>
        <v>0</v>
      </c>
      <c r="BJ1262" s="3" t="s">
        <v>89</v>
      </c>
      <c r="BK1262" s="341">
        <f>ROUND(I1262*H1262,2)</f>
        <v>0</v>
      </c>
      <c r="BL1262" s="3" t="s">
        <v>409</v>
      </c>
      <c r="BM1262" s="340" t="s">
        <v>2548</v>
      </c>
    </row>
    <row r="1263" spans="2:65" s="350" customFormat="1" x14ac:dyDescent="0.2">
      <c r="B1263" s="349"/>
      <c r="D1263" s="344" t="s">
        <v>328</v>
      </c>
      <c r="E1263" s="351" t="s">
        <v>1</v>
      </c>
      <c r="F1263" s="352" t="s">
        <v>2549</v>
      </c>
      <c r="H1263" s="353">
        <v>21.472000000000001</v>
      </c>
      <c r="L1263" s="349"/>
      <c r="M1263" s="354"/>
      <c r="T1263" s="355"/>
      <c r="AT1263" s="351" t="s">
        <v>328</v>
      </c>
      <c r="AU1263" s="351" t="s">
        <v>89</v>
      </c>
      <c r="AV1263" s="350" t="s">
        <v>89</v>
      </c>
      <c r="AW1263" s="350" t="s">
        <v>32</v>
      </c>
      <c r="AX1263" s="350" t="s">
        <v>76</v>
      </c>
      <c r="AY1263" s="351" t="s">
        <v>320</v>
      </c>
    </row>
    <row r="1264" spans="2:65" s="350" customFormat="1" x14ac:dyDescent="0.2">
      <c r="B1264" s="349"/>
      <c r="D1264" s="344" t="s">
        <v>328</v>
      </c>
      <c r="E1264" s="351" t="s">
        <v>1</v>
      </c>
      <c r="F1264" s="352" t="s">
        <v>2550</v>
      </c>
      <c r="H1264" s="353">
        <v>18.260000000000002</v>
      </c>
      <c r="L1264" s="349"/>
      <c r="M1264" s="354"/>
      <c r="T1264" s="355"/>
      <c r="AT1264" s="351" t="s">
        <v>328</v>
      </c>
      <c r="AU1264" s="351" t="s">
        <v>89</v>
      </c>
      <c r="AV1264" s="350" t="s">
        <v>89</v>
      </c>
      <c r="AW1264" s="350" t="s">
        <v>32</v>
      </c>
      <c r="AX1264" s="350" t="s">
        <v>76</v>
      </c>
      <c r="AY1264" s="351" t="s">
        <v>320</v>
      </c>
    </row>
    <row r="1265" spans="2:51" s="350" customFormat="1" x14ac:dyDescent="0.2">
      <c r="B1265" s="349"/>
      <c r="D1265" s="344" t="s">
        <v>328</v>
      </c>
      <c r="E1265" s="351" t="s">
        <v>1</v>
      </c>
      <c r="F1265" s="352" t="s">
        <v>2551</v>
      </c>
      <c r="H1265" s="353">
        <v>18.260000000000002</v>
      </c>
      <c r="L1265" s="349"/>
      <c r="M1265" s="354"/>
      <c r="T1265" s="355"/>
      <c r="AT1265" s="351" t="s">
        <v>328</v>
      </c>
      <c r="AU1265" s="351" t="s">
        <v>89</v>
      </c>
      <c r="AV1265" s="350" t="s">
        <v>89</v>
      </c>
      <c r="AW1265" s="350" t="s">
        <v>32</v>
      </c>
      <c r="AX1265" s="350" t="s">
        <v>76</v>
      </c>
      <c r="AY1265" s="351" t="s">
        <v>320</v>
      </c>
    </row>
    <row r="1266" spans="2:51" s="350" customFormat="1" x14ac:dyDescent="0.2">
      <c r="B1266" s="349"/>
      <c r="D1266" s="344" t="s">
        <v>328</v>
      </c>
      <c r="E1266" s="351" t="s">
        <v>1</v>
      </c>
      <c r="F1266" s="352" t="s">
        <v>2552</v>
      </c>
      <c r="H1266" s="353">
        <v>8.2279999999999998</v>
      </c>
      <c r="L1266" s="349"/>
      <c r="M1266" s="354"/>
      <c r="T1266" s="355"/>
      <c r="AT1266" s="351" t="s">
        <v>328</v>
      </c>
      <c r="AU1266" s="351" t="s">
        <v>89</v>
      </c>
      <c r="AV1266" s="350" t="s">
        <v>89</v>
      </c>
      <c r="AW1266" s="350" t="s">
        <v>32</v>
      </c>
      <c r="AX1266" s="350" t="s">
        <v>76</v>
      </c>
      <c r="AY1266" s="351" t="s">
        <v>320</v>
      </c>
    </row>
    <row r="1267" spans="2:51" s="350" customFormat="1" x14ac:dyDescent="0.2">
      <c r="B1267" s="349"/>
      <c r="D1267" s="344" t="s">
        <v>328</v>
      </c>
      <c r="E1267" s="351" t="s">
        <v>1</v>
      </c>
      <c r="F1267" s="352" t="s">
        <v>2553</v>
      </c>
      <c r="H1267" s="353">
        <v>10.208</v>
      </c>
      <c r="L1267" s="349"/>
      <c r="M1267" s="354"/>
      <c r="T1267" s="355"/>
      <c r="AT1267" s="351" t="s">
        <v>328</v>
      </c>
      <c r="AU1267" s="351" t="s">
        <v>89</v>
      </c>
      <c r="AV1267" s="350" t="s">
        <v>89</v>
      </c>
      <c r="AW1267" s="350" t="s">
        <v>32</v>
      </c>
      <c r="AX1267" s="350" t="s">
        <v>76</v>
      </c>
      <c r="AY1267" s="351" t="s">
        <v>320</v>
      </c>
    </row>
    <row r="1268" spans="2:51" s="350" customFormat="1" x14ac:dyDescent="0.2">
      <c r="B1268" s="349"/>
      <c r="D1268" s="344" t="s">
        <v>328</v>
      </c>
      <c r="E1268" s="351" t="s">
        <v>1</v>
      </c>
      <c r="F1268" s="352" t="s">
        <v>2554</v>
      </c>
      <c r="H1268" s="353">
        <v>8.2279999999999998</v>
      </c>
      <c r="L1268" s="349"/>
      <c r="M1268" s="354"/>
      <c r="T1268" s="355"/>
      <c r="AT1268" s="351" t="s">
        <v>328</v>
      </c>
      <c r="AU1268" s="351" t="s">
        <v>89</v>
      </c>
      <c r="AV1268" s="350" t="s">
        <v>89</v>
      </c>
      <c r="AW1268" s="350" t="s">
        <v>32</v>
      </c>
      <c r="AX1268" s="350" t="s">
        <v>76</v>
      </c>
      <c r="AY1268" s="351" t="s">
        <v>320</v>
      </c>
    </row>
    <row r="1269" spans="2:51" s="350" customFormat="1" x14ac:dyDescent="0.2">
      <c r="B1269" s="349"/>
      <c r="D1269" s="344" t="s">
        <v>328</v>
      </c>
      <c r="E1269" s="351" t="s">
        <v>1</v>
      </c>
      <c r="F1269" s="352" t="s">
        <v>2555</v>
      </c>
      <c r="H1269" s="353">
        <v>10.208</v>
      </c>
      <c r="L1269" s="349"/>
      <c r="M1269" s="354"/>
      <c r="T1269" s="355"/>
      <c r="AT1269" s="351" t="s">
        <v>328</v>
      </c>
      <c r="AU1269" s="351" t="s">
        <v>89</v>
      </c>
      <c r="AV1269" s="350" t="s">
        <v>89</v>
      </c>
      <c r="AW1269" s="350" t="s">
        <v>32</v>
      </c>
      <c r="AX1269" s="350" t="s">
        <v>76</v>
      </c>
      <c r="AY1269" s="351" t="s">
        <v>320</v>
      </c>
    </row>
    <row r="1270" spans="2:51" s="350" customFormat="1" x14ac:dyDescent="0.2">
      <c r="B1270" s="349"/>
      <c r="D1270" s="344" t="s">
        <v>328</v>
      </c>
      <c r="E1270" s="351" t="s">
        <v>1</v>
      </c>
      <c r="F1270" s="352" t="s">
        <v>2556</v>
      </c>
      <c r="H1270" s="353">
        <v>36.968000000000004</v>
      </c>
      <c r="L1270" s="349"/>
      <c r="M1270" s="354"/>
      <c r="T1270" s="355"/>
      <c r="AT1270" s="351" t="s">
        <v>328</v>
      </c>
      <c r="AU1270" s="351" t="s">
        <v>89</v>
      </c>
      <c r="AV1270" s="350" t="s">
        <v>89</v>
      </c>
      <c r="AW1270" s="350" t="s">
        <v>32</v>
      </c>
      <c r="AX1270" s="350" t="s">
        <v>76</v>
      </c>
      <c r="AY1270" s="351" t="s">
        <v>320</v>
      </c>
    </row>
    <row r="1271" spans="2:51" s="350" customFormat="1" x14ac:dyDescent="0.2">
      <c r="B1271" s="349"/>
      <c r="D1271" s="344" t="s">
        <v>328</v>
      </c>
      <c r="E1271" s="351" t="s">
        <v>1</v>
      </c>
      <c r="F1271" s="352" t="s">
        <v>2557</v>
      </c>
      <c r="H1271" s="353">
        <v>25.7</v>
      </c>
      <c r="L1271" s="349"/>
      <c r="M1271" s="354"/>
      <c r="T1271" s="355"/>
      <c r="AT1271" s="351" t="s">
        <v>328</v>
      </c>
      <c r="AU1271" s="351" t="s">
        <v>89</v>
      </c>
      <c r="AV1271" s="350" t="s">
        <v>89</v>
      </c>
      <c r="AW1271" s="350" t="s">
        <v>32</v>
      </c>
      <c r="AX1271" s="350" t="s">
        <v>76</v>
      </c>
      <c r="AY1271" s="351" t="s">
        <v>320</v>
      </c>
    </row>
    <row r="1272" spans="2:51" s="350" customFormat="1" x14ac:dyDescent="0.2">
      <c r="B1272" s="349"/>
      <c r="D1272" s="344" t="s">
        <v>328</v>
      </c>
      <c r="E1272" s="351" t="s">
        <v>1</v>
      </c>
      <c r="F1272" s="352" t="s">
        <v>2558</v>
      </c>
      <c r="H1272" s="353">
        <v>25.7</v>
      </c>
      <c r="L1272" s="349"/>
      <c r="M1272" s="354"/>
      <c r="T1272" s="355"/>
      <c r="AT1272" s="351" t="s">
        <v>328</v>
      </c>
      <c r="AU1272" s="351" t="s">
        <v>89</v>
      </c>
      <c r="AV1272" s="350" t="s">
        <v>89</v>
      </c>
      <c r="AW1272" s="350" t="s">
        <v>32</v>
      </c>
      <c r="AX1272" s="350" t="s">
        <v>76</v>
      </c>
      <c r="AY1272" s="351" t="s">
        <v>320</v>
      </c>
    </row>
    <row r="1273" spans="2:51" s="350" customFormat="1" x14ac:dyDescent="0.2">
      <c r="B1273" s="349"/>
      <c r="D1273" s="344" t="s">
        <v>328</v>
      </c>
      <c r="E1273" s="351" t="s">
        <v>1</v>
      </c>
      <c r="F1273" s="352" t="s">
        <v>2559</v>
      </c>
      <c r="H1273" s="353">
        <v>25.7</v>
      </c>
      <c r="L1273" s="349"/>
      <c r="M1273" s="354"/>
      <c r="T1273" s="355"/>
      <c r="AT1273" s="351" t="s">
        <v>328</v>
      </c>
      <c r="AU1273" s="351" t="s">
        <v>89</v>
      </c>
      <c r="AV1273" s="350" t="s">
        <v>89</v>
      </c>
      <c r="AW1273" s="350" t="s">
        <v>32</v>
      </c>
      <c r="AX1273" s="350" t="s">
        <v>76</v>
      </c>
      <c r="AY1273" s="351" t="s">
        <v>320</v>
      </c>
    </row>
    <row r="1274" spans="2:51" s="350" customFormat="1" x14ac:dyDescent="0.2">
      <c r="B1274" s="349"/>
      <c r="D1274" s="344" t="s">
        <v>328</v>
      </c>
      <c r="E1274" s="351" t="s">
        <v>1</v>
      </c>
      <c r="F1274" s="352" t="s">
        <v>2560</v>
      </c>
      <c r="H1274" s="353">
        <v>25.7</v>
      </c>
      <c r="L1274" s="349"/>
      <c r="M1274" s="354"/>
      <c r="T1274" s="355"/>
      <c r="AT1274" s="351" t="s">
        <v>328</v>
      </c>
      <c r="AU1274" s="351" t="s">
        <v>89</v>
      </c>
      <c r="AV1274" s="350" t="s">
        <v>89</v>
      </c>
      <c r="AW1274" s="350" t="s">
        <v>32</v>
      </c>
      <c r="AX1274" s="350" t="s">
        <v>76</v>
      </c>
      <c r="AY1274" s="351" t="s">
        <v>320</v>
      </c>
    </row>
    <row r="1275" spans="2:51" s="350" customFormat="1" x14ac:dyDescent="0.2">
      <c r="B1275" s="349"/>
      <c r="D1275" s="344" t="s">
        <v>328</v>
      </c>
      <c r="E1275" s="351" t="s">
        <v>1</v>
      </c>
      <c r="F1275" s="352" t="s">
        <v>2561</v>
      </c>
      <c r="H1275" s="353">
        <v>27.76</v>
      </c>
      <c r="L1275" s="349"/>
      <c r="M1275" s="354"/>
      <c r="T1275" s="355"/>
      <c r="AT1275" s="351" t="s">
        <v>328</v>
      </c>
      <c r="AU1275" s="351" t="s">
        <v>89</v>
      </c>
      <c r="AV1275" s="350" t="s">
        <v>89</v>
      </c>
      <c r="AW1275" s="350" t="s">
        <v>32</v>
      </c>
      <c r="AX1275" s="350" t="s">
        <v>76</v>
      </c>
      <c r="AY1275" s="351" t="s">
        <v>320</v>
      </c>
    </row>
    <row r="1276" spans="2:51" s="350" customFormat="1" x14ac:dyDescent="0.2">
      <c r="B1276" s="349"/>
      <c r="D1276" s="344" t="s">
        <v>328</v>
      </c>
      <c r="E1276" s="351" t="s">
        <v>1</v>
      </c>
      <c r="F1276" s="352" t="s">
        <v>2562</v>
      </c>
      <c r="H1276" s="353">
        <v>9.24</v>
      </c>
      <c r="L1276" s="349"/>
      <c r="M1276" s="354"/>
      <c r="T1276" s="355"/>
      <c r="AT1276" s="351" t="s">
        <v>328</v>
      </c>
      <c r="AU1276" s="351" t="s">
        <v>89</v>
      </c>
      <c r="AV1276" s="350" t="s">
        <v>89</v>
      </c>
      <c r="AW1276" s="350" t="s">
        <v>32</v>
      </c>
      <c r="AX1276" s="350" t="s">
        <v>76</v>
      </c>
      <c r="AY1276" s="351" t="s">
        <v>320</v>
      </c>
    </row>
    <row r="1277" spans="2:51" s="350" customFormat="1" x14ac:dyDescent="0.2">
      <c r="B1277" s="349"/>
      <c r="D1277" s="344" t="s">
        <v>328</v>
      </c>
      <c r="E1277" s="351" t="s">
        <v>1</v>
      </c>
      <c r="F1277" s="352" t="s">
        <v>2563</v>
      </c>
      <c r="H1277" s="353">
        <v>10.119999999999999</v>
      </c>
      <c r="L1277" s="349"/>
      <c r="M1277" s="354"/>
      <c r="T1277" s="355"/>
      <c r="AT1277" s="351" t="s">
        <v>328</v>
      </c>
      <c r="AU1277" s="351" t="s">
        <v>89</v>
      </c>
      <c r="AV1277" s="350" t="s">
        <v>89</v>
      </c>
      <c r="AW1277" s="350" t="s">
        <v>32</v>
      </c>
      <c r="AX1277" s="350" t="s">
        <v>76</v>
      </c>
      <c r="AY1277" s="351" t="s">
        <v>320</v>
      </c>
    </row>
    <row r="1278" spans="2:51" s="350" customFormat="1" x14ac:dyDescent="0.2">
      <c r="B1278" s="349"/>
      <c r="D1278" s="344" t="s">
        <v>328</v>
      </c>
      <c r="E1278" s="351" t="s">
        <v>1</v>
      </c>
      <c r="F1278" s="352" t="s">
        <v>2564</v>
      </c>
      <c r="H1278" s="353">
        <v>9.24</v>
      </c>
      <c r="L1278" s="349"/>
      <c r="M1278" s="354"/>
      <c r="T1278" s="355"/>
      <c r="AT1278" s="351" t="s">
        <v>328</v>
      </c>
      <c r="AU1278" s="351" t="s">
        <v>89</v>
      </c>
      <c r="AV1278" s="350" t="s">
        <v>89</v>
      </c>
      <c r="AW1278" s="350" t="s">
        <v>32</v>
      </c>
      <c r="AX1278" s="350" t="s">
        <v>76</v>
      </c>
      <c r="AY1278" s="351" t="s">
        <v>320</v>
      </c>
    </row>
    <row r="1279" spans="2:51" s="350" customFormat="1" x14ac:dyDescent="0.2">
      <c r="B1279" s="349"/>
      <c r="D1279" s="344" t="s">
        <v>328</v>
      </c>
      <c r="E1279" s="351" t="s">
        <v>1</v>
      </c>
      <c r="F1279" s="352" t="s">
        <v>2565</v>
      </c>
      <c r="H1279" s="353">
        <v>10.119999999999999</v>
      </c>
      <c r="L1279" s="349"/>
      <c r="M1279" s="354"/>
      <c r="T1279" s="355"/>
      <c r="AT1279" s="351" t="s">
        <v>328</v>
      </c>
      <c r="AU1279" s="351" t="s">
        <v>89</v>
      </c>
      <c r="AV1279" s="350" t="s">
        <v>89</v>
      </c>
      <c r="AW1279" s="350" t="s">
        <v>32</v>
      </c>
      <c r="AX1279" s="350" t="s">
        <v>76</v>
      </c>
      <c r="AY1279" s="351" t="s">
        <v>320</v>
      </c>
    </row>
    <row r="1280" spans="2:51" s="350" customFormat="1" x14ac:dyDescent="0.2">
      <c r="B1280" s="349"/>
      <c r="D1280" s="344" t="s">
        <v>328</v>
      </c>
      <c r="E1280" s="351" t="s">
        <v>1</v>
      </c>
      <c r="F1280" s="352" t="s">
        <v>2566</v>
      </c>
      <c r="H1280" s="353">
        <v>18.48</v>
      </c>
      <c r="L1280" s="349"/>
      <c r="M1280" s="354"/>
      <c r="T1280" s="355"/>
      <c r="AT1280" s="351" t="s">
        <v>328</v>
      </c>
      <c r="AU1280" s="351" t="s">
        <v>89</v>
      </c>
      <c r="AV1280" s="350" t="s">
        <v>89</v>
      </c>
      <c r="AW1280" s="350" t="s">
        <v>32</v>
      </c>
      <c r="AX1280" s="350" t="s">
        <v>76</v>
      </c>
      <c r="AY1280" s="351" t="s">
        <v>320</v>
      </c>
    </row>
    <row r="1281" spans="2:51" s="350" customFormat="1" x14ac:dyDescent="0.2">
      <c r="B1281" s="349"/>
      <c r="D1281" s="344" t="s">
        <v>328</v>
      </c>
      <c r="E1281" s="351" t="s">
        <v>1</v>
      </c>
      <c r="F1281" s="352" t="s">
        <v>2567</v>
      </c>
      <c r="H1281" s="353">
        <v>16.28</v>
      </c>
      <c r="L1281" s="349"/>
      <c r="M1281" s="354"/>
      <c r="T1281" s="355"/>
      <c r="AT1281" s="351" t="s">
        <v>328</v>
      </c>
      <c r="AU1281" s="351" t="s">
        <v>89</v>
      </c>
      <c r="AV1281" s="350" t="s">
        <v>89</v>
      </c>
      <c r="AW1281" s="350" t="s">
        <v>32</v>
      </c>
      <c r="AX1281" s="350" t="s">
        <v>76</v>
      </c>
      <c r="AY1281" s="351" t="s">
        <v>320</v>
      </c>
    </row>
    <row r="1282" spans="2:51" s="350" customFormat="1" x14ac:dyDescent="0.2">
      <c r="B1282" s="349"/>
      <c r="D1282" s="344" t="s">
        <v>328</v>
      </c>
      <c r="E1282" s="351" t="s">
        <v>1</v>
      </c>
      <c r="F1282" s="352" t="s">
        <v>2568</v>
      </c>
      <c r="H1282" s="353">
        <v>16.28</v>
      </c>
      <c r="L1282" s="349"/>
      <c r="M1282" s="354"/>
      <c r="T1282" s="355"/>
      <c r="AT1282" s="351" t="s">
        <v>328</v>
      </c>
      <c r="AU1282" s="351" t="s">
        <v>89</v>
      </c>
      <c r="AV1282" s="350" t="s">
        <v>89</v>
      </c>
      <c r="AW1282" s="350" t="s">
        <v>32</v>
      </c>
      <c r="AX1282" s="350" t="s">
        <v>76</v>
      </c>
      <c r="AY1282" s="351" t="s">
        <v>320</v>
      </c>
    </row>
    <row r="1283" spans="2:51" s="350" customFormat="1" x14ac:dyDescent="0.2">
      <c r="B1283" s="349"/>
      <c r="D1283" s="344" t="s">
        <v>328</v>
      </c>
      <c r="E1283" s="351" t="s">
        <v>1</v>
      </c>
      <c r="F1283" s="352" t="s">
        <v>2569</v>
      </c>
      <c r="H1283" s="353">
        <v>23.297999999999998</v>
      </c>
      <c r="L1283" s="349"/>
      <c r="M1283" s="354"/>
      <c r="T1283" s="355"/>
      <c r="AT1283" s="351" t="s">
        <v>328</v>
      </c>
      <c r="AU1283" s="351" t="s">
        <v>89</v>
      </c>
      <c r="AV1283" s="350" t="s">
        <v>89</v>
      </c>
      <c r="AW1283" s="350" t="s">
        <v>32</v>
      </c>
      <c r="AX1283" s="350" t="s">
        <v>76</v>
      </c>
      <c r="AY1283" s="351" t="s">
        <v>320</v>
      </c>
    </row>
    <row r="1284" spans="2:51" s="350" customFormat="1" ht="20" x14ac:dyDescent="0.2">
      <c r="B1284" s="349"/>
      <c r="D1284" s="344" t="s">
        <v>328</v>
      </c>
      <c r="E1284" s="351" t="s">
        <v>1</v>
      </c>
      <c r="F1284" s="352" t="s">
        <v>2570</v>
      </c>
      <c r="H1284" s="353">
        <v>21.077000000000002</v>
      </c>
      <c r="L1284" s="349"/>
      <c r="M1284" s="354"/>
      <c r="T1284" s="355"/>
      <c r="AT1284" s="351" t="s">
        <v>328</v>
      </c>
      <c r="AU1284" s="351" t="s">
        <v>89</v>
      </c>
      <c r="AV1284" s="350" t="s">
        <v>89</v>
      </c>
      <c r="AW1284" s="350" t="s">
        <v>32</v>
      </c>
      <c r="AX1284" s="350" t="s">
        <v>76</v>
      </c>
      <c r="AY1284" s="351" t="s">
        <v>320</v>
      </c>
    </row>
    <row r="1285" spans="2:51" s="350" customFormat="1" ht="40" x14ac:dyDescent="0.2">
      <c r="B1285" s="349"/>
      <c r="D1285" s="344" t="s">
        <v>328</v>
      </c>
      <c r="E1285" s="351" t="s">
        <v>1</v>
      </c>
      <c r="F1285" s="352" t="s">
        <v>2571</v>
      </c>
      <c r="H1285" s="353">
        <v>76.134</v>
      </c>
      <c r="L1285" s="349"/>
      <c r="M1285" s="354"/>
      <c r="T1285" s="355"/>
      <c r="AT1285" s="351" t="s">
        <v>328</v>
      </c>
      <c r="AU1285" s="351" t="s">
        <v>89</v>
      </c>
      <c r="AV1285" s="350" t="s">
        <v>89</v>
      </c>
      <c r="AW1285" s="350" t="s">
        <v>32</v>
      </c>
      <c r="AX1285" s="350" t="s">
        <v>76</v>
      </c>
      <c r="AY1285" s="351" t="s">
        <v>320</v>
      </c>
    </row>
    <row r="1286" spans="2:51" s="350" customFormat="1" ht="40" x14ac:dyDescent="0.2">
      <c r="B1286" s="349"/>
      <c r="D1286" s="344" t="s">
        <v>328</v>
      </c>
      <c r="E1286" s="351" t="s">
        <v>1</v>
      </c>
      <c r="F1286" s="352" t="s">
        <v>2572</v>
      </c>
      <c r="H1286" s="353">
        <v>32.718000000000004</v>
      </c>
      <c r="L1286" s="349"/>
      <c r="M1286" s="354"/>
      <c r="T1286" s="355"/>
      <c r="AT1286" s="351" t="s">
        <v>328</v>
      </c>
      <c r="AU1286" s="351" t="s">
        <v>89</v>
      </c>
      <c r="AV1286" s="350" t="s">
        <v>89</v>
      </c>
      <c r="AW1286" s="350" t="s">
        <v>32</v>
      </c>
      <c r="AX1286" s="350" t="s">
        <v>76</v>
      </c>
      <c r="AY1286" s="351" t="s">
        <v>320</v>
      </c>
    </row>
    <row r="1287" spans="2:51" s="350" customFormat="1" x14ac:dyDescent="0.2">
      <c r="B1287" s="349"/>
      <c r="D1287" s="344" t="s">
        <v>328</v>
      </c>
      <c r="E1287" s="351" t="s">
        <v>1</v>
      </c>
      <c r="F1287" s="352" t="s">
        <v>2573</v>
      </c>
      <c r="H1287" s="353">
        <v>19.052</v>
      </c>
      <c r="L1287" s="349"/>
      <c r="M1287" s="354"/>
      <c r="T1287" s="355"/>
      <c r="AT1287" s="351" t="s">
        <v>328</v>
      </c>
      <c r="AU1287" s="351" t="s">
        <v>89</v>
      </c>
      <c r="AV1287" s="350" t="s">
        <v>89</v>
      </c>
      <c r="AW1287" s="350" t="s">
        <v>32</v>
      </c>
      <c r="AX1287" s="350" t="s">
        <v>76</v>
      </c>
      <c r="AY1287" s="351" t="s">
        <v>320</v>
      </c>
    </row>
    <row r="1288" spans="2:51" s="350" customFormat="1" x14ac:dyDescent="0.2">
      <c r="B1288" s="349"/>
      <c r="D1288" s="344" t="s">
        <v>328</v>
      </c>
      <c r="E1288" s="351" t="s">
        <v>1</v>
      </c>
      <c r="F1288" s="352" t="s">
        <v>2574</v>
      </c>
      <c r="H1288" s="353">
        <v>1.524</v>
      </c>
      <c r="L1288" s="349"/>
      <c r="M1288" s="354"/>
      <c r="T1288" s="355"/>
      <c r="AT1288" s="351" t="s">
        <v>328</v>
      </c>
      <c r="AU1288" s="351" t="s">
        <v>89</v>
      </c>
      <c r="AV1288" s="350" t="s">
        <v>89</v>
      </c>
      <c r="AW1288" s="350" t="s">
        <v>32</v>
      </c>
      <c r="AX1288" s="350" t="s">
        <v>76</v>
      </c>
      <c r="AY1288" s="351" t="s">
        <v>320</v>
      </c>
    </row>
    <row r="1289" spans="2:51" s="350" customFormat="1" ht="20" x14ac:dyDescent="0.2">
      <c r="B1289" s="349"/>
      <c r="D1289" s="344" t="s">
        <v>328</v>
      </c>
      <c r="E1289" s="351" t="s">
        <v>1</v>
      </c>
      <c r="F1289" s="352" t="s">
        <v>2575</v>
      </c>
      <c r="H1289" s="353">
        <v>22.882999999999999</v>
      </c>
      <c r="L1289" s="349"/>
      <c r="M1289" s="354"/>
      <c r="T1289" s="355"/>
      <c r="AT1289" s="351" t="s">
        <v>328</v>
      </c>
      <c r="AU1289" s="351" t="s">
        <v>89</v>
      </c>
      <c r="AV1289" s="350" t="s">
        <v>89</v>
      </c>
      <c r="AW1289" s="350" t="s">
        <v>32</v>
      </c>
      <c r="AX1289" s="350" t="s">
        <v>76</v>
      </c>
      <c r="AY1289" s="351" t="s">
        <v>320</v>
      </c>
    </row>
    <row r="1290" spans="2:51" s="350" customFormat="1" x14ac:dyDescent="0.2">
      <c r="B1290" s="349"/>
      <c r="D1290" s="344" t="s">
        <v>328</v>
      </c>
      <c r="E1290" s="351" t="s">
        <v>1</v>
      </c>
      <c r="F1290" s="352" t="s">
        <v>2576</v>
      </c>
      <c r="H1290" s="353">
        <v>19.686</v>
      </c>
      <c r="L1290" s="349"/>
      <c r="M1290" s="354"/>
      <c r="T1290" s="355"/>
      <c r="AT1290" s="351" t="s">
        <v>328</v>
      </c>
      <c r="AU1290" s="351" t="s">
        <v>89</v>
      </c>
      <c r="AV1290" s="350" t="s">
        <v>89</v>
      </c>
      <c r="AW1290" s="350" t="s">
        <v>32</v>
      </c>
      <c r="AX1290" s="350" t="s">
        <v>76</v>
      </c>
      <c r="AY1290" s="351" t="s">
        <v>320</v>
      </c>
    </row>
    <row r="1291" spans="2:51" s="350" customFormat="1" x14ac:dyDescent="0.2">
      <c r="B1291" s="349"/>
      <c r="D1291" s="344" t="s">
        <v>328</v>
      </c>
      <c r="E1291" s="351" t="s">
        <v>1</v>
      </c>
      <c r="F1291" s="352" t="s">
        <v>2577</v>
      </c>
      <c r="H1291" s="353">
        <v>11.11</v>
      </c>
      <c r="L1291" s="349"/>
      <c r="M1291" s="354"/>
      <c r="T1291" s="355"/>
      <c r="AT1291" s="351" t="s">
        <v>328</v>
      </c>
      <c r="AU1291" s="351" t="s">
        <v>89</v>
      </c>
      <c r="AV1291" s="350" t="s">
        <v>89</v>
      </c>
      <c r="AW1291" s="350" t="s">
        <v>32</v>
      </c>
      <c r="AX1291" s="350" t="s">
        <v>76</v>
      </c>
      <c r="AY1291" s="351" t="s">
        <v>320</v>
      </c>
    </row>
    <row r="1292" spans="2:51" s="350" customFormat="1" x14ac:dyDescent="0.2">
      <c r="B1292" s="349"/>
      <c r="D1292" s="344" t="s">
        <v>328</v>
      </c>
      <c r="E1292" s="351" t="s">
        <v>1</v>
      </c>
      <c r="F1292" s="352" t="s">
        <v>2578</v>
      </c>
      <c r="H1292" s="353">
        <v>21.887</v>
      </c>
      <c r="L1292" s="349"/>
      <c r="M1292" s="354"/>
      <c r="T1292" s="355"/>
      <c r="AT1292" s="351" t="s">
        <v>328</v>
      </c>
      <c r="AU1292" s="351" t="s">
        <v>89</v>
      </c>
      <c r="AV1292" s="350" t="s">
        <v>89</v>
      </c>
      <c r="AW1292" s="350" t="s">
        <v>32</v>
      </c>
      <c r="AX1292" s="350" t="s">
        <v>76</v>
      </c>
      <c r="AY1292" s="351" t="s">
        <v>320</v>
      </c>
    </row>
    <row r="1293" spans="2:51" s="350" customFormat="1" x14ac:dyDescent="0.2">
      <c r="B1293" s="349"/>
      <c r="D1293" s="344" t="s">
        <v>328</v>
      </c>
      <c r="E1293" s="351" t="s">
        <v>1</v>
      </c>
      <c r="F1293" s="352" t="s">
        <v>2579</v>
      </c>
      <c r="H1293" s="353">
        <v>8.7989999999999995</v>
      </c>
      <c r="L1293" s="349"/>
      <c r="M1293" s="354"/>
      <c r="T1293" s="355"/>
      <c r="AT1293" s="351" t="s">
        <v>328</v>
      </c>
      <c r="AU1293" s="351" t="s">
        <v>89</v>
      </c>
      <c r="AV1293" s="350" t="s">
        <v>89</v>
      </c>
      <c r="AW1293" s="350" t="s">
        <v>32</v>
      </c>
      <c r="AX1293" s="350" t="s">
        <v>76</v>
      </c>
      <c r="AY1293" s="351" t="s">
        <v>320</v>
      </c>
    </row>
    <row r="1294" spans="2:51" s="350" customFormat="1" x14ac:dyDescent="0.2">
      <c r="B1294" s="349"/>
      <c r="D1294" s="344" t="s">
        <v>328</v>
      </c>
      <c r="E1294" s="351" t="s">
        <v>1</v>
      </c>
      <c r="F1294" s="352" t="s">
        <v>2580</v>
      </c>
      <c r="H1294" s="353">
        <v>9.2919999999999998</v>
      </c>
      <c r="L1294" s="349"/>
      <c r="M1294" s="354"/>
      <c r="T1294" s="355"/>
      <c r="AT1294" s="351" t="s">
        <v>328</v>
      </c>
      <c r="AU1294" s="351" t="s">
        <v>89</v>
      </c>
      <c r="AV1294" s="350" t="s">
        <v>89</v>
      </c>
      <c r="AW1294" s="350" t="s">
        <v>32</v>
      </c>
      <c r="AX1294" s="350" t="s">
        <v>76</v>
      </c>
      <c r="AY1294" s="351" t="s">
        <v>320</v>
      </c>
    </row>
    <row r="1295" spans="2:51" s="350" customFormat="1" x14ac:dyDescent="0.2">
      <c r="B1295" s="349"/>
      <c r="D1295" s="344" t="s">
        <v>328</v>
      </c>
      <c r="E1295" s="351" t="s">
        <v>1</v>
      </c>
      <c r="F1295" s="352" t="s">
        <v>2581</v>
      </c>
      <c r="H1295" s="353">
        <v>20.564</v>
      </c>
      <c r="L1295" s="349"/>
      <c r="M1295" s="354"/>
      <c r="T1295" s="355"/>
      <c r="AT1295" s="351" t="s">
        <v>328</v>
      </c>
      <c r="AU1295" s="351" t="s">
        <v>89</v>
      </c>
      <c r="AV1295" s="350" t="s">
        <v>89</v>
      </c>
      <c r="AW1295" s="350" t="s">
        <v>32</v>
      </c>
      <c r="AX1295" s="350" t="s">
        <v>76</v>
      </c>
      <c r="AY1295" s="351" t="s">
        <v>320</v>
      </c>
    </row>
    <row r="1296" spans="2:51" s="350" customFormat="1" x14ac:dyDescent="0.2">
      <c r="B1296" s="349"/>
      <c r="D1296" s="344" t="s">
        <v>328</v>
      </c>
      <c r="E1296" s="351" t="s">
        <v>1</v>
      </c>
      <c r="F1296" s="352" t="s">
        <v>2582</v>
      </c>
      <c r="H1296" s="353">
        <v>13.534000000000001</v>
      </c>
      <c r="L1296" s="349"/>
      <c r="M1296" s="354"/>
      <c r="T1296" s="355"/>
      <c r="AT1296" s="351" t="s">
        <v>328</v>
      </c>
      <c r="AU1296" s="351" t="s">
        <v>89</v>
      </c>
      <c r="AV1296" s="350" t="s">
        <v>89</v>
      </c>
      <c r="AW1296" s="350" t="s">
        <v>32</v>
      </c>
      <c r="AX1296" s="350" t="s">
        <v>76</v>
      </c>
      <c r="AY1296" s="351" t="s">
        <v>320</v>
      </c>
    </row>
    <row r="1297" spans="2:51" s="350" customFormat="1" x14ac:dyDescent="0.2">
      <c r="B1297" s="349"/>
      <c r="D1297" s="344" t="s">
        <v>328</v>
      </c>
      <c r="E1297" s="351" t="s">
        <v>1</v>
      </c>
      <c r="F1297" s="352" t="s">
        <v>2583</v>
      </c>
      <c r="H1297" s="353">
        <v>4.5250000000000004</v>
      </c>
      <c r="L1297" s="349"/>
      <c r="M1297" s="354"/>
      <c r="T1297" s="355"/>
      <c r="AT1297" s="351" t="s">
        <v>328</v>
      </c>
      <c r="AU1297" s="351" t="s">
        <v>89</v>
      </c>
      <c r="AV1297" s="350" t="s">
        <v>89</v>
      </c>
      <c r="AW1297" s="350" t="s">
        <v>32</v>
      </c>
      <c r="AX1297" s="350" t="s">
        <v>76</v>
      </c>
      <c r="AY1297" s="351" t="s">
        <v>320</v>
      </c>
    </row>
    <row r="1298" spans="2:51" s="350" customFormat="1" x14ac:dyDescent="0.2">
      <c r="B1298" s="349"/>
      <c r="D1298" s="344" t="s">
        <v>328</v>
      </c>
      <c r="E1298" s="351" t="s">
        <v>1</v>
      </c>
      <c r="F1298" s="352" t="s">
        <v>2584</v>
      </c>
      <c r="H1298" s="353">
        <v>19.352</v>
      </c>
      <c r="L1298" s="349"/>
      <c r="M1298" s="354"/>
      <c r="T1298" s="355"/>
      <c r="AT1298" s="351" t="s">
        <v>328</v>
      </c>
      <c r="AU1298" s="351" t="s">
        <v>89</v>
      </c>
      <c r="AV1298" s="350" t="s">
        <v>89</v>
      </c>
      <c r="AW1298" s="350" t="s">
        <v>32</v>
      </c>
      <c r="AX1298" s="350" t="s">
        <v>76</v>
      </c>
      <c r="AY1298" s="351" t="s">
        <v>320</v>
      </c>
    </row>
    <row r="1299" spans="2:51" s="350" customFormat="1" x14ac:dyDescent="0.2">
      <c r="B1299" s="349"/>
      <c r="D1299" s="344" t="s">
        <v>328</v>
      </c>
      <c r="E1299" s="351" t="s">
        <v>1</v>
      </c>
      <c r="F1299" s="352" t="s">
        <v>2585</v>
      </c>
      <c r="H1299" s="353">
        <v>26.928000000000001</v>
      </c>
      <c r="L1299" s="349"/>
      <c r="M1299" s="354"/>
      <c r="T1299" s="355"/>
      <c r="AT1299" s="351" t="s">
        <v>328</v>
      </c>
      <c r="AU1299" s="351" t="s">
        <v>89</v>
      </c>
      <c r="AV1299" s="350" t="s">
        <v>89</v>
      </c>
      <c r="AW1299" s="350" t="s">
        <v>32</v>
      </c>
      <c r="AX1299" s="350" t="s">
        <v>76</v>
      </c>
      <c r="AY1299" s="351" t="s">
        <v>320</v>
      </c>
    </row>
    <row r="1300" spans="2:51" s="350" customFormat="1" x14ac:dyDescent="0.2">
      <c r="B1300" s="349"/>
      <c r="D1300" s="344" t="s">
        <v>328</v>
      </c>
      <c r="E1300" s="351" t="s">
        <v>1</v>
      </c>
      <c r="F1300" s="352" t="s">
        <v>2586</v>
      </c>
      <c r="H1300" s="353">
        <v>19.623999999999999</v>
      </c>
      <c r="L1300" s="349"/>
      <c r="M1300" s="354"/>
      <c r="T1300" s="355"/>
      <c r="AT1300" s="351" t="s">
        <v>328</v>
      </c>
      <c r="AU1300" s="351" t="s">
        <v>89</v>
      </c>
      <c r="AV1300" s="350" t="s">
        <v>89</v>
      </c>
      <c r="AW1300" s="350" t="s">
        <v>32</v>
      </c>
      <c r="AX1300" s="350" t="s">
        <v>76</v>
      </c>
      <c r="AY1300" s="351" t="s">
        <v>320</v>
      </c>
    </row>
    <row r="1301" spans="2:51" s="350" customFormat="1" x14ac:dyDescent="0.2">
      <c r="B1301" s="349"/>
      <c r="D1301" s="344" t="s">
        <v>328</v>
      </c>
      <c r="E1301" s="351" t="s">
        <v>1</v>
      </c>
      <c r="F1301" s="352" t="s">
        <v>2587</v>
      </c>
      <c r="H1301" s="353">
        <v>36.835999999999999</v>
      </c>
      <c r="L1301" s="349"/>
      <c r="M1301" s="354"/>
      <c r="T1301" s="355"/>
      <c r="AT1301" s="351" t="s">
        <v>328</v>
      </c>
      <c r="AU1301" s="351" t="s">
        <v>89</v>
      </c>
      <c r="AV1301" s="350" t="s">
        <v>89</v>
      </c>
      <c r="AW1301" s="350" t="s">
        <v>32</v>
      </c>
      <c r="AX1301" s="350" t="s">
        <v>76</v>
      </c>
      <c r="AY1301" s="351" t="s">
        <v>320</v>
      </c>
    </row>
    <row r="1302" spans="2:51" s="350" customFormat="1" x14ac:dyDescent="0.2">
      <c r="B1302" s="349"/>
      <c r="D1302" s="344" t="s">
        <v>328</v>
      </c>
      <c r="E1302" s="351" t="s">
        <v>1</v>
      </c>
      <c r="F1302" s="352" t="s">
        <v>2588</v>
      </c>
      <c r="H1302" s="353">
        <v>24.617999999999999</v>
      </c>
      <c r="L1302" s="349"/>
      <c r="M1302" s="354"/>
      <c r="T1302" s="355"/>
      <c r="AT1302" s="351" t="s">
        <v>328</v>
      </c>
      <c r="AU1302" s="351" t="s">
        <v>89</v>
      </c>
      <c r="AV1302" s="350" t="s">
        <v>89</v>
      </c>
      <c r="AW1302" s="350" t="s">
        <v>32</v>
      </c>
      <c r="AX1302" s="350" t="s">
        <v>76</v>
      </c>
      <c r="AY1302" s="351" t="s">
        <v>320</v>
      </c>
    </row>
    <row r="1303" spans="2:51" s="350" customFormat="1" x14ac:dyDescent="0.2">
      <c r="B1303" s="349"/>
      <c r="D1303" s="344" t="s">
        <v>328</v>
      </c>
      <c r="E1303" s="351" t="s">
        <v>1</v>
      </c>
      <c r="F1303" s="352" t="s">
        <v>2589</v>
      </c>
      <c r="H1303" s="353">
        <v>24.617999999999999</v>
      </c>
      <c r="L1303" s="349"/>
      <c r="M1303" s="354"/>
      <c r="T1303" s="355"/>
      <c r="AT1303" s="351" t="s">
        <v>328</v>
      </c>
      <c r="AU1303" s="351" t="s">
        <v>89</v>
      </c>
      <c r="AV1303" s="350" t="s">
        <v>89</v>
      </c>
      <c r="AW1303" s="350" t="s">
        <v>32</v>
      </c>
      <c r="AX1303" s="350" t="s">
        <v>76</v>
      </c>
      <c r="AY1303" s="351" t="s">
        <v>320</v>
      </c>
    </row>
    <row r="1304" spans="2:51" s="350" customFormat="1" x14ac:dyDescent="0.2">
      <c r="B1304" s="349"/>
      <c r="D1304" s="344" t="s">
        <v>328</v>
      </c>
      <c r="E1304" s="351" t="s">
        <v>1</v>
      </c>
      <c r="F1304" s="352" t="s">
        <v>2590</v>
      </c>
      <c r="H1304" s="353">
        <v>24.617999999999999</v>
      </c>
      <c r="L1304" s="349"/>
      <c r="M1304" s="354"/>
      <c r="T1304" s="355"/>
      <c r="AT1304" s="351" t="s">
        <v>328</v>
      </c>
      <c r="AU1304" s="351" t="s">
        <v>89</v>
      </c>
      <c r="AV1304" s="350" t="s">
        <v>89</v>
      </c>
      <c r="AW1304" s="350" t="s">
        <v>32</v>
      </c>
      <c r="AX1304" s="350" t="s">
        <v>76</v>
      </c>
      <c r="AY1304" s="351" t="s">
        <v>320</v>
      </c>
    </row>
    <row r="1305" spans="2:51" s="350" customFormat="1" x14ac:dyDescent="0.2">
      <c r="B1305" s="349"/>
      <c r="D1305" s="344" t="s">
        <v>328</v>
      </c>
      <c r="E1305" s="351" t="s">
        <v>1</v>
      </c>
      <c r="F1305" s="352" t="s">
        <v>2591</v>
      </c>
      <c r="H1305" s="353">
        <v>24.617999999999999</v>
      </c>
      <c r="L1305" s="349"/>
      <c r="M1305" s="354"/>
      <c r="T1305" s="355"/>
      <c r="AT1305" s="351" t="s">
        <v>328</v>
      </c>
      <c r="AU1305" s="351" t="s">
        <v>89</v>
      </c>
      <c r="AV1305" s="350" t="s">
        <v>89</v>
      </c>
      <c r="AW1305" s="350" t="s">
        <v>32</v>
      </c>
      <c r="AX1305" s="350" t="s">
        <v>76</v>
      </c>
      <c r="AY1305" s="351" t="s">
        <v>320</v>
      </c>
    </row>
    <row r="1306" spans="2:51" s="350" customFormat="1" x14ac:dyDescent="0.2">
      <c r="B1306" s="349"/>
      <c r="D1306" s="344" t="s">
        <v>328</v>
      </c>
      <c r="E1306" s="351" t="s">
        <v>1</v>
      </c>
      <c r="F1306" s="352" t="s">
        <v>2592</v>
      </c>
      <c r="H1306" s="353">
        <v>24.088000000000001</v>
      </c>
      <c r="L1306" s="349"/>
      <c r="M1306" s="354"/>
      <c r="T1306" s="355"/>
      <c r="AT1306" s="351" t="s">
        <v>328</v>
      </c>
      <c r="AU1306" s="351" t="s">
        <v>89</v>
      </c>
      <c r="AV1306" s="350" t="s">
        <v>89</v>
      </c>
      <c r="AW1306" s="350" t="s">
        <v>32</v>
      </c>
      <c r="AX1306" s="350" t="s">
        <v>76</v>
      </c>
      <c r="AY1306" s="351" t="s">
        <v>320</v>
      </c>
    </row>
    <row r="1307" spans="2:51" s="350" customFormat="1" x14ac:dyDescent="0.2">
      <c r="B1307" s="349"/>
      <c r="D1307" s="344" t="s">
        <v>328</v>
      </c>
      <c r="E1307" s="351" t="s">
        <v>1</v>
      </c>
      <c r="F1307" s="352" t="s">
        <v>2593</v>
      </c>
      <c r="H1307" s="353">
        <v>24.088000000000001</v>
      </c>
      <c r="L1307" s="349"/>
      <c r="M1307" s="354"/>
      <c r="T1307" s="355"/>
      <c r="AT1307" s="351" t="s">
        <v>328</v>
      </c>
      <c r="AU1307" s="351" t="s">
        <v>89</v>
      </c>
      <c r="AV1307" s="350" t="s">
        <v>89</v>
      </c>
      <c r="AW1307" s="350" t="s">
        <v>32</v>
      </c>
      <c r="AX1307" s="350" t="s">
        <v>76</v>
      </c>
      <c r="AY1307" s="351" t="s">
        <v>320</v>
      </c>
    </row>
    <row r="1308" spans="2:51" s="350" customFormat="1" x14ac:dyDescent="0.2">
      <c r="B1308" s="349"/>
      <c r="D1308" s="344" t="s">
        <v>328</v>
      </c>
      <c r="E1308" s="351" t="s">
        <v>1</v>
      </c>
      <c r="F1308" s="352" t="s">
        <v>2594</v>
      </c>
      <c r="H1308" s="353">
        <v>23.77</v>
      </c>
      <c r="L1308" s="349"/>
      <c r="M1308" s="354"/>
      <c r="T1308" s="355"/>
      <c r="AT1308" s="351" t="s">
        <v>328</v>
      </c>
      <c r="AU1308" s="351" t="s">
        <v>89</v>
      </c>
      <c r="AV1308" s="350" t="s">
        <v>89</v>
      </c>
      <c r="AW1308" s="350" t="s">
        <v>32</v>
      </c>
      <c r="AX1308" s="350" t="s">
        <v>76</v>
      </c>
      <c r="AY1308" s="351" t="s">
        <v>320</v>
      </c>
    </row>
    <row r="1309" spans="2:51" s="350" customFormat="1" x14ac:dyDescent="0.2">
      <c r="B1309" s="349"/>
      <c r="D1309" s="344" t="s">
        <v>328</v>
      </c>
      <c r="E1309" s="351" t="s">
        <v>1</v>
      </c>
      <c r="F1309" s="352" t="s">
        <v>2595</v>
      </c>
      <c r="H1309" s="353">
        <v>32.56</v>
      </c>
      <c r="L1309" s="349"/>
      <c r="M1309" s="354"/>
      <c r="T1309" s="355"/>
      <c r="AT1309" s="351" t="s">
        <v>328</v>
      </c>
      <c r="AU1309" s="351" t="s">
        <v>89</v>
      </c>
      <c r="AV1309" s="350" t="s">
        <v>89</v>
      </c>
      <c r="AW1309" s="350" t="s">
        <v>32</v>
      </c>
      <c r="AX1309" s="350" t="s">
        <v>76</v>
      </c>
      <c r="AY1309" s="351" t="s">
        <v>320</v>
      </c>
    </row>
    <row r="1310" spans="2:51" s="350" customFormat="1" x14ac:dyDescent="0.2">
      <c r="B1310" s="349"/>
      <c r="D1310" s="344" t="s">
        <v>328</v>
      </c>
      <c r="E1310" s="351" t="s">
        <v>1</v>
      </c>
      <c r="F1310" s="352" t="s">
        <v>2596</v>
      </c>
      <c r="H1310" s="353">
        <v>21.89</v>
      </c>
      <c r="L1310" s="349"/>
      <c r="M1310" s="354"/>
      <c r="T1310" s="355"/>
      <c r="AT1310" s="351" t="s">
        <v>328</v>
      </c>
      <c r="AU1310" s="351" t="s">
        <v>89</v>
      </c>
      <c r="AV1310" s="350" t="s">
        <v>89</v>
      </c>
      <c r="AW1310" s="350" t="s">
        <v>32</v>
      </c>
      <c r="AX1310" s="350" t="s">
        <v>76</v>
      </c>
      <c r="AY1310" s="351" t="s">
        <v>320</v>
      </c>
    </row>
    <row r="1311" spans="2:51" s="350" customFormat="1" x14ac:dyDescent="0.2">
      <c r="B1311" s="349"/>
      <c r="D1311" s="344" t="s">
        <v>328</v>
      </c>
      <c r="E1311" s="351" t="s">
        <v>1</v>
      </c>
      <c r="F1311" s="352" t="s">
        <v>2597</v>
      </c>
      <c r="H1311" s="353">
        <v>9.24</v>
      </c>
      <c r="L1311" s="349"/>
      <c r="M1311" s="354"/>
      <c r="T1311" s="355"/>
      <c r="AT1311" s="351" t="s">
        <v>328</v>
      </c>
      <c r="AU1311" s="351" t="s">
        <v>89</v>
      </c>
      <c r="AV1311" s="350" t="s">
        <v>89</v>
      </c>
      <c r="AW1311" s="350" t="s">
        <v>32</v>
      </c>
      <c r="AX1311" s="350" t="s">
        <v>76</v>
      </c>
      <c r="AY1311" s="351" t="s">
        <v>320</v>
      </c>
    </row>
    <row r="1312" spans="2:51" s="350" customFormat="1" x14ac:dyDescent="0.2">
      <c r="B1312" s="349"/>
      <c r="D1312" s="344" t="s">
        <v>328</v>
      </c>
      <c r="E1312" s="351" t="s">
        <v>1</v>
      </c>
      <c r="F1312" s="352" t="s">
        <v>2598</v>
      </c>
      <c r="H1312" s="353">
        <v>10.34</v>
      </c>
      <c r="L1312" s="349"/>
      <c r="M1312" s="354"/>
      <c r="T1312" s="355"/>
      <c r="AT1312" s="351" t="s">
        <v>328</v>
      </c>
      <c r="AU1312" s="351" t="s">
        <v>89</v>
      </c>
      <c r="AV1312" s="350" t="s">
        <v>89</v>
      </c>
      <c r="AW1312" s="350" t="s">
        <v>32</v>
      </c>
      <c r="AX1312" s="350" t="s">
        <v>76</v>
      </c>
      <c r="AY1312" s="351" t="s">
        <v>320</v>
      </c>
    </row>
    <row r="1313" spans="2:65" s="350" customFormat="1" x14ac:dyDescent="0.2">
      <c r="B1313" s="349"/>
      <c r="D1313" s="344" t="s">
        <v>328</v>
      </c>
      <c r="E1313" s="351" t="s">
        <v>1</v>
      </c>
      <c r="F1313" s="352" t="s">
        <v>2599</v>
      </c>
      <c r="H1313" s="353">
        <v>9.24</v>
      </c>
      <c r="L1313" s="349"/>
      <c r="M1313" s="354"/>
      <c r="T1313" s="355"/>
      <c r="AT1313" s="351" t="s">
        <v>328</v>
      </c>
      <c r="AU1313" s="351" t="s">
        <v>89</v>
      </c>
      <c r="AV1313" s="350" t="s">
        <v>89</v>
      </c>
      <c r="AW1313" s="350" t="s">
        <v>32</v>
      </c>
      <c r="AX1313" s="350" t="s">
        <v>76</v>
      </c>
      <c r="AY1313" s="351" t="s">
        <v>320</v>
      </c>
    </row>
    <row r="1314" spans="2:65" s="350" customFormat="1" x14ac:dyDescent="0.2">
      <c r="B1314" s="349"/>
      <c r="D1314" s="344" t="s">
        <v>328</v>
      </c>
      <c r="E1314" s="351" t="s">
        <v>1</v>
      </c>
      <c r="F1314" s="352" t="s">
        <v>2600</v>
      </c>
      <c r="H1314" s="353">
        <v>10.34</v>
      </c>
      <c r="L1314" s="349"/>
      <c r="M1314" s="354"/>
      <c r="T1314" s="355"/>
      <c r="AT1314" s="351" t="s">
        <v>328</v>
      </c>
      <c r="AU1314" s="351" t="s">
        <v>89</v>
      </c>
      <c r="AV1314" s="350" t="s">
        <v>89</v>
      </c>
      <c r="AW1314" s="350" t="s">
        <v>32</v>
      </c>
      <c r="AX1314" s="350" t="s">
        <v>76</v>
      </c>
      <c r="AY1314" s="351" t="s">
        <v>320</v>
      </c>
    </row>
    <row r="1315" spans="2:65" s="350" customFormat="1" x14ac:dyDescent="0.2">
      <c r="B1315" s="349"/>
      <c r="D1315" s="344" t="s">
        <v>328</v>
      </c>
      <c r="E1315" s="351" t="s">
        <v>1</v>
      </c>
      <c r="F1315" s="352" t="s">
        <v>2601</v>
      </c>
      <c r="H1315" s="353">
        <v>17.82</v>
      </c>
      <c r="L1315" s="349"/>
      <c r="M1315" s="354"/>
      <c r="T1315" s="355"/>
      <c r="AT1315" s="351" t="s">
        <v>328</v>
      </c>
      <c r="AU1315" s="351" t="s">
        <v>89</v>
      </c>
      <c r="AV1315" s="350" t="s">
        <v>89</v>
      </c>
      <c r="AW1315" s="350" t="s">
        <v>32</v>
      </c>
      <c r="AX1315" s="350" t="s">
        <v>76</v>
      </c>
      <c r="AY1315" s="351" t="s">
        <v>320</v>
      </c>
    </row>
    <row r="1316" spans="2:65" s="350" customFormat="1" x14ac:dyDescent="0.2">
      <c r="B1316" s="349"/>
      <c r="D1316" s="344" t="s">
        <v>328</v>
      </c>
      <c r="E1316" s="351" t="s">
        <v>1</v>
      </c>
      <c r="F1316" s="352" t="s">
        <v>2602</v>
      </c>
      <c r="H1316" s="353">
        <v>14.047000000000001</v>
      </c>
      <c r="L1316" s="349"/>
      <c r="M1316" s="354"/>
      <c r="T1316" s="355"/>
      <c r="AT1316" s="351" t="s">
        <v>328</v>
      </c>
      <c r="AU1316" s="351" t="s">
        <v>89</v>
      </c>
      <c r="AV1316" s="350" t="s">
        <v>89</v>
      </c>
      <c r="AW1316" s="350" t="s">
        <v>32</v>
      </c>
      <c r="AX1316" s="350" t="s">
        <v>76</v>
      </c>
      <c r="AY1316" s="351" t="s">
        <v>320</v>
      </c>
    </row>
    <row r="1317" spans="2:65" s="350" customFormat="1" x14ac:dyDescent="0.2">
      <c r="B1317" s="349"/>
      <c r="D1317" s="344" t="s">
        <v>328</v>
      </c>
      <c r="E1317" s="351" t="s">
        <v>1</v>
      </c>
      <c r="F1317" s="352" t="s">
        <v>2603</v>
      </c>
      <c r="H1317" s="353">
        <v>9.4600000000000009</v>
      </c>
      <c r="L1317" s="349"/>
      <c r="M1317" s="354"/>
      <c r="T1317" s="355"/>
      <c r="AT1317" s="351" t="s">
        <v>328</v>
      </c>
      <c r="AU1317" s="351" t="s">
        <v>89</v>
      </c>
      <c r="AV1317" s="350" t="s">
        <v>89</v>
      </c>
      <c r="AW1317" s="350" t="s">
        <v>32</v>
      </c>
      <c r="AX1317" s="350" t="s">
        <v>76</v>
      </c>
      <c r="AY1317" s="351" t="s">
        <v>320</v>
      </c>
    </row>
    <row r="1318" spans="2:65" s="350" customFormat="1" x14ac:dyDescent="0.2">
      <c r="B1318" s="349"/>
      <c r="D1318" s="344" t="s">
        <v>328</v>
      </c>
      <c r="E1318" s="351" t="s">
        <v>1</v>
      </c>
      <c r="F1318" s="352" t="s">
        <v>2604</v>
      </c>
      <c r="H1318" s="353">
        <v>10.119999999999999</v>
      </c>
      <c r="L1318" s="349"/>
      <c r="M1318" s="354"/>
      <c r="T1318" s="355"/>
      <c r="AT1318" s="351" t="s">
        <v>328</v>
      </c>
      <c r="AU1318" s="351" t="s">
        <v>89</v>
      </c>
      <c r="AV1318" s="350" t="s">
        <v>89</v>
      </c>
      <c r="AW1318" s="350" t="s">
        <v>32</v>
      </c>
      <c r="AX1318" s="350" t="s">
        <v>76</v>
      </c>
      <c r="AY1318" s="351" t="s">
        <v>320</v>
      </c>
    </row>
    <row r="1319" spans="2:65" s="350" customFormat="1" x14ac:dyDescent="0.2">
      <c r="B1319" s="349"/>
      <c r="D1319" s="344" t="s">
        <v>328</v>
      </c>
      <c r="E1319" s="351" t="s">
        <v>1</v>
      </c>
      <c r="F1319" s="352" t="s">
        <v>2605</v>
      </c>
      <c r="H1319" s="353">
        <v>9.57</v>
      </c>
      <c r="L1319" s="349"/>
      <c r="M1319" s="354"/>
      <c r="T1319" s="355"/>
      <c r="AT1319" s="351" t="s">
        <v>328</v>
      </c>
      <c r="AU1319" s="351" t="s">
        <v>89</v>
      </c>
      <c r="AV1319" s="350" t="s">
        <v>89</v>
      </c>
      <c r="AW1319" s="350" t="s">
        <v>32</v>
      </c>
      <c r="AX1319" s="350" t="s">
        <v>76</v>
      </c>
      <c r="AY1319" s="351" t="s">
        <v>320</v>
      </c>
    </row>
    <row r="1320" spans="2:65" s="350" customFormat="1" x14ac:dyDescent="0.2">
      <c r="B1320" s="349"/>
      <c r="D1320" s="344" t="s">
        <v>328</v>
      </c>
      <c r="E1320" s="351" t="s">
        <v>1</v>
      </c>
      <c r="F1320" s="352" t="s">
        <v>2606</v>
      </c>
      <c r="H1320" s="353">
        <v>10.23</v>
      </c>
      <c r="L1320" s="349"/>
      <c r="M1320" s="354"/>
      <c r="T1320" s="355"/>
      <c r="AT1320" s="351" t="s">
        <v>328</v>
      </c>
      <c r="AU1320" s="351" t="s">
        <v>89</v>
      </c>
      <c r="AV1320" s="350" t="s">
        <v>89</v>
      </c>
      <c r="AW1320" s="350" t="s">
        <v>32</v>
      </c>
      <c r="AX1320" s="350" t="s">
        <v>76</v>
      </c>
      <c r="AY1320" s="351" t="s">
        <v>320</v>
      </c>
    </row>
    <row r="1321" spans="2:65" s="357" customFormat="1" x14ac:dyDescent="0.2">
      <c r="B1321" s="356"/>
      <c r="D1321" s="344" t="s">
        <v>328</v>
      </c>
      <c r="E1321" s="358" t="s">
        <v>159</v>
      </c>
      <c r="F1321" s="359" t="s">
        <v>402</v>
      </c>
      <c r="H1321" s="360">
        <v>1096.25</v>
      </c>
      <c r="L1321" s="356"/>
      <c r="M1321" s="361"/>
      <c r="T1321" s="362"/>
      <c r="AT1321" s="358" t="s">
        <v>328</v>
      </c>
      <c r="AU1321" s="358" t="s">
        <v>89</v>
      </c>
      <c r="AV1321" s="357" t="s">
        <v>326</v>
      </c>
      <c r="AW1321" s="357" t="s">
        <v>32</v>
      </c>
      <c r="AX1321" s="357" t="s">
        <v>84</v>
      </c>
      <c r="AY1321" s="358" t="s">
        <v>320</v>
      </c>
    </row>
    <row r="1322" spans="2:65" s="1" customFormat="1" ht="16.5" customHeight="1" x14ac:dyDescent="0.2">
      <c r="B1322" s="13"/>
      <c r="C1322" s="363" t="s">
        <v>2607</v>
      </c>
      <c r="D1322" s="363" t="s">
        <v>339</v>
      </c>
      <c r="E1322" s="364" t="s">
        <v>2608</v>
      </c>
      <c r="F1322" s="365" t="s">
        <v>2609</v>
      </c>
      <c r="G1322" s="366" t="s">
        <v>385</v>
      </c>
      <c r="H1322" s="367">
        <v>352.41800000000001</v>
      </c>
      <c r="I1322" s="22"/>
      <c r="J1322" s="368">
        <f>ROUND(I1322*H1322,2)</f>
        <v>0</v>
      </c>
      <c r="K1322" s="369"/>
      <c r="L1322" s="370"/>
      <c r="M1322" s="371" t="s">
        <v>1</v>
      </c>
      <c r="N1322" s="372" t="s">
        <v>42</v>
      </c>
      <c r="P1322" s="338">
        <f>O1322*H1322</f>
        <v>0</v>
      </c>
      <c r="Q1322" s="338">
        <v>0.02</v>
      </c>
      <c r="R1322" s="338">
        <f>Q1322*H1322</f>
        <v>7.0483600000000006</v>
      </c>
      <c r="S1322" s="338">
        <v>0</v>
      </c>
      <c r="T1322" s="339">
        <f>S1322*H1322</f>
        <v>0</v>
      </c>
      <c r="AR1322" s="340" t="s">
        <v>501</v>
      </c>
      <c r="AT1322" s="340" t="s">
        <v>339</v>
      </c>
      <c r="AU1322" s="340" t="s">
        <v>89</v>
      </c>
      <c r="AY1322" s="3" t="s">
        <v>320</v>
      </c>
      <c r="BE1322" s="341">
        <f>IF(N1322="základní",J1322,0)</f>
        <v>0</v>
      </c>
      <c r="BF1322" s="341">
        <f>IF(N1322="snížená",J1322,0)</f>
        <v>0</v>
      </c>
      <c r="BG1322" s="341">
        <f>IF(N1322="zákl. přenesená",J1322,0)</f>
        <v>0</v>
      </c>
      <c r="BH1322" s="341">
        <f>IF(N1322="sníž. přenesená",J1322,0)</f>
        <v>0</v>
      </c>
      <c r="BI1322" s="341">
        <f>IF(N1322="nulová",J1322,0)</f>
        <v>0</v>
      </c>
      <c r="BJ1322" s="3" t="s">
        <v>89</v>
      </c>
      <c r="BK1322" s="341">
        <f>ROUND(I1322*H1322,2)</f>
        <v>0</v>
      </c>
      <c r="BL1322" s="3" t="s">
        <v>409</v>
      </c>
      <c r="BM1322" s="340" t="s">
        <v>2610</v>
      </c>
    </row>
    <row r="1323" spans="2:65" s="350" customFormat="1" x14ac:dyDescent="0.2">
      <c r="B1323" s="349"/>
      <c r="D1323" s="344" t="s">
        <v>328</v>
      </c>
      <c r="E1323" s="351" t="s">
        <v>1</v>
      </c>
      <c r="F1323" s="352" t="s">
        <v>2550</v>
      </c>
      <c r="H1323" s="353">
        <v>18.260000000000002</v>
      </c>
      <c r="L1323" s="349"/>
      <c r="M1323" s="354"/>
      <c r="T1323" s="355"/>
      <c r="AT1323" s="351" t="s">
        <v>328</v>
      </c>
      <c r="AU1323" s="351" t="s">
        <v>89</v>
      </c>
      <c r="AV1323" s="350" t="s">
        <v>89</v>
      </c>
      <c r="AW1323" s="350" t="s">
        <v>32</v>
      </c>
      <c r="AX1323" s="350" t="s">
        <v>76</v>
      </c>
      <c r="AY1323" s="351" t="s">
        <v>320</v>
      </c>
    </row>
    <row r="1324" spans="2:65" s="350" customFormat="1" x14ac:dyDescent="0.2">
      <c r="B1324" s="349"/>
      <c r="D1324" s="344" t="s">
        <v>328</v>
      </c>
      <c r="E1324" s="351" t="s">
        <v>1</v>
      </c>
      <c r="F1324" s="352" t="s">
        <v>2551</v>
      </c>
      <c r="H1324" s="353">
        <v>18.260000000000002</v>
      </c>
      <c r="L1324" s="349"/>
      <c r="M1324" s="354"/>
      <c r="T1324" s="355"/>
      <c r="AT1324" s="351" t="s">
        <v>328</v>
      </c>
      <c r="AU1324" s="351" t="s">
        <v>89</v>
      </c>
      <c r="AV1324" s="350" t="s">
        <v>89</v>
      </c>
      <c r="AW1324" s="350" t="s">
        <v>32</v>
      </c>
      <c r="AX1324" s="350" t="s">
        <v>76</v>
      </c>
      <c r="AY1324" s="351" t="s">
        <v>320</v>
      </c>
    </row>
    <row r="1325" spans="2:65" s="350" customFormat="1" x14ac:dyDescent="0.2">
      <c r="B1325" s="349"/>
      <c r="D1325" s="344" t="s">
        <v>328</v>
      </c>
      <c r="E1325" s="351" t="s">
        <v>1</v>
      </c>
      <c r="F1325" s="352" t="s">
        <v>2552</v>
      </c>
      <c r="H1325" s="353">
        <v>8.2279999999999998</v>
      </c>
      <c r="L1325" s="349"/>
      <c r="M1325" s="354"/>
      <c r="T1325" s="355"/>
      <c r="AT1325" s="351" t="s">
        <v>328</v>
      </c>
      <c r="AU1325" s="351" t="s">
        <v>89</v>
      </c>
      <c r="AV1325" s="350" t="s">
        <v>89</v>
      </c>
      <c r="AW1325" s="350" t="s">
        <v>32</v>
      </c>
      <c r="AX1325" s="350" t="s">
        <v>76</v>
      </c>
      <c r="AY1325" s="351" t="s">
        <v>320</v>
      </c>
    </row>
    <row r="1326" spans="2:65" s="350" customFormat="1" x14ac:dyDescent="0.2">
      <c r="B1326" s="349"/>
      <c r="D1326" s="344" t="s">
        <v>328</v>
      </c>
      <c r="E1326" s="351" t="s">
        <v>1</v>
      </c>
      <c r="F1326" s="352" t="s">
        <v>2553</v>
      </c>
      <c r="H1326" s="353">
        <v>10.208</v>
      </c>
      <c r="L1326" s="349"/>
      <c r="M1326" s="354"/>
      <c r="T1326" s="355"/>
      <c r="AT1326" s="351" t="s">
        <v>328</v>
      </c>
      <c r="AU1326" s="351" t="s">
        <v>89</v>
      </c>
      <c r="AV1326" s="350" t="s">
        <v>89</v>
      </c>
      <c r="AW1326" s="350" t="s">
        <v>32</v>
      </c>
      <c r="AX1326" s="350" t="s">
        <v>76</v>
      </c>
      <c r="AY1326" s="351" t="s">
        <v>320</v>
      </c>
    </row>
    <row r="1327" spans="2:65" s="350" customFormat="1" x14ac:dyDescent="0.2">
      <c r="B1327" s="349"/>
      <c r="D1327" s="344" t="s">
        <v>328</v>
      </c>
      <c r="E1327" s="351" t="s">
        <v>1</v>
      </c>
      <c r="F1327" s="352" t="s">
        <v>2554</v>
      </c>
      <c r="H1327" s="353">
        <v>8.2279999999999998</v>
      </c>
      <c r="L1327" s="349"/>
      <c r="M1327" s="354"/>
      <c r="T1327" s="355"/>
      <c r="AT1327" s="351" t="s">
        <v>328</v>
      </c>
      <c r="AU1327" s="351" t="s">
        <v>89</v>
      </c>
      <c r="AV1327" s="350" t="s">
        <v>89</v>
      </c>
      <c r="AW1327" s="350" t="s">
        <v>32</v>
      </c>
      <c r="AX1327" s="350" t="s">
        <v>76</v>
      </c>
      <c r="AY1327" s="351" t="s">
        <v>320</v>
      </c>
    </row>
    <row r="1328" spans="2:65" s="350" customFormat="1" x14ac:dyDescent="0.2">
      <c r="B1328" s="349"/>
      <c r="D1328" s="344" t="s">
        <v>328</v>
      </c>
      <c r="E1328" s="351" t="s">
        <v>1</v>
      </c>
      <c r="F1328" s="352" t="s">
        <v>2555</v>
      </c>
      <c r="H1328" s="353">
        <v>10.208</v>
      </c>
      <c r="L1328" s="349"/>
      <c r="M1328" s="354"/>
      <c r="T1328" s="355"/>
      <c r="AT1328" s="351" t="s">
        <v>328</v>
      </c>
      <c r="AU1328" s="351" t="s">
        <v>89</v>
      </c>
      <c r="AV1328" s="350" t="s">
        <v>89</v>
      </c>
      <c r="AW1328" s="350" t="s">
        <v>32</v>
      </c>
      <c r="AX1328" s="350" t="s">
        <v>76</v>
      </c>
      <c r="AY1328" s="351" t="s">
        <v>320</v>
      </c>
    </row>
    <row r="1329" spans="2:51" s="350" customFormat="1" x14ac:dyDescent="0.2">
      <c r="B1329" s="349"/>
      <c r="D1329" s="344" t="s">
        <v>328</v>
      </c>
      <c r="E1329" s="351" t="s">
        <v>1</v>
      </c>
      <c r="F1329" s="352" t="s">
        <v>2556</v>
      </c>
      <c r="H1329" s="353">
        <v>36.968000000000004</v>
      </c>
      <c r="L1329" s="349"/>
      <c r="M1329" s="354"/>
      <c r="T1329" s="355"/>
      <c r="AT1329" s="351" t="s">
        <v>328</v>
      </c>
      <c r="AU1329" s="351" t="s">
        <v>89</v>
      </c>
      <c r="AV1329" s="350" t="s">
        <v>89</v>
      </c>
      <c r="AW1329" s="350" t="s">
        <v>32</v>
      </c>
      <c r="AX1329" s="350" t="s">
        <v>76</v>
      </c>
      <c r="AY1329" s="351" t="s">
        <v>320</v>
      </c>
    </row>
    <row r="1330" spans="2:51" s="350" customFormat="1" x14ac:dyDescent="0.2">
      <c r="B1330" s="349"/>
      <c r="D1330" s="344" t="s">
        <v>328</v>
      </c>
      <c r="E1330" s="351" t="s">
        <v>1</v>
      </c>
      <c r="F1330" s="352" t="s">
        <v>2562</v>
      </c>
      <c r="H1330" s="353">
        <v>9.24</v>
      </c>
      <c r="L1330" s="349"/>
      <c r="M1330" s="354"/>
      <c r="T1330" s="355"/>
      <c r="AT1330" s="351" t="s">
        <v>328</v>
      </c>
      <c r="AU1330" s="351" t="s">
        <v>89</v>
      </c>
      <c r="AV1330" s="350" t="s">
        <v>89</v>
      </c>
      <c r="AW1330" s="350" t="s">
        <v>32</v>
      </c>
      <c r="AX1330" s="350" t="s">
        <v>76</v>
      </c>
      <c r="AY1330" s="351" t="s">
        <v>320</v>
      </c>
    </row>
    <row r="1331" spans="2:51" s="350" customFormat="1" x14ac:dyDescent="0.2">
      <c r="B1331" s="349"/>
      <c r="D1331" s="344" t="s">
        <v>328</v>
      </c>
      <c r="E1331" s="351" t="s">
        <v>1</v>
      </c>
      <c r="F1331" s="352" t="s">
        <v>2563</v>
      </c>
      <c r="H1331" s="353">
        <v>10.119999999999999</v>
      </c>
      <c r="L1331" s="349"/>
      <c r="M1331" s="354"/>
      <c r="T1331" s="355"/>
      <c r="AT1331" s="351" t="s">
        <v>328</v>
      </c>
      <c r="AU1331" s="351" t="s">
        <v>89</v>
      </c>
      <c r="AV1331" s="350" t="s">
        <v>89</v>
      </c>
      <c r="AW1331" s="350" t="s">
        <v>32</v>
      </c>
      <c r="AX1331" s="350" t="s">
        <v>76</v>
      </c>
      <c r="AY1331" s="351" t="s">
        <v>320</v>
      </c>
    </row>
    <row r="1332" spans="2:51" s="350" customFormat="1" x14ac:dyDescent="0.2">
      <c r="B1332" s="349"/>
      <c r="D1332" s="344" t="s">
        <v>328</v>
      </c>
      <c r="E1332" s="351" t="s">
        <v>1</v>
      </c>
      <c r="F1332" s="352" t="s">
        <v>2564</v>
      </c>
      <c r="H1332" s="353">
        <v>9.24</v>
      </c>
      <c r="L1332" s="349"/>
      <c r="M1332" s="354"/>
      <c r="T1332" s="355"/>
      <c r="AT1332" s="351" t="s">
        <v>328</v>
      </c>
      <c r="AU1332" s="351" t="s">
        <v>89</v>
      </c>
      <c r="AV1332" s="350" t="s">
        <v>89</v>
      </c>
      <c r="AW1332" s="350" t="s">
        <v>32</v>
      </c>
      <c r="AX1332" s="350" t="s">
        <v>76</v>
      </c>
      <c r="AY1332" s="351" t="s">
        <v>320</v>
      </c>
    </row>
    <row r="1333" spans="2:51" s="350" customFormat="1" x14ac:dyDescent="0.2">
      <c r="B1333" s="349"/>
      <c r="D1333" s="344" t="s">
        <v>328</v>
      </c>
      <c r="E1333" s="351" t="s">
        <v>1</v>
      </c>
      <c r="F1333" s="352" t="s">
        <v>2565</v>
      </c>
      <c r="H1333" s="353">
        <v>10.119999999999999</v>
      </c>
      <c r="L1333" s="349"/>
      <c r="M1333" s="354"/>
      <c r="T1333" s="355"/>
      <c r="AT1333" s="351" t="s">
        <v>328</v>
      </c>
      <c r="AU1333" s="351" t="s">
        <v>89</v>
      </c>
      <c r="AV1333" s="350" t="s">
        <v>89</v>
      </c>
      <c r="AW1333" s="350" t="s">
        <v>32</v>
      </c>
      <c r="AX1333" s="350" t="s">
        <v>76</v>
      </c>
      <c r="AY1333" s="351" t="s">
        <v>320</v>
      </c>
    </row>
    <row r="1334" spans="2:51" s="350" customFormat="1" x14ac:dyDescent="0.2">
      <c r="B1334" s="349"/>
      <c r="D1334" s="344" t="s">
        <v>328</v>
      </c>
      <c r="E1334" s="351" t="s">
        <v>1</v>
      </c>
      <c r="F1334" s="352" t="s">
        <v>2566</v>
      </c>
      <c r="H1334" s="353">
        <v>18.48</v>
      </c>
      <c r="L1334" s="349"/>
      <c r="M1334" s="354"/>
      <c r="T1334" s="355"/>
      <c r="AT1334" s="351" t="s">
        <v>328</v>
      </c>
      <c r="AU1334" s="351" t="s">
        <v>89</v>
      </c>
      <c r="AV1334" s="350" t="s">
        <v>89</v>
      </c>
      <c r="AW1334" s="350" t="s">
        <v>32</v>
      </c>
      <c r="AX1334" s="350" t="s">
        <v>76</v>
      </c>
      <c r="AY1334" s="351" t="s">
        <v>320</v>
      </c>
    </row>
    <row r="1335" spans="2:51" s="350" customFormat="1" x14ac:dyDescent="0.2">
      <c r="B1335" s="349"/>
      <c r="D1335" s="344" t="s">
        <v>328</v>
      </c>
      <c r="E1335" s="351" t="s">
        <v>1</v>
      </c>
      <c r="F1335" s="352" t="s">
        <v>2586</v>
      </c>
      <c r="H1335" s="353">
        <v>19.623999999999999</v>
      </c>
      <c r="L1335" s="349"/>
      <c r="M1335" s="354"/>
      <c r="T1335" s="355"/>
      <c r="AT1335" s="351" t="s">
        <v>328</v>
      </c>
      <c r="AU1335" s="351" t="s">
        <v>89</v>
      </c>
      <c r="AV1335" s="350" t="s">
        <v>89</v>
      </c>
      <c r="AW1335" s="350" t="s">
        <v>32</v>
      </c>
      <c r="AX1335" s="350" t="s">
        <v>76</v>
      </c>
      <c r="AY1335" s="351" t="s">
        <v>320</v>
      </c>
    </row>
    <row r="1336" spans="2:51" s="350" customFormat="1" x14ac:dyDescent="0.2">
      <c r="B1336" s="349"/>
      <c r="D1336" s="344" t="s">
        <v>328</v>
      </c>
      <c r="E1336" s="351" t="s">
        <v>1</v>
      </c>
      <c r="F1336" s="352" t="s">
        <v>2587</v>
      </c>
      <c r="H1336" s="353">
        <v>36.835999999999999</v>
      </c>
      <c r="L1336" s="349"/>
      <c r="M1336" s="354"/>
      <c r="T1336" s="355"/>
      <c r="AT1336" s="351" t="s">
        <v>328</v>
      </c>
      <c r="AU1336" s="351" t="s">
        <v>89</v>
      </c>
      <c r="AV1336" s="350" t="s">
        <v>89</v>
      </c>
      <c r="AW1336" s="350" t="s">
        <v>32</v>
      </c>
      <c r="AX1336" s="350" t="s">
        <v>76</v>
      </c>
      <c r="AY1336" s="351" t="s">
        <v>320</v>
      </c>
    </row>
    <row r="1337" spans="2:51" s="350" customFormat="1" x14ac:dyDescent="0.2">
      <c r="B1337" s="349"/>
      <c r="D1337" s="344" t="s">
        <v>328</v>
      </c>
      <c r="E1337" s="351" t="s">
        <v>1</v>
      </c>
      <c r="F1337" s="352" t="s">
        <v>2597</v>
      </c>
      <c r="H1337" s="353">
        <v>9.24</v>
      </c>
      <c r="L1337" s="349"/>
      <c r="M1337" s="354"/>
      <c r="T1337" s="355"/>
      <c r="AT1337" s="351" t="s">
        <v>328</v>
      </c>
      <c r="AU1337" s="351" t="s">
        <v>89</v>
      </c>
      <c r="AV1337" s="350" t="s">
        <v>89</v>
      </c>
      <c r="AW1337" s="350" t="s">
        <v>32</v>
      </c>
      <c r="AX1337" s="350" t="s">
        <v>76</v>
      </c>
      <c r="AY1337" s="351" t="s">
        <v>320</v>
      </c>
    </row>
    <row r="1338" spans="2:51" s="350" customFormat="1" x14ac:dyDescent="0.2">
      <c r="B1338" s="349"/>
      <c r="D1338" s="344" t="s">
        <v>328</v>
      </c>
      <c r="E1338" s="351" t="s">
        <v>1</v>
      </c>
      <c r="F1338" s="352" t="s">
        <v>2598</v>
      </c>
      <c r="H1338" s="353">
        <v>10.34</v>
      </c>
      <c r="L1338" s="349"/>
      <c r="M1338" s="354"/>
      <c r="T1338" s="355"/>
      <c r="AT1338" s="351" t="s">
        <v>328</v>
      </c>
      <c r="AU1338" s="351" t="s">
        <v>89</v>
      </c>
      <c r="AV1338" s="350" t="s">
        <v>89</v>
      </c>
      <c r="AW1338" s="350" t="s">
        <v>32</v>
      </c>
      <c r="AX1338" s="350" t="s">
        <v>76</v>
      </c>
      <c r="AY1338" s="351" t="s">
        <v>320</v>
      </c>
    </row>
    <row r="1339" spans="2:51" s="350" customFormat="1" x14ac:dyDescent="0.2">
      <c r="B1339" s="349"/>
      <c r="D1339" s="344" t="s">
        <v>328</v>
      </c>
      <c r="E1339" s="351" t="s">
        <v>1</v>
      </c>
      <c r="F1339" s="352" t="s">
        <v>2599</v>
      </c>
      <c r="H1339" s="353">
        <v>9.24</v>
      </c>
      <c r="L1339" s="349"/>
      <c r="M1339" s="354"/>
      <c r="T1339" s="355"/>
      <c r="AT1339" s="351" t="s">
        <v>328</v>
      </c>
      <c r="AU1339" s="351" t="s">
        <v>89</v>
      </c>
      <c r="AV1339" s="350" t="s">
        <v>89</v>
      </c>
      <c r="AW1339" s="350" t="s">
        <v>32</v>
      </c>
      <c r="AX1339" s="350" t="s">
        <v>76</v>
      </c>
      <c r="AY1339" s="351" t="s">
        <v>320</v>
      </c>
    </row>
    <row r="1340" spans="2:51" s="350" customFormat="1" x14ac:dyDescent="0.2">
      <c r="B1340" s="349"/>
      <c r="D1340" s="344" t="s">
        <v>328</v>
      </c>
      <c r="E1340" s="351" t="s">
        <v>1</v>
      </c>
      <c r="F1340" s="352" t="s">
        <v>2600</v>
      </c>
      <c r="H1340" s="353">
        <v>10.34</v>
      </c>
      <c r="L1340" s="349"/>
      <c r="M1340" s="354"/>
      <c r="T1340" s="355"/>
      <c r="AT1340" s="351" t="s">
        <v>328</v>
      </c>
      <c r="AU1340" s="351" t="s">
        <v>89</v>
      </c>
      <c r="AV1340" s="350" t="s">
        <v>89</v>
      </c>
      <c r="AW1340" s="350" t="s">
        <v>32</v>
      </c>
      <c r="AX1340" s="350" t="s">
        <v>76</v>
      </c>
      <c r="AY1340" s="351" t="s">
        <v>320</v>
      </c>
    </row>
    <row r="1341" spans="2:51" s="350" customFormat="1" x14ac:dyDescent="0.2">
      <c r="B1341" s="349"/>
      <c r="D1341" s="344" t="s">
        <v>328</v>
      </c>
      <c r="E1341" s="351" t="s">
        <v>1</v>
      </c>
      <c r="F1341" s="352" t="s">
        <v>2601</v>
      </c>
      <c r="H1341" s="353">
        <v>17.82</v>
      </c>
      <c r="L1341" s="349"/>
      <c r="M1341" s="354"/>
      <c r="T1341" s="355"/>
      <c r="AT1341" s="351" t="s">
        <v>328</v>
      </c>
      <c r="AU1341" s="351" t="s">
        <v>89</v>
      </c>
      <c r="AV1341" s="350" t="s">
        <v>89</v>
      </c>
      <c r="AW1341" s="350" t="s">
        <v>32</v>
      </c>
      <c r="AX1341" s="350" t="s">
        <v>76</v>
      </c>
      <c r="AY1341" s="351" t="s">
        <v>320</v>
      </c>
    </row>
    <row r="1342" spans="2:51" s="350" customFormat="1" x14ac:dyDescent="0.2">
      <c r="B1342" s="349"/>
      <c r="D1342" s="344" t="s">
        <v>328</v>
      </c>
      <c r="E1342" s="351" t="s">
        <v>1</v>
      </c>
      <c r="F1342" s="352" t="s">
        <v>2603</v>
      </c>
      <c r="H1342" s="353">
        <v>9.4600000000000009</v>
      </c>
      <c r="L1342" s="349"/>
      <c r="M1342" s="354"/>
      <c r="T1342" s="355"/>
      <c r="AT1342" s="351" t="s">
        <v>328</v>
      </c>
      <c r="AU1342" s="351" t="s">
        <v>89</v>
      </c>
      <c r="AV1342" s="350" t="s">
        <v>89</v>
      </c>
      <c r="AW1342" s="350" t="s">
        <v>32</v>
      </c>
      <c r="AX1342" s="350" t="s">
        <v>76</v>
      </c>
      <c r="AY1342" s="351" t="s">
        <v>320</v>
      </c>
    </row>
    <row r="1343" spans="2:51" s="350" customFormat="1" x14ac:dyDescent="0.2">
      <c r="B1343" s="349"/>
      <c r="D1343" s="344" t="s">
        <v>328</v>
      </c>
      <c r="E1343" s="351" t="s">
        <v>1</v>
      </c>
      <c r="F1343" s="352" t="s">
        <v>2604</v>
      </c>
      <c r="H1343" s="353">
        <v>10.119999999999999</v>
      </c>
      <c r="L1343" s="349"/>
      <c r="M1343" s="354"/>
      <c r="T1343" s="355"/>
      <c r="AT1343" s="351" t="s">
        <v>328</v>
      </c>
      <c r="AU1343" s="351" t="s">
        <v>89</v>
      </c>
      <c r="AV1343" s="350" t="s">
        <v>89</v>
      </c>
      <c r="AW1343" s="350" t="s">
        <v>32</v>
      </c>
      <c r="AX1343" s="350" t="s">
        <v>76</v>
      </c>
      <c r="AY1343" s="351" t="s">
        <v>320</v>
      </c>
    </row>
    <row r="1344" spans="2:51" s="350" customFormat="1" x14ac:dyDescent="0.2">
      <c r="B1344" s="349"/>
      <c r="D1344" s="344" t="s">
        <v>328</v>
      </c>
      <c r="E1344" s="351" t="s">
        <v>1</v>
      </c>
      <c r="F1344" s="352" t="s">
        <v>2605</v>
      </c>
      <c r="H1344" s="353">
        <v>9.57</v>
      </c>
      <c r="L1344" s="349"/>
      <c r="M1344" s="354"/>
      <c r="T1344" s="355"/>
      <c r="AT1344" s="351" t="s">
        <v>328</v>
      </c>
      <c r="AU1344" s="351" t="s">
        <v>89</v>
      </c>
      <c r="AV1344" s="350" t="s">
        <v>89</v>
      </c>
      <c r="AW1344" s="350" t="s">
        <v>32</v>
      </c>
      <c r="AX1344" s="350" t="s">
        <v>76</v>
      </c>
      <c r="AY1344" s="351" t="s">
        <v>320</v>
      </c>
    </row>
    <row r="1345" spans="2:65" s="350" customFormat="1" x14ac:dyDescent="0.2">
      <c r="B1345" s="349"/>
      <c r="D1345" s="344" t="s">
        <v>328</v>
      </c>
      <c r="E1345" s="351" t="s">
        <v>1</v>
      </c>
      <c r="F1345" s="352" t="s">
        <v>2606</v>
      </c>
      <c r="H1345" s="353">
        <v>10.23</v>
      </c>
      <c r="L1345" s="349"/>
      <c r="M1345" s="354"/>
      <c r="T1345" s="355"/>
      <c r="AT1345" s="351" t="s">
        <v>328</v>
      </c>
      <c r="AU1345" s="351" t="s">
        <v>89</v>
      </c>
      <c r="AV1345" s="350" t="s">
        <v>89</v>
      </c>
      <c r="AW1345" s="350" t="s">
        <v>32</v>
      </c>
      <c r="AX1345" s="350" t="s">
        <v>76</v>
      </c>
      <c r="AY1345" s="351" t="s">
        <v>320</v>
      </c>
    </row>
    <row r="1346" spans="2:65" s="357" customFormat="1" x14ac:dyDescent="0.2">
      <c r="B1346" s="356"/>
      <c r="D1346" s="344" t="s">
        <v>328</v>
      </c>
      <c r="E1346" s="358" t="s">
        <v>1</v>
      </c>
      <c r="F1346" s="359" t="s">
        <v>402</v>
      </c>
      <c r="H1346" s="360">
        <v>320.38</v>
      </c>
      <c r="L1346" s="356"/>
      <c r="M1346" s="361"/>
      <c r="T1346" s="362"/>
      <c r="AT1346" s="358" t="s">
        <v>328</v>
      </c>
      <c r="AU1346" s="358" t="s">
        <v>89</v>
      </c>
      <c r="AV1346" s="357" t="s">
        <v>326</v>
      </c>
      <c r="AW1346" s="357" t="s">
        <v>32</v>
      </c>
      <c r="AX1346" s="357" t="s">
        <v>76</v>
      </c>
      <c r="AY1346" s="358" t="s">
        <v>320</v>
      </c>
    </row>
    <row r="1347" spans="2:65" s="350" customFormat="1" x14ac:dyDescent="0.2">
      <c r="B1347" s="349"/>
      <c r="D1347" s="344" t="s">
        <v>328</v>
      </c>
      <c r="E1347" s="351" t="s">
        <v>1</v>
      </c>
      <c r="F1347" s="352" t="s">
        <v>2611</v>
      </c>
      <c r="H1347" s="353">
        <v>352.41800000000001</v>
      </c>
      <c r="L1347" s="349"/>
      <c r="M1347" s="354"/>
      <c r="T1347" s="355"/>
      <c r="AT1347" s="351" t="s">
        <v>328</v>
      </c>
      <c r="AU1347" s="351" t="s">
        <v>89</v>
      </c>
      <c r="AV1347" s="350" t="s">
        <v>89</v>
      </c>
      <c r="AW1347" s="350" t="s">
        <v>32</v>
      </c>
      <c r="AX1347" s="350" t="s">
        <v>84</v>
      </c>
      <c r="AY1347" s="351" t="s">
        <v>320</v>
      </c>
    </row>
    <row r="1348" spans="2:65" s="1" customFormat="1" ht="21.75" customHeight="1" x14ac:dyDescent="0.2">
      <c r="B1348" s="13"/>
      <c r="C1348" s="363" t="s">
        <v>2612</v>
      </c>
      <c r="D1348" s="363" t="s">
        <v>339</v>
      </c>
      <c r="E1348" s="364" t="s">
        <v>2613</v>
      </c>
      <c r="F1348" s="365" t="s">
        <v>2614</v>
      </c>
      <c r="G1348" s="366" t="s">
        <v>385</v>
      </c>
      <c r="H1348" s="367">
        <v>522.38099999999997</v>
      </c>
      <c r="I1348" s="22"/>
      <c r="J1348" s="368">
        <f>ROUND(I1348*H1348,2)</f>
        <v>0</v>
      </c>
      <c r="K1348" s="369"/>
      <c r="L1348" s="370"/>
      <c r="M1348" s="371" t="s">
        <v>1</v>
      </c>
      <c r="N1348" s="372" t="s">
        <v>42</v>
      </c>
      <c r="P1348" s="338">
        <f>O1348*H1348</f>
        <v>0</v>
      </c>
      <c r="Q1348" s="338">
        <v>0.02</v>
      </c>
      <c r="R1348" s="338">
        <f>Q1348*H1348</f>
        <v>10.447619999999999</v>
      </c>
      <c r="S1348" s="338">
        <v>0</v>
      </c>
      <c r="T1348" s="339">
        <f>S1348*H1348</f>
        <v>0</v>
      </c>
      <c r="AR1348" s="340" t="s">
        <v>501</v>
      </c>
      <c r="AT1348" s="340" t="s">
        <v>339</v>
      </c>
      <c r="AU1348" s="340" t="s">
        <v>89</v>
      </c>
      <c r="AY1348" s="3" t="s">
        <v>320</v>
      </c>
      <c r="BE1348" s="341">
        <f>IF(N1348="základní",J1348,0)</f>
        <v>0</v>
      </c>
      <c r="BF1348" s="341">
        <f>IF(N1348="snížená",J1348,0)</f>
        <v>0</v>
      </c>
      <c r="BG1348" s="341">
        <f>IF(N1348="zákl. přenesená",J1348,0)</f>
        <v>0</v>
      </c>
      <c r="BH1348" s="341">
        <f>IF(N1348="sníž. přenesená",J1348,0)</f>
        <v>0</v>
      </c>
      <c r="BI1348" s="341">
        <f>IF(N1348="nulová",J1348,0)</f>
        <v>0</v>
      </c>
      <c r="BJ1348" s="3" t="s">
        <v>89</v>
      </c>
      <c r="BK1348" s="341">
        <f>ROUND(I1348*H1348,2)</f>
        <v>0</v>
      </c>
      <c r="BL1348" s="3" t="s">
        <v>409</v>
      </c>
      <c r="BM1348" s="340" t="s">
        <v>2615</v>
      </c>
    </row>
    <row r="1349" spans="2:65" s="350" customFormat="1" x14ac:dyDescent="0.2">
      <c r="B1349" s="349"/>
      <c r="D1349" s="344" t="s">
        <v>328</v>
      </c>
      <c r="E1349" s="351" t="s">
        <v>1</v>
      </c>
      <c r="F1349" s="352" t="s">
        <v>2549</v>
      </c>
      <c r="H1349" s="353">
        <v>21.472000000000001</v>
      </c>
      <c r="L1349" s="349"/>
      <c r="M1349" s="354"/>
      <c r="T1349" s="355"/>
      <c r="AT1349" s="351" t="s">
        <v>328</v>
      </c>
      <c r="AU1349" s="351" t="s">
        <v>89</v>
      </c>
      <c r="AV1349" s="350" t="s">
        <v>89</v>
      </c>
      <c r="AW1349" s="350" t="s">
        <v>32</v>
      </c>
      <c r="AX1349" s="350" t="s">
        <v>76</v>
      </c>
      <c r="AY1349" s="351" t="s">
        <v>320</v>
      </c>
    </row>
    <row r="1350" spans="2:65" s="350" customFormat="1" x14ac:dyDescent="0.2">
      <c r="B1350" s="349"/>
      <c r="D1350" s="344" t="s">
        <v>328</v>
      </c>
      <c r="E1350" s="351" t="s">
        <v>1</v>
      </c>
      <c r="F1350" s="352" t="s">
        <v>2567</v>
      </c>
      <c r="H1350" s="353">
        <v>16.28</v>
      </c>
      <c r="L1350" s="349"/>
      <c r="M1350" s="354"/>
      <c r="T1350" s="355"/>
      <c r="AT1350" s="351" t="s">
        <v>328</v>
      </c>
      <c r="AU1350" s="351" t="s">
        <v>89</v>
      </c>
      <c r="AV1350" s="350" t="s">
        <v>89</v>
      </c>
      <c r="AW1350" s="350" t="s">
        <v>32</v>
      </c>
      <c r="AX1350" s="350" t="s">
        <v>76</v>
      </c>
      <c r="AY1350" s="351" t="s">
        <v>320</v>
      </c>
    </row>
    <row r="1351" spans="2:65" s="350" customFormat="1" x14ac:dyDescent="0.2">
      <c r="B1351" s="349"/>
      <c r="D1351" s="344" t="s">
        <v>328</v>
      </c>
      <c r="E1351" s="351" t="s">
        <v>1</v>
      </c>
      <c r="F1351" s="352" t="s">
        <v>2568</v>
      </c>
      <c r="H1351" s="353">
        <v>16.28</v>
      </c>
      <c r="L1351" s="349"/>
      <c r="M1351" s="354"/>
      <c r="T1351" s="355"/>
      <c r="AT1351" s="351" t="s">
        <v>328</v>
      </c>
      <c r="AU1351" s="351" t="s">
        <v>89</v>
      </c>
      <c r="AV1351" s="350" t="s">
        <v>89</v>
      </c>
      <c r="AW1351" s="350" t="s">
        <v>32</v>
      </c>
      <c r="AX1351" s="350" t="s">
        <v>76</v>
      </c>
      <c r="AY1351" s="351" t="s">
        <v>320</v>
      </c>
    </row>
    <row r="1352" spans="2:65" s="350" customFormat="1" x14ac:dyDescent="0.2">
      <c r="B1352" s="349"/>
      <c r="D1352" s="344" t="s">
        <v>328</v>
      </c>
      <c r="E1352" s="351" t="s">
        <v>1</v>
      </c>
      <c r="F1352" s="352" t="s">
        <v>2569</v>
      </c>
      <c r="H1352" s="353">
        <v>23.297999999999998</v>
      </c>
      <c r="L1352" s="349"/>
      <c r="M1352" s="354"/>
      <c r="T1352" s="355"/>
      <c r="AT1352" s="351" t="s">
        <v>328</v>
      </c>
      <c r="AU1352" s="351" t="s">
        <v>89</v>
      </c>
      <c r="AV1352" s="350" t="s">
        <v>89</v>
      </c>
      <c r="AW1352" s="350" t="s">
        <v>32</v>
      </c>
      <c r="AX1352" s="350" t="s">
        <v>76</v>
      </c>
      <c r="AY1352" s="351" t="s">
        <v>320</v>
      </c>
    </row>
    <row r="1353" spans="2:65" s="350" customFormat="1" ht="20" x14ac:dyDescent="0.2">
      <c r="B1353" s="349"/>
      <c r="D1353" s="344" t="s">
        <v>328</v>
      </c>
      <c r="E1353" s="351" t="s">
        <v>1</v>
      </c>
      <c r="F1353" s="352" t="s">
        <v>2570</v>
      </c>
      <c r="H1353" s="353">
        <v>21.077000000000002</v>
      </c>
      <c r="L1353" s="349"/>
      <c r="M1353" s="354"/>
      <c r="T1353" s="355"/>
      <c r="AT1353" s="351" t="s">
        <v>328</v>
      </c>
      <c r="AU1353" s="351" t="s">
        <v>89</v>
      </c>
      <c r="AV1353" s="350" t="s">
        <v>89</v>
      </c>
      <c r="AW1353" s="350" t="s">
        <v>32</v>
      </c>
      <c r="AX1353" s="350" t="s">
        <v>76</v>
      </c>
      <c r="AY1353" s="351" t="s">
        <v>320</v>
      </c>
    </row>
    <row r="1354" spans="2:65" s="350" customFormat="1" ht="40" x14ac:dyDescent="0.2">
      <c r="B1354" s="349"/>
      <c r="D1354" s="344" t="s">
        <v>328</v>
      </c>
      <c r="E1354" s="351" t="s">
        <v>1</v>
      </c>
      <c r="F1354" s="352" t="s">
        <v>2571</v>
      </c>
      <c r="H1354" s="353">
        <v>76.134</v>
      </c>
      <c r="L1354" s="349"/>
      <c r="M1354" s="354"/>
      <c r="T1354" s="355"/>
      <c r="AT1354" s="351" t="s">
        <v>328</v>
      </c>
      <c r="AU1354" s="351" t="s">
        <v>89</v>
      </c>
      <c r="AV1354" s="350" t="s">
        <v>89</v>
      </c>
      <c r="AW1354" s="350" t="s">
        <v>32</v>
      </c>
      <c r="AX1354" s="350" t="s">
        <v>76</v>
      </c>
      <c r="AY1354" s="351" t="s">
        <v>320</v>
      </c>
    </row>
    <row r="1355" spans="2:65" s="350" customFormat="1" ht="40" x14ac:dyDescent="0.2">
      <c r="B1355" s="349"/>
      <c r="D1355" s="344" t="s">
        <v>328</v>
      </c>
      <c r="E1355" s="351" t="s">
        <v>1</v>
      </c>
      <c r="F1355" s="352" t="s">
        <v>2572</v>
      </c>
      <c r="H1355" s="353">
        <v>32.718000000000004</v>
      </c>
      <c r="L1355" s="349"/>
      <c r="M1355" s="354"/>
      <c r="T1355" s="355"/>
      <c r="AT1355" s="351" t="s">
        <v>328</v>
      </c>
      <c r="AU1355" s="351" t="s">
        <v>89</v>
      </c>
      <c r="AV1355" s="350" t="s">
        <v>89</v>
      </c>
      <c r="AW1355" s="350" t="s">
        <v>32</v>
      </c>
      <c r="AX1355" s="350" t="s">
        <v>76</v>
      </c>
      <c r="AY1355" s="351" t="s">
        <v>320</v>
      </c>
    </row>
    <row r="1356" spans="2:65" s="350" customFormat="1" x14ac:dyDescent="0.2">
      <c r="B1356" s="349"/>
      <c r="D1356" s="344" t="s">
        <v>328</v>
      </c>
      <c r="E1356" s="351" t="s">
        <v>1</v>
      </c>
      <c r="F1356" s="352" t="s">
        <v>2573</v>
      </c>
      <c r="H1356" s="353">
        <v>19.052</v>
      </c>
      <c r="L1356" s="349"/>
      <c r="M1356" s="354"/>
      <c r="T1356" s="355"/>
      <c r="AT1356" s="351" t="s">
        <v>328</v>
      </c>
      <c r="AU1356" s="351" t="s">
        <v>89</v>
      </c>
      <c r="AV1356" s="350" t="s">
        <v>89</v>
      </c>
      <c r="AW1356" s="350" t="s">
        <v>32</v>
      </c>
      <c r="AX1356" s="350" t="s">
        <v>76</v>
      </c>
      <c r="AY1356" s="351" t="s">
        <v>320</v>
      </c>
    </row>
    <row r="1357" spans="2:65" s="350" customFormat="1" x14ac:dyDescent="0.2">
      <c r="B1357" s="349"/>
      <c r="D1357" s="344" t="s">
        <v>328</v>
      </c>
      <c r="E1357" s="351" t="s">
        <v>1</v>
      </c>
      <c r="F1357" s="352" t="s">
        <v>2574</v>
      </c>
      <c r="H1357" s="353">
        <v>1.524</v>
      </c>
      <c r="L1357" s="349"/>
      <c r="M1357" s="354"/>
      <c r="T1357" s="355"/>
      <c r="AT1357" s="351" t="s">
        <v>328</v>
      </c>
      <c r="AU1357" s="351" t="s">
        <v>89</v>
      </c>
      <c r="AV1357" s="350" t="s">
        <v>89</v>
      </c>
      <c r="AW1357" s="350" t="s">
        <v>32</v>
      </c>
      <c r="AX1357" s="350" t="s">
        <v>76</v>
      </c>
      <c r="AY1357" s="351" t="s">
        <v>320</v>
      </c>
    </row>
    <row r="1358" spans="2:65" s="350" customFormat="1" ht="20" x14ac:dyDescent="0.2">
      <c r="B1358" s="349"/>
      <c r="D1358" s="344" t="s">
        <v>328</v>
      </c>
      <c r="E1358" s="351" t="s">
        <v>1</v>
      </c>
      <c r="F1358" s="352" t="s">
        <v>2575</v>
      </c>
      <c r="H1358" s="353">
        <v>22.882999999999999</v>
      </c>
      <c r="L1358" s="349"/>
      <c r="M1358" s="354"/>
      <c r="T1358" s="355"/>
      <c r="AT1358" s="351" t="s">
        <v>328</v>
      </c>
      <c r="AU1358" s="351" t="s">
        <v>89</v>
      </c>
      <c r="AV1358" s="350" t="s">
        <v>89</v>
      </c>
      <c r="AW1358" s="350" t="s">
        <v>32</v>
      </c>
      <c r="AX1358" s="350" t="s">
        <v>76</v>
      </c>
      <c r="AY1358" s="351" t="s">
        <v>320</v>
      </c>
    </row>
    <row r="1359" spans="2:65" s="350" customFormat="1" x14ac:dyDescent="0.2">
      <c r="B1359" s="349"/>
      <c r="D1359" s="344" t="s">
        <v>328</v>
      </c>
      <c r="E1359" s="351" t="s">
        <v>1</v>
      </c>
      <c r="F1359" s="352" t="s">
        <v>2576</v>
      </c>
      <c r="H1359" s="353">
        <v>19.686</v>
      </c>
      <c r="L1359" s="349"/>
      <c r="M1359" s="354"/>
      <c r="T1359" s="355"/>
      <c r="AT1359" s="351" t="s">
        <v>328</v>
      </c>
      <c r="AU1359" s="351" t="s">
        <v>89</v>
      </c>
      <c r="AV1359" s="350" t="s">
        <v>89</v>
      </c>
      <c r="AW1359" s="350" t="s">
        <v>32</v>
      </c>
      <c r="AX1359" s="350" t="s">
        <v>76</v>
      </c>
      <c r="AY1359" s="351" t="s">
        <v>320</v>
      </c>
    </row>
    <row r="1360" spans="2:65" s="350" customFormat="1" x14ac:dyDescent="0.2">
      <c r="B1360" s="349"/>
      <c r="D1360" s="344" t="s">
        <v>328</v>
      </c>
      <c r="E1360" s="351" t="s">
        <v>1</v>
      </c>
      <c r="F1360" s="352" t="s">
        <v>2577</v>
      </c>
      <c r="H1360" s="353">
        <v>11.11</v>
      </c>
      <c r="L1360" s="349"/>
      <c r="M1360" s="354"/>
      <c r="T1360" s="355"/>
      <c r="AT1360" s="351" t="s">
        <v>328</v>
      </c>
      <c r="AU1360" s="351" t="s">
        <v>89</v>
      </c>
      <c r="AV1360" s="350" t="s">
        <v>89</v>
      </c>
      <c r="AW1360" s="350" t="s">
        <v>32</v>
      </c>
      <c r="AX1360" s="350" t="s">
        <v>76</v>
      </c>
      <c r="AY1360" s="351" t="s">
        <v>320</v>
      </c>
    </row>
    <row r="1361" spans="2:65" s="350" customFormat="1" x14ac:dyDescent="0.2">
      <c r="B1361" s="349"/>
      <c r="D1361" s="344" t="s">
        <v>328</v>
      </c>
      <c r="E1361" s="351" t="s">
        <v>1</v>
      </c>
      <c r="F1361" s="352" t="s">
        <v>2578</v>
      </c>
      <c r="H1361" s="353">
        <v>21.887</v>
      </c>
      <c r="L1361" s="349"/>
      <c r="M1361" s="354"/>
      <c r="T1361" s="355"/>
      <c r="AT1361" s="351" t="s">
        <v>328</v>
      </c>
      <c r="AU1361" s="351" t="s">
        <v>89</v>
      </c>
      <c r="AV1361" s="350" t="s">
        <v>89</v>
      </c>
      <c r="AW1361" s="350" t="s">
        <v>32</v>
      </c>
      <c r="AX1361" s="350" t="s">
        <v>76</v>
      </c>
      <c r="AY1361" s="351" t="s">
        <v>320</v>
      </c>
    </row>
    <row r="1362" spans="2:65" s="350" customFormat="1" x14ac:dyDescent="0.2">
      <c r="B1362" s="349"/>
      <c r="D1362" s="344" t="s">
        <v>328</v>
      </c>
      <c r="E1362" s="351" t="s">
        <v>1</v>
      </c>
      <c r="F1362" s="352" t="s">
        <v>2579</v>
      </c>
      <c r="H1362" s="353">
        <v>8.7989999999999995</v>
      </c>
      <c r="L1362" s="349"/>
      <c r="M1362" s="354"/>
      <c r="T1362" s="355"/>
      <c r="AT1362" s="351" t="s">
        <v>328</v>
      </c>
      <c r="AU1362" s="351" t="s">
        <v>89</v>
      </c>
      <c r="AV1362" s="350" t="s">
        <v>89</v>
      </c>
      <c r="AW1362" s="350" t="s">
        <v>32</v>
      </c>
      <c r="AX1362" s="350" t="s">
        <v>76</v>
      </c>
      <c r="AY1362" s="351" t="s">
        <v>320</v>
      </c>
    </row>
    <row r="1363" spans="2:65" s="350" customFormat="1" x14ac:dyDescent="0.2">
      <c r="B1363" s="349"/>
      <c r="D1363" s="344" t="s">
        <v>328</v>
      </c>
      <c r="E1363" s="351" t="s">
        <v>1</v>
      </c>
      <c r="F1363" s="352" t="s">
        <v>2580</v>
      </c>
      <c r="H1363" s="353">
        <v>9.2919999999999998</v>
      </c>
      <c r="L1363" s="349"/>
      <c r="M1363" s="354"/>
      <c r="T1363" s="355"/>
      <c r="AT1363" s="351" t="s">
        <v>328</v>
      </c>
      <c r="AU1363" s="351" t="s">
        <v>89</v>
      </c>
      <c r="AV1363" s="350" t="s">
        <v>89</v>
      </c>
      <c r="AW1363" s="350" t="s">
        <v>32</v>
      </c>
      <c r="AX1363" s="350" t="s">
        <v>76</v>
      </c>
      <c r="AY1363" s="351" t="s">
        <v>320</v>
      </c>
    </row>
    <row r="1364" spans="2:65" s="350" customFormat="1" x14ac:dyDescent="0.2">
      <c r="B1364" s="349"/>
      <c r="D1364" s="344" t="s">
        <v>328</v>
      </c>
      <c r="E1364" s="351" t="s">
        <v>1</v>
      </c>
      <c r="F1364" s="352" t="s">
        <v>2581</v>
      </c>
      <c r="H1364" s="353">
        <v>20.564</v>
      </c>
      <c r="L1364" s="349"/>
      <c r="M1364" s="354"/>
      <c r="T1364" s="355"/>
      <c r="AT1364" s="351" t="s">
        <v>328</v>
      </c>
      <c r="AU1364" s="351" t="s">
        <v>89</v>
      </c>
      <c r="AV1364" s="350" t="s">
        <v>89</v>
      </c>
      <c r="AW1364" s="350" t="s">
        <v>32</v>
      </c>
      <c r="AX1364" s="350" t="s">
        <v>76</v>
      </c>
      <c r="AY1364" s="351" t="s">
        <v>320</v>
      </c>
    </row>
    <row r="1365" spans="2:65" s="350" customFormat="1" x14ac:dyDescent="0.2">
      <c r="B1365" s="349"/>
      <c r="D1365" s="344" t="s">
        <v>328</v>
      </c>
      <c r="E1365" s="351" t="s">
        <v>1</v>
      </c>
      <c r="F1365" s="352" t="s">
        <v>2582</v>
      </c>
      <c r="H1365" s="353">
        <v>13.534000000000001</v>
      </c>
      <c r="L1365" s="349"/>
      <c r="M1365" s="354"/>
      <c r="T1365" s="355"/>
      <c r="AT1365" s="351" t="s">
        <v>328</v>
      </c>
      <c r="AU1365" s="351" t="s">
        <v>89</v>
      </c>
      <c r="AV1365" s="350" t="s">
        <v>89</v>
      </c>
      <c r="AW1365" s="350" t="s">
        <v>32</v>
      </c>
      <c r="AX1365" s="350" t="s">
        <v>76</v>
      </c>
      <c r="AY1365" s="351" t="s">
        <v>320</v>
      </c>
    </row>
    <row r="1366" spans="2:65" s="350" customFormat="1" x14ac:dyDescent="0.2">
      <c r="B1366" s="349"/>
      <c r="D1366" s="344" t="s">
        <v>328</v>
      </c>
      <c r="E1366" s="351" t="s">
        <v>1</v>
      </c>
      <c r="F1366" s="352" t="s">
        <v>2583</v>
      </c>
      <c r="H1366" s="353">
        <v>4.5250000000000004</v>
      </c>
      <c r="L1366" s="349"/>
      <c r="M1366" s="354"/>
      <c r="T1366" s="355"/>
      <c r="AT1366" s="351" t="s">
        <v>328</v>
      </c>
      <c r="AU1366" s="351" t="s">
        <v>89</v>
      </c>
      <c r="AV1366" s="350" t="s">
        <v>89</v>
      </c>
      <c r="AW1366" s="350" t="s">
        <v>32</v>
      </c>
      <c r="AX1366" s="350" t="s">
        <v>76</v>
      </c>
      <c r="AY1366" s="351" t="s">
        <v>320</v>
      </c>
    </row>
    <row r="1367" spans="2:65" s="350" customFormat="1" x14ac:dyDescent="0.2">
      <c r="B1367" s="349"/>
      <c r="D1367" s="344" t="s">
        <v>328</v>
      </c>
      <c r="E1367" s="351" t="s">
        <v>1</v>
      </c>
      <c r="F1367" s="352" t="s">
        <v>2584</v>
      </c>
      <c r="H1367" s="353">
        <v>19.352</v>
      </c>
      <c r="L1367" s="349"/>
      <c r="M1367" s="354"/>
      <c r="T1367" s="355"/>
      <c r="AT1367" s="351" t="s">
        <v>328</v>
      </c>
      <c r="AU1367" s="351" t="s">
        <v>89</v>
      </c>
      <c r="AV1367" s="350" t="s">
        <v>89</v>
      </c>
      <c r="AW1367" s="350" t="s">
        <v>32</v>
      </c>
      <c r="AX1367" s="350" t="s">
        <v>76</v>
      </c>
      <c r="AY1367" s="351" t="s">
        <v>320</v>
      </c>
    </row>
    <row r="1368" spans="2:65" s="350" customFormat="1" x14ac:dyDescent="0.2">
      <c r="B1368" s="349"/>
      <c r="D1368" s="344" t="s">
        <v>328</v>
      </c>
      <c r="E1368" s="351" t="s">
        <v>1</v>
      </c>
      <c r="F1368" s="352" t="s">
        <v>2585</v>
      </c>
      <c r="H1368" s="353">
        <v>26.928000000000001</v>
      </c>
      <c r="L1368" s="349"/>
      <c r="M1368" s="354"/>
      <c r="T1368" s="355"/>
      <c r="AT1368" s="351" t="s">
        <v>328</v>
      </c>
      <c r="AU1368" s="351" t="s">
        <v>89</v>
      </c>
      <c r="AV1368" s="350" t="s">
        <v>89</v>
      </c>
      <c r="AW1368" s="350" t="s">
        <v>32</v>
      </c>
      <c r="AX1368" s="350" t="s">
        <v>76</v>
      </c>
      <c r="AY1368" s="351" t="s">
        <v>320</v>
      </c>
    </row>
    <row r="1369" spans="2:65" s="350" customFormat="1" x14ac:dyDescent="0.2">
      <c r="B1369" s="349"/>
      <c r="D1369" s="344" t="s">
        <v>328</v>
      </c>
      <c r="E1369" s="351" t="s">
        <v>1</v>
      </c>
      <c r="F1369" s="352" t="s">
        <v>2595</v>
      </c>
      <c r="H1369" s="353">
        <v>32.56</v>
      </c>
      <c r="L1369" s="349"/>
      <c r="M1369" s="354"/>
      <c r="T1369" s="355"/>
      <c r="AT1369" s="351" t="s">
        <v>328</v>
      </c>
      <c r="AU1369" s="351" t="s">
        <v>89</v>
      </c>
      <c r="AV1369" s="350" t="s">
        <v>89</v>
      </c>
      <c r="AW1369" s="350" t="s">
        <v>32</v>
      </c>
      <c r="AX1369" s="350" t="s">
        <v>76</v>
      </c>
      <c r="AY1369" s="351" t="s">
        <v>320</v>
      </c>
    </row>
    <row r="1370" spans="2:65" s="350" customFormat="1" x14ac:dyDescent="0.2">
      <c r="B1370" s="349"/>
      <c r="D1370" s="344" t="s">
        <v>328</v>
      </c>
      <c r="E1370" s="351" t="s">
        <v>1</v>
      </c>
      <c r="F1370" s="352" t="s">
        <v>2596</v>
      </c>
      <c r="H1370" s="353">
        <v>21.89</v>
      </c>
      <c r="L1370" s="349"/>
      <c r="M1370" s="354"/>
      <c r="T1370" s="355"/>
      <c r="AT1370" s="351" t="s">
        <v>328</v>
      </c>
      <c r="AU1370" s="351" t="s">
        <v>89</v>
      </c>
      <c r="AV1370" s="350" t="s">
        <v>89</v>
      </c>
      <c r="AW1370" s="350" t="s">
        <v>32</v>
      </c>
      <c r="AX1370" s="350" t="s">
        <v>76</v>
      </c>
      <c r="AY1370" s="351" t="s">
        <v>320</v>
      </c>
    </row>
    <row r="1371" spans="2:65" s="350" customFormat="1" x14ac:dyDescent="0.2">
      <c r="B1371" s="349"/>
      <c r="D1371" s="344" t="s">
        <v>328</v>
      </c>
      <c r="E1371" s="351" t="s">
        <v>1</v>
      </c>
      <c r="F1371" s="352" t="s">
        <v>2602</v>
      </c>
      <c r="H1371" s="353">
        <v>14.047000000000001</v>
      </c>
      <c r="L1371" s="349"/>
      <c r="M1371" s="354"/>
      <c r="T1371" s="355"/>
      <c r="AT1371" s="351" t="s">
        <v>328</v>
      </c>
      <c r="AU1371" s="351" t="s">
        <v>89</v>
      </c>
      <c r="AV1371" s="350" t="s">
        <v>89</v>
      </c>
      <c r="AW1371" s="350" t="s">
        <v>32</v>
      </c>
      <c r="AX1371" s="350" t="s">
        <v>76</v>
      </c>
      <c r="AY1371" s="351" t="s">
        <v>320</v>
      </c>
    </row>
    <row r="1372" spans="2:65" s="357" customFormat="1" x14ac:dyDescent="0.2">
      <c r="B1372" s="356"/>
      <c r="D1372" s="344" t="s">
        <v>328</v>
      </c>
      <c r="E1372" s="358" t="s">
        <v>1</v>
      </c>
      <c r="F1372" s="359" t="s">
        <v>402</v>
      </c>
      <c r="H1372" s="360">
        <v>474.892</v>
      </c>
      <c r="L1372" s="356"/>
      <c r="M1372" s="361"/>
      <c r="T1372" s="362"/>
      <c r="AT1372" s="358" t="s">
        <v>328</v>
      </c>
      <c r="AU1372" s="358" t="s">
        <v>89</v>
      </c>
      <c r="AV1372" s="357" t="s">
        <v>326</v>
      </c>
      <c r="AW1372" s="357" t="s">
        <v>32</v>
      </c>
      <c r="AX1372" s="357" t="s">
        <v>76</v>
      </c>
      <c r="AY1372" s="358" t="s">
        <v>320</v>
      </c>
    </row>
    <row r="1373" spans="2:65" s="350" customFormat="1" x14ac:dyDescent="0.2">
      <c r="B1373" s="349"/>
      <c r="D1373" s="344" t="s">
        <v>328</v>
      </c>
      <c r="E1373" s="351" t="s">
        <v>1</v>
      </c>
      <c r="F1373" s="352" t="s">
        <v>2616</v>
      </c>
      <c r="H1373" s="353">
        <v>522.38099999999997</v>
      </c>
      <c r="L1373" s="349"/>
      <c r="M1373" s="354"/>
      <c r="T1373" s="355"/>
      <c r="AT1373" s="351" t="s">
        <v>328</v>
      </c>
      <c r="AU1373" s="351" t="s">
        <v>89</v>
      </c>
      <c r="AV1373" s="350" t="s">
        <v>89</v>
      </c>
      <c r="AW1373" s="350" t="s">
        <v>32</v>
      </c>
      <c r="AX1373" s="350" t="s">
        <v>84</v>
      </c>
      <c r="AY1373" s="351" t="s">
        <v>320</v>
      </c>
    </row>
    <row r="1374" spans="2:65" s="1" customFormat="1" ht="16.5" customHeight="1" x14ac:dyDescent="0.2">
      <c r="B1374" s="13"/>
      <c r="C1374" s="363" t="s">
        <v>2617</v>
      </c>
      <c r="D1374" s="363" t="s">
        <v>339</v>
      </c>
      <c r="E1374" s="364" t="s">
        <v>2618</v>
      </c>
      <c r="F1374" s="365" t="s">
        <v>2619</v>
      </c>
      <c r="G1374" s="366" t="s">
        <v>385</v>
      </c>
      <c r="H1374" s="367">
        <v>331.07600000000002</v>
      </c>
      <c r="I1374" s="22"/>
      <c r="J1374" s="368">
        <f>ROUND(I1374*H1374,2)</f>
        <v>0</v>
      </c>
      <c r="K1374" s="369"/>
      <c r="L1374" s="370"/>
      <c r="M1374" s="371" t="s">
        <v>1</v>
      </c>
      <c r="N1374" s="372" t="s">
        <v>42</v>
      </c>
      <c r="P1374" s="338">
        <f>O1374*H1374</f>
        <v>0</v>
      </c>
      <c r="Q1374" s="338">
        <v>0.02</v>
      </c>
      <c r="R1374" s="338">
        <f>Q1374*H1374</f>
        <v>6.6215200000000003</v>
      </c>
      <c r="S1374" s="338">
        <v>0</v>
      </c>
      <c r="T1374" s="339">
        <f>S1374*H1374</f>
        <v>0</v>
      </c>
      <c r="AR1374" s="340" t="s">
        <v>501</v>
      </c>
      <c r="AT1374" s="340" t="s">
        <v>339</v>
      </c>
      <c r="AU1374" s="340" t="s">
        <v>89</v>
      </c>
      <c r="AY1374" s="3" t="s">
        <v>320</v>
      </c>
      <c r="BE1374" s="341">
        <f>IF(N1374="základní",J1374,0)</f>
        <v>0</v>
      </c>
      <c r="BF1374" s="341">
        <f>IF(N1374="snížená",J1374,0)</f>
        <v>0</v>
      </c>
      <c r="BG1374" s="341">
        <f>IF(N1374="zákl. přenesená",J1374,0)</f>
        <v>0</v>
      </c>
      <c r="BH1374" s="341">
        <f>IF(N1374="sníž. přenesená",J1374,0)</f>
        <v>0</v>
      </c>
      <c r="BI1374" s="341">
        <f>IF(N1374="nulová",J1374,0)</f>
        <v>0</v>
      </c>
      <c r="BJ1374" s="3" t="s">
        <v>89</v>
      </c>
      <c r="BK1374" s="341">
        <f>ROUND(I1374*H1374,2)</f>
        <v>0</v>
      </c>
      <c r="BL1374" s="3" t="s">
        <v>409</v>
      </c>
      <c r="BM1374" s="340" t="s">
        <v>2620</v>
      </c>
    </row>
    <row r="1375" spans="2:65" s="350" customFormat="1" x14ac:dyDescent="0.2">
      <c r="B1375" s="349"/>
      <c r="D1375" s="344" t="s">
        <v>328</v>
      </c>
      <c r="E1375" s="351" t="s">
        <v>1</v>
      </c>
      <c r="F1375" s="352" t="s">
        <v>2557</v>
      </c>
      <c r="H1375" s="353">
        <v>25.7</v>
      </c>
      <c r="L1375" s="349"/>
      <c r="M1375" s="354"/>
      <c r="T1375" s="355"/>
      <c r="AT1375" s="351" t="s">
        <v>328</v>
      </c>
      <c r="AU1375" s="351" t="s">
        <v>89</v>
      </c>
      <c r="AV1375" s="350" t="s">
        <v>89</v>
      </c>
      <c r="AW1375" s="350" t="s">
        <v>32</v>
      </c>
      <c r="AX1375" s="350" t="s">
        <v>76</v>
      </c>
      <c r="AY1375" s="351" t="s">
        <v>320</v>
      </c>
    </row>
    <row r="1376" spans="2:65" s="350" customFormat="1" x14ac:dyDescent="0.2">
      <c r="B1376" s="349"/>
      <c r="D1376" s="344" t="s">
        <v>328</v>
      </c>
      <c r="E1376" s="351" t="s">
        <v>1</v>
      </c>
      <c r="F1376" s="352" t="s">
        <v>2558</v>
      </c>
      <c r="H1376" s="353">
        <v>25.7</v>
      </c>
      <c r="L1376" s="349"/>
      <c r="M1376" s="354"/>
      <c r="T1376" s="355"/>
      <c r="AT1376" s="351" t="s">
        <v>328</v>
      </c>
      <c r="AU1376" s="351" t="s">
        <v>89</v>
      </c>
      <c r="AV1376" s="350" t="s">
        <v>89</v>
      </c>
      <c r="AW1376" s="350" t="s">
        <v>32</v>
      </c>
      <c r="AX1376" s="350" t="s">
        <v>76</v>
      </c>
      <c r="AY1376" s="351" t="s">
        <v>320</v>
      </c>
    </row>
    <row r="1377" spans="2:65" s="350" customFormat="1" x14ac:dyDescent="0.2">
      <c r="B1377" s="349"/>
      <c r="D1377" s="344" t="s">
        <v>328</v>
      </c>
      <c r="E1377" s="351" t="s">
        <v>1</v>
      </c>
      <c r="F1377" s="352" t="s">
        <v>2559</v>
      </c>
      <c r="H1377" s="353">
        <v>25.7</v>
      </c>
      <c r="L1377" s="349"/>
      <c r="M1377" s="354"/>
      <c r="T1377" s="355"/>
      <c r="AT1377" s="351" t="s">
        <v>328</v>
      </c>
      <c r="AU1377" s="351" t="s">
        <v>89</v>
      </c>
      <c r="AV1377" s="350" t="s">
        <v>89</v>
      </c>
      <c r="AW1377" s="350" t="s">
        <v>32</v>
      </c>
      <c r="AX1377" s="350" t="s">
        <v>76</v>
      </c>
      <c r="AY1377" s="351" t="s">
        <v>320</v>
      </c>
    </row>
    <row r="1378" spans="2:65" s="350" customFormat="1" x14ac:dyDescent="0.2">
      <c r="B1378" s="349"/>
      <c r="D1378" s="344" t="s">
        <v>328</v>
      </c>
      <c r="E1378" s="351" t="s">
        <v>1</v>
      </c>
      <c r="F1378" s="352" t="s">
        <v>2560</v>
      </c>
      <c r="H1378" s="353">
        <v>25.7</v>
      </c>
      <c r="L1378" s="349"/>
      <c r="M1378" s="354"/>
      <c r="T1378" s="355"/>
      <c r="AT1378" s="351" t="s">
        <v>328</v>
      </c>
      <c r="AU1378" s="351" t="s">
        <v>89</v>
      </c>
      <c r="AV1378" s="350" t="s">
        <v>89</v>
      </c>
      <c r="AW1378" s="350" t="s">
        <v>32</v>
      </c>
      <c r="AX1378" s="350" t="s">
        <v>76</v>
      </c>
      <c r="AY1378" s="351" t="s">
        <v>320</v>
      </c>
    </row>
    <row r="1379" spans="2:65" s="350" customFormat="1" x14ac:dyDescent="0.2">
      <c r="B1379" s="349"/>
      <c r="D1379" s="344" t="s">
        <v>328</v>
      </c>
      <c r="E1379" s="351" t="s">
        <v>1</v>
      </c>
      <c r="F1379" s="352" t="s">
        <v>2561</v>
      </c>
      <c r="H1379" s="353">
        <v>27.76</v>
      </c>
      <c r="L1379" s="349"/>
      <c r="M1379" s="354"/>
      <c r="T1379" s="355"/>
      <c r="AT1379" s="351" t="s">
        <v>328</v>
      </c>
      <c r="AU1379" s="351" t="s">
        <v>89</v>
      </c>
      <c r="AV1379" s="350" t="s">
        <v>89</v>
      </c>
      <c r="AW1379" s="350" t="s">
        <v>32</v>
      </c>
      <c r="AX1379" s="350" t="s">
        <v>76</v>
      </c>
      <c r="AY1379" s="351" t="s">
        <v>320</v>
      </c>
    </row>
    <row r="1380" spans="2:65" s="350" customFormat="1" x14ac:dyDescent="0.2">
      <c r="B1380" s="349"/>
      <c r="D1380" s="344" t="s">
        <v>328</v>
      </c>
      <c r="E1380" s="351" t="s">
        <v>1</v>
      </c>
      <c r="F1380" s="352" t="s">
        <v>2588</v>
      </c>
      <c r="H1380" s="353">
        <v>24.617999999999999</v>
      </c>
      <c r="L1380" s="349"/>
      <c r="M1380" s="354"/>
      <c r="T1380" s="355"/>
      <c r="AT1380" s="351" t="s">
        <v>328</v>
      </c>
      <c r="AU1380" s="351" t="s">
        <v>89</v>
      </c>
      <c r="AV1380" s="350" t="s">
        <v>89</v>
      </c>
      <c r="AW1380" s="350" t="s">
        <v>32</v>
      </c>
      <c r="AX1380" s="350" t="s">
        <v>76</v>
      </c>
      <c r="AY1380" s="351" t="s">
        <v>320</v>
      </c>
    </row>
    <row r="1381" spans="2:65" s="350" customFormat="1" x14ac:dyDescent="0.2">
      <c r="B1381" s="349"/>
      <c r="D1381" s="344" t="s">
        <v>328</v>
      </c>
      <c r="E1381" s="351" t="s">
        <v>1</v>
      </c>
      <c r="F1381" s="352" t="s">
        <v>2589</v>
      </c>
      <c r="H1381" s="353">
        <v>24.617999999999999</v>
      </c>
      <c r="L1381" s="349"/>
      <c r="M1381" s="354"/>
      <c r="T1381" s="355"/>
      <c r="AT1381" s="351" t="s">
        <v>328</v>
      </c>
      <c r="AU1381" s="351" t="s">
        <v>89</v>
      </c>
      <c r="AV1381" s="350" t="s">
        <v>89</v>
      </c>
      <c r="AW1381" s="350" t="s">
        <v>32</v>
      </c>
      <c r="AX1381" s="350" t="s">
        <v>76</v>
      </c>
      <c r="AY1381" s="351" t="s">
        <v>320</v>
      </c>
    </row>
    <row r="1382" spans="2:65" s="350" customFormat="1" x14ac:dyDescent="0.2">
      <c r="B1382" s="349"/>
      <c r="D1382" s="344" t="s">
        <v>328</v>
      </c>
      <c r="E1382" s="351" t="s">
        <v>1</v>
      </c>
      <c r="F1382" s="352" t="s">
        <v>2590</v>
      </c>
      <c r="H1382" s="353">
        <v>24.617999999999999</v>
      </c>
      <c r="L1382" s="349"/>
      <c r="M1382" s="354"/>
      <c r="T1382" s="355"/>
      <c r="AT1382" s="351" t="s">
        <v>328</v>
      </c>
      <c r="AU1382" s="351" t="s">
        <v>89</v>
      </c>
      <c r="AV1382" s="350" t="s">
        <v>89</v>
      </c>
      <c r="AW1382" s="350" t="s">
        <v>32</v>
      </c>
      <c r="AX1382" s="350" t="s">
        <v>76</v>
      </c>
      <c r="AY1382" s="351" t="s">
        <v>320</v>
      </c>
    </row>
    <row r="1383" spans="2:65" s="350" customFormat="1" x14ac:dyDescent="0.2">
      <c r="B1383" s="349"/>
      <c r="D1383" s="344" t="s">
        <v>328</v>
      </c>
      <c r="E1383" s="351" t="s">
        <v>1</v>
      </c>
      <c r="F1383" s="352" t="s">
        <v>2591</v>
      </c>
      <c r="H1383" s="353">
        <v>24.617999999999999</v>
      </c>
      <c r="L1383" s="349"/>
      <c r="M1383" s="354"/>
      <c r="T1383" s="355"/>
      <c r="AT1383" s="351" t="s">
        <v>328</v>
      </c>
      <c r="AU1383" s="351" t="s">
        <v>89</v>
      </c>
      <c r="AV1383" s="350" t="s">
        <v>89</v>
      </c>
      <c r="AW1383" s="350" t="s">
        <v>32</v>
      </c>
      <c r="AX1383" s="350" t="s">
        <v>76</v>
      </c>
      <c r="AY1383" s="351" t="s">
        <v>320</v>
      </c>
    </row>
    <row r="1384" spans="2:65" s="350" customFormat="1" x14ac:dyDescent="0.2">
      <c r="B1384" s="349"/>
      <c r="D1384" s="344" t="s">
        <v>328</v>
      </c>
      <c r="E1384" s="351" t="s">
        <v>1</v>
      </c>
      <c r="F1384" s="352" t="s">
        <v>2592</v>
      </c>
      <c r="H1384" s="353">
        <v>24.088000000000001</v>
      </c>
      <c r="L1384" s="349"/>
      <c r="M1384" s="354"/>
      <c r="T1384" s="355"/>
      <c r="AT1384" s="351" t="s">
        <v>328</v>
      </c>
      <c r="AU1384" s="351" t="s">
        <v>89</v>
      </c>
      <c r="AV1384" s="350" t="s">
        <v>89</v>
      </c>
      <c r="AW1384" s="350" t="s">
        <v>32</v>
      </c>
      <c r="AX1384" s="350" t="s">
        <v>76</v>
      </c>
      <c r="AY1384" s="351" t="s">
        <v>320</v>
      </c>
    </row>
    <row r="1385" spans="2:65" s="350" customFormat="1" x14ac:dyDescent="0.2">
      <c r="B1385" s="349"/>
      <c r="D1385" s="344" t="s">
        <v>328</v>
      </c>
      <c r="E1385" s="351" t="s">
        <v>1</v>
      </c>
      <c r="F1385" s="352" t="s">
        <v>2593</v>
      </c>
      <c r="H1385" s="353">
        <v>24.088000000000001</v>
      </c>
      <c r="L1385" s="349"/>
      <c r="M1385" s="354"/>
      <c r="T1385" s="355"/>
      <c r="AT1385" s="351" t="s">
        <v>328</v>
      </c>
      <c r="AU1385" s="351" t="s">
        <v>89</v>
      </c>
      <c r="AV1385" s="350" t="s">
        <v>89</v>
      </c>
      <c r="AW1385" s="350" t="s">
        <v>32</v>
      </c>
      <c r="AX1385" s="350" t="s">
        <v>76</v>
      </c>
      <c r="AY1385" s="351" t="s">
        <v>320</v>
      </c>
    </row>
    <row r="1386" spans="2:65" s="350" customFormat="1" x14ac:dyDescent="0.2">
      <c r="B1386" s="349"/>
      <c r="D1386" s="344" t="s">
        <v>328</v>
      </c>
      <c r="E1386" s="351" t="s">
        <v>1</v>
      </c>
      <c r="F1386" s="352" t="s">
        <v>2594</v>
      </c>
      <c r="H1386" s="353">
        <v>23.77</v>
      </c>
      <c r="L1386" s="349"/>
      <c r="M1386" s="354"/>
      <c r="T1386" s="355"/>
      <c r="AT1386" s="351" t="s">
        <v>328</v>
      </c>
      <c r="AU1386" s="351" t="s">
        <v>89</v>
      </c>
      <c r="AV1386" s="350" t="s">
        <v>89</v>
      </c>
      <c r="AW1386" s="350" t="s">
        <v>32</v>
      </c>
      <c r="AX1386" s="350" t="s">
        <v>76</v>
      </c>
      <c r="AY1386" s="351" t="s">
        <v>320</v>
      </c>
    </row>
    <row r="1387" spans="2:65" s="357" customFormat="1" x14ac:dyDescent="0.2">
      <c r="B1387" s="356"/>
      <c r="D1387" s="344" t="s">
        <v>328</v>
      </c>
      <c r="E1387" s="358" t="s">
        <v>1</v>
      </c>
      <c r="F1387" s="359" t="s">
        <v>402</v>
      </c>
      <c r="H1387" s="360">
        <v>300.97800000000001</v>
      </c>
      <c r="L1387" s="356"/>
      <c r="M1387" s="361"/>
      <c r="T1387" s="362"/>
      <c r="AT1387" s="358" t="s">
        <v>328</v>
      </c>
      <c r="AU1387" s="358" t="s">
        <v>89</v>
      </c>
      <c r="AV1387" s="357" t="s">
        <v>326</v>
      </c>
      <c r="AW1387" s="357" t="s">
        <v>32</v>
      </c>
      <c r="AX1387" s="357" t="s">
        <v>76</v>
      </c>
      <c r="AY1387" s="358" t="s">
        <v>320</v>
      </c>
    </row>
    <row r="1388" spans="2:65" s="350" customFormat="1" x14ac:dyDescent="0.2">
      <c r="B1388" s="349"/>
      <c r="D1388" s="344" t="s">
        <v>328</v>
      </c>
      <c r="E1388" s="351" t="s">
        <v>1</v>
      </c>
      <c r="F1388" s="352" t="s">
        <v>2621</v>
      </c>
      <c r="H1388" s="353">
        <v>331.07600000000002</v>
      </c>
      <c r="L1388" s="349"/>
      <c r="M1388" s="354"/>
      <c r="T1388" s="355"/>
      <c r="AT1388" s="351" t="s">
        <v>328</v>
      </c>
      <c r="AU1388" s="351" t="s">
        <v>89</v>
      </c>
      <c r="AV1388" s="350" t="s">
        <v>89</v>
      </c>
      <c r="AW1388" s="350" t="s">
        <v>32</v>
      </c>
      <c r="AX1388" s="350" t="s">
        <v>84</v>
      </c>
      <c r="AY1388" s="351" t="s">
        <v>320</v>
      </c>
    </row>
    <row r="1389" spans="2:65" s="1" customFormat="1" ht="16.5" customHeight="1" x14ac:dyDescent="0.2">
      <c r="B1389" s="13"/>
      <c r="C1389" s="329" t="s">
        <v>2622</v>
      </c>
      <c r="D1389" s="329" t="s">
        <v>322</v>
      </c>
      <c r="E1389" s="330" t="s">
        <v>2623</v>
      </c>
      <c r="F1389" s="331" t="s">
        <v>2624</v>
      </c>
      <c r="G1389" s="332" t="s">
        <v>325</v>
      </c>
      <c r="H1389" s="333">
        <v>952</v>
      </c>
      <c r="I1389" s="21"/>
      <c r="J1389" s="334">
        <f>ROUND(I1389*H1389,2)</f>
        <v>0</v>
      </c>
      <c r="K1389" s="335"/>
      <c r="L1389" s="13"/>
      <c r="M1389" s="336" t="s">
        <v>1</v>
      </c>
      <c r="N1389" s="337" t="s">
        <v>42</v>
      </c>
      <c r="P1389" s="338">
        <f>O1389*H1389</f>
        <v>0</v>
      </c>
      <c r="Q1389" s="338">
        <v>3.0000000000000001E-5</v>
      </c>
      <c r="R1389" s="338">
        <f>Q1389*H1389</f>
        <v>2.8560000000000002E-2</v>
      </c>
      <c r="S1389" s="338">
        <v>0</v>
      </c>
      <c r="T1389" s="339">
        <f>S1389*H1389</f>
        <v>0</v>
      </c>
      <c r="AR1389" s="340" t="s">
        <v>409</v>
      </c>
      <c r="AT1389" s="340" t="s">
        <v>322</v>
      </c>
      <c r="AU1389" s="340" t="s">
        <v>89</v>
      </c>
      <c r="AY1389" s="3" t="s">
        <v>320</v>
      </c>
      <c r="BE1389" s="341">
        <f>IF(N1389="základní",J1389,0)</f>
        <v>0</v>
      </c>
      <c r="BF1389" s="341">
        <f>IF(N1389="snížená",J1389,0)</f>
        <v>0</v>
      </c>
      <c r="BG1389" s="341">
        <f>IF(N1389="zákl. přenesená",J1389,0)</f>
        <v>0</v>
      </c>
      <c r="BH1389" s="341">
        <f>IF(N1389="sníž. přenesená",J1389,0)</f>
        <v>0</v>
      </c>
      <c r="BI1389" s="341">
        <f>IF(N1389="nulová",J1389,0)</f>
        <v>0</v>
      </c>
      <c r="BJ1389" s="3" t="s">
        <v>89</v>
      </c>
      <c r="BK1389" s="341">
        <f>ROUND(I1389*H1389,2)</f>
        <v>0</v>
      </c>
      <c r="BL1389" s="3" t="s">
        <v>409</v>
      </c>
      <c r="BM1389" s="340" t="s">
        <v>2625</v>
      </c>
    </row>
    <row r="1390" spans="2:65" s="1" customFormat="1" ht="33" customHeight="1" x14ac:dyDescent="0.2">
      <c r="B1390" s="13"/>
      <c r="C1390" s="329" t="s">
        <v>2626</v>
      </c>
      <c r="D1390" s="329" t="s">
        <v>322</v>
      </c>
      <c r="E1390" s="330" t="s">
        <v>2627</v>
      </c>
      <c r="F1390" s="331" t="s">
        <v>2628</v>
      </c>
      <c r="G1390" s="332" t="s">
        <v>385</v>
      </c>
      <c r="H1390" s="333">
        <v>3.0590000000000002</v>
      </c>
      <c r="I1390" s="21"/>
      <c r="J1390" s="334">
        <f>ROUND(I1390*H1390,2)</f>
        <v>0</v>
      </c>
      <c r="K1390" s="335"/>
      <c r="L1390" s="13"/>
      <c r="M1390" s="336" t="s">
        <v>1</v>
      </c>
      <c r="N1390" s="337" t="s">
        <v>42</v>
      </c>
      <c r="P1390" s="338">
        <f>O1390*H1390</f>
        <v>0</v>
      </c>
      <c r="Q1390" s="338">
        <v>8.9999999999999993E-3</v>
      </c>
      <c r="R1390" s="338">
        <f>Q1390*H1390</f>
        <v>2.7531E-2</v>
      </c>
      <c r="S1390" s="338">
        <v>0</v>
      </c>
      <c r="T1390" s="339">
        <f>S1390*H1390</f>
        <v>0</v>
      </c>
      <c r="AR1390" s="340" t="s">
        <v>409</v>
      </c>
      <c r="AT1390" s="340" t="s">
        <v>322</v>
      </c>
      <c r="AU1390" s="340" t="s">
        <v>89</v>
      </c>
      <c r="AY1390" s="3" t="s">
        <v>320</v>
      </c>
      <c r="BE1390" s="341">
        <f>IF(N1390="základní",J1390,0)</f>
        <v>0</v>
      </c>
      <c r="BF1390" s="341">
        <f>IF(N1390="snížená",J1390,0)</f>
        <v>0</v>
      </c>
      <c r="BG1390" s="341">
        <f>IF(N1390="zákl. přenesená",J1390,0)</f>
        <v>0</v>
      </c>
      <c r="BH1390" s="341">
        <f>IF(N1390="sníž. přenesená",J1390,0)</f>
        <v>0</v>
      </c>
      <c r="BI1390" s="341">
        <f>IF(N1390="nulová",J1390,0)</f>
        <v>0</v>
      </c>
      <c r="BJ1390" s="3" t="s">
        <v>89</v>
      </c>
      <c r="BK1390" s="341">
        <f>ROUND(I1390*H1390,2)</f>
        <v>0</v>
      </c>
      <c r="BL1390" s="3" t="s">
        <v>409</v>
      </c>
      <c r="BM1390" s="340" t="s">
        <v>2629</v>
      </c>
    </row>
    <row r="1391" spans="2:65" s="343" customFormat="1" x14ac:dyDescent="0.2">
      <c r="B1391" s="342"/>
      <c r="D1391" s="344" t="s">
        <v>328</v>
      </c>
      <c r="E1391" s="345" t="s">
        <v>1</v>
      </c>
      <c r="F1391" s="346" t="s">
        <v>236</v>
      </c>
      <c r="H1391" s="345" t="s">
        <v>1</v>
      </c>
      <c r="L1391" s="342"/>
      <c r="M1391" s="347"/>
      <c r="T1391" s="348"/>
      <c r="AT1391" s="345" t="s">
        <v>328</v>
      </c>
      <c r="AU1391" s="345" t="s">
        <v>89</v>
      </c>
      <c r="AV1391" s="343" t="s">
        <v>84</v>
      </c>
      <c r="AW1391" s="343" t="s">
        <v>32</v>
      </c>
      <c r="AX1391" s="343" t="s">
        <v>76</v>
      </c>
      <c r="AY1391" s="345" t="s">
        <v>320</v>
      </c>
    </row>
    <row r="1392" spans="2:65" s="350" customFormat="1" x14ac:dyDescent="0.2">
      <c r="B1392" s="349"/>
      <c r="D1392" s="344" t="s">
        <v>328</v>
      </c>
      <c r="E1392" s="351" t="s">
        <v>235</v>
      </c>
      <c r="F1392" s="352" t="s">
        <v>2630</v>
      </c>
      <c r="H1392" s="353">
        <v>3.0590000000000002</v>
      </c>
      <c r="L1392" s="349"/>
      <c r="M1392" s="354"/>
      <c r="T1392" s="355"/>
      <c r="AT1392" s="351" t="s">
        <v>328</v>
      </c>
      <c r="AU1392" s="351" t="s">
        <v>89</v>
      </c>
      <c r="AV1392" s="350" t="s">
        <v>89</v>
      </c>
      <c r="AW1392" s="350" t="s">
        <v>32</v>
      </c>
      <c r="AX1392" s="350" t="s">
        <v>84</v>
      </c>
      <c r="AY1392" s="351" t="s">
        <v>320</v>
      </c>
    </row>
    <row r="1393" spans="2:65" s="1" customFormat="1" ht="24.15" customHeight="1" x14ac:dyDescent="0.2">
      <c r="B1393" s="13"/>
      <c r="C1393" s="329" t="s">
        <v>2631</v>
      </c>
      <c r="D1393" s="329" t="s">
        <v>322</v>
      </c>
      <c r="E1393" s="330" t="s">
        <v>2632</v>
      </c>
      <c r="F1393" s="331" t="s">
        <v>2633</v>
      </c>
      <c r="G1393" s="332" t="s">
        <v>1156</v>
      </c>
      <c r="H1393" s="23"/>
      <c r="I1393" s="21"/>
      <c r="J1393" s="334">
        <f>ROUND(I1393*H1393,2)</f>
        <v>0</v>
      </c>
      <c r="K1393" s="335"/>
      <c r="L1393" s="13"/>
      <c r="M1393" s="336" t="s">
        <v>1</v>
      </c>
      <c r="N1393" s="337" t="s">
        <v>42</v>
      </c>
      <c r="P1393" s="338">
        <f>O1393*H1393</f>
        <v>0</v>
      </c>
      <c r="Q1393" s="338">
        <v>0</v>
      </c>
      <c r="R1393" s="338">
        <f>Q1393*H1393</f>
        <v>0</v>
      </c>
      <c r="S1393" s="338">
        <v>0</v>
      </c>
      <c r="T1393" s="339">
        <f>S1393*H1393</f>
        <v>0</v>
      </c>
      <c r="AR1393" s="340" t="s">
        <v>409</v>
      </c>
      <c r="AT1393" s="340" t="s">
        <v>322</v>
      </c>
      <c r="AU1393" s="340" t="s">
        <v>89</v>
      </c>
      <c r="AY1393" s="3" t="s">
        <v>320</v>
      </c>
      <c r="BE1393" s="341">
        <f>IF(N1393="základní",J1393,0)</f>
        <v>0</v>
      </c>
      <c r="BF1393" s="341">
        <f>IF(N1393="snížená",J1393,0)</f>
        <v>0</v>
      </c>
      <c r="BG1393" s="341">
        <f>IF(N1393="zákl. přenesená",J1393,0)</f>
        <v>0</v>
      </c>
      <c r="BH1393" s="341">
        <f>IF(N1393="sníž. přenesená",J1393,0)</f>
        <v>0</v>
      </c>
      <c r="BI1393" s="341">
        <f>IF(N1393="nulová",J1393,0)</f>
        <v>0</v>
      </c>
      <c r="BJ1393" s="3" t="s">
        <v>89</v>
      </c>
      <c r="BK1393" s="341">
        <f>ROUND(I1393*H1393,2)</f>
        <v>0</v>
      </c>
      <c r="BL1393" s="3" t="s">
        <v>409</v>
      </c>
      <c r="BM1393" s="340" t="s">
        <v>2634</v>
      </c>
    </row>
    <row r="1394" spans="2:65" s="318" customFormat="1" ht="22.75" customHeight="1" x14ac:dyDescent="0.25">
      <c r="B1394" s="317"/>
      <c r="D1394" s="319" t="s">
        <v>75</v>
      </c>
      <c r="E1394" s="327" t="s">
        <v>2635</v>
      </c>
      <c r="F1394" s="327" t="s">
        <v>2636</v>
      </c>
      <c r="J1394" s="328">
        <f>BK1394</f>
        <v>0</v>
      </c>
      <c r="L1394" s="317"/>
      <c r="M1394" s="322"/>
      <c r="P1394" s="323">
        <f>SUM(P1395:P1413)</f>
        <v>0</v>
      </c>
      <c r="R1394" s="323">
        <f>SUM(R1395:R1413)</f>
        <v>2.0517630000000002E-2</v>
      </c>
      <c r="T1394" s="324">
        <f>SUM(T1395:T1413)</f>
        <v>0</v>
      </c>
      <c r="AR1394" s="319" t="s">
        <v>89</v>
      </c>
      <c r="AT1394" s="325" t="s">
        <v>75</v>
      </c>
      <c r="AU1394" s="325" t="s">
        <v>84</v>
      </c>
      <c r="AY1394" s="319" t="s">
        <v>320</v>
      </c>
      <c r="BK1394" s="326">
        <f>SUM(BK1395:BK1413)</f>
        <v>0</v>
      </c>
    </row>
    <row r="1395" spans="2:65" s="1" customFormat="1" ht="24.15" customHeight="1" x14ac:dyDescent="0.2">
      <c r="B1395" s="13"/>
      <c r="C1395" s="329" t="s">
        <v>2637</v>
      </c>
      <c r="D1395" s="329" t="s">
        <v>322</v>
      </c>
      <c r="E1395" s="330" t="s">
        <v>2638</v>
      </c>
      <c r="F1395" s="331" t="s">
        <v>2639</v>
      </c>
      <c r="G1395" s="332" t="s">
        <v>385</v>
      </c>
      <c r="H1395" s="333">
        <v>1526.9</v>
      </c>
      <c r="I1395" s="21"/>
      <c r="J1395" s="334">
        <f>ROUND(I1395*H1395,2)</f>
        <v>0</v>
      </c>
      <c r="K1395" s="335"/>
      <c r="L1395" s="13"/>
      <c r="M1395" s="336" t="s">
        <v>1</v>
      </c>
      <c r="N1395" s="337" t="s">
        <v>42</v>
      </c>
      <c r="P1395" s="338">
        <f>O1395*H1395</f>
        <v>0</v>
      </c>
      <c r="Q1395" s="338">
        <v>0</v>
      </c>
      <c r="R1395" s="338">
        <f>Q1395*H1395</f>
        <v>0</v>
      </c>
      <c r="S1395" s="338">
        <v>0</v>
      </c>
      <c r="T1395" s="339">
        <f>S1395*H1395</f>
        <v>0</v>
      </c>
      <c r="AR1395" s="340" t="s">
        <v>409</v>
      </c>
      <c r="AT1395" s="340" t="s">
        <v>322</v>
      </c>
      <c r="AU1395" s="340" t="s">
        <v>89</v>
      </c>
      <c r="AY1395" s="3" t="s">
        <v>320</v>
      </c>
      <c r="BE1395" s="341">
        <f>IF(N1395="základní",J1395,0)</f>
        <v>0</v>
      </c>
      <c r="BF1395" s="341">
        <f>IF(N1395="snížená",J1395,0)</f>
        <v>0</v>
      </c>
      <c r="BG1395" s="341">
        <f>IF(N1395="zákl. přenesená",J1395,0)</f>
        <v>0</v>
      </c>
      <c r="BH1395" s="341">
        <f>IF(N1395="sníž. přenesená",J1395,0)</f>
        <v>0</v>
      </c>
      <c r="BI1395" s="341">
        <f>IF(N1395="nulová",J1395,0)</f>
        <v>0</v>
      </c>
      <c r="BJ1395" s="3" t="s">
        <v>89</v>
      </c>
      <c r="BK1395" s="341">
        <f>ROUND(I1395*H1395,2)</f>
        <v>0</v>
      </c>
      <c r="BL1395" s="3" t="s">
        <v>409</v>
      </c>
      <c r="BM1395" s="340" t="s">
        <v>2640</v>
      </c>
    </row>
    <row r="1396" spans="2:65" s="343" customFormat="1" x14ac:dyDescent="0.2">
      <c r="B1396" s="342"/>
      <c r="D1396" s="344" t="s">
        <v>328</v>
      </c>
      <c r="E1396" s="345" t="s">
        <v>1</v>
      </c>
      <c r="F1396" s="346" t="s">
        <v>2641</v>
      </c>
      <c r="H1396" s="345" t="s">
        <v>1</v>
      </c>
      <c r="L1396" s="342"/>
      <c r="M1396" s="347"/>
      <c r="T1396" s="348"/>
      <c r="AT1396" s="345" t="s">
        <v>328</v>
      </c>
      <c r="AU1396" s="345" t="s">
        <v>89</v>
      </c>
      <c r="AV1396" s="343" t="s">
        <v>84</v>
      </c>
      <c r="AW1396" s="343" t="s">
        <v>32</v>
      </c>
      <c r="AX1396" s="343" t="s">
        <v>76</v>
      </c>
      <c r="AY1396" s="345" t="s">
        <v>320</v>
      </c>
    </row>
    <row r="1397" spans="2:65" s="350" customFormat="1" x14ac:dyDescent="0.2">
      <c r="B1397" s="349"/>
      <c r="D1397" s="344" t="s">
        <v>328</v>
      </c>
      <c r="E1397" s="351" t="s">
        <v>1</v>
      </c>
      <c r="F1397" s="352" t="s">
        <v>2642</v>
      </c>
      <c r="H1397" s="353">
        <v>1526.9</v>
      </c>
      <c r="L1397" s="349"/>
      <c r="M1397" s="354"/>
      <c r="T1397" s="355"/>
      <c r="AT1397" s="351" t="s">
        <v>328</v>
      </c>
      <c r="AU1397" s="351" t="s">
        <v>89</v>
      </c>
      <c r="AV1397" s="350" t="s">
        <v>89</v>
      </c>
      <c r="AW1397" s="350" t="s">
        <v>32</v>
      </c>
      <c r="AX1397" s="350" t="s">
        <v>84</v>
      </c>
      <c r="AY1397" s="351" t="s">
        <v>320</v>
      </c>
    </row>
    <row r="1398" spans="2:65" s="1" customFormat="1" ht="16.5" customHeight="1" x14ac:dyDescent="0.2">
      <c r="B1398" s="13"/>
      <c r="C1398" s="363" t="s">
        <v>2643</v>
      </c>
      <c r="D1398" s="363" t="s">
        <v>339</v>
      </c>
      <c r="E1398" s="364" t="s">
        <v>2644</v>
      </c>
      <c r="F1398" s="365" t="s">
        <v>2645</v>
      </c>
      <c r="G1398" s="366" t="s">
        <v>2646</v>
      </c>
      <c r="H1398" s="367">
        <v>183.22800000000001</v>
      </c>
      <c r="I1398" s="22"/>
      <c r="J1398" s="368">
        <f>ROUND(I1398*H1398,2)</f>
        <v>0</v>
      </c>
      <c r="K1398" s="369"/>
      <c r="L1398" s="370"/>
      <c r="M1398" s="371" t="s">
        <v>1</v>
      </c>
      <c r="N1398" s="372" t="s">
        <v>42</v>
      </c>
      <c r="P1398" s="338">
        <f>O1398*H1398</f>
        <v>0</v>
      </c>
      <c r="Q1398" s="338">
        <v>0</v>
      </c>
      <c r="R1398" s="338">
        <f>Q1398*H1398</f>
        <v>0</v>
      </c>
      <c r="S1398" s="338">
        <v>0</v>
      </c>
      <c r="T1398" s="339">
        <f>S1398*H1398</f>
        <v>0</v>
      </c>
      <c r="AR1398" s="340" t="s">
        <v>501</v>
      </c>
      <c r="AT1398" s="340" t="s">
        <v>339</v>
      </c>
      <c r="AU1398" s="340" t="s">
        <v>89</v>
      </c>
      <c r="AY1398" s="3" t="s">
        <v>320</v>
      </c>
      <c r="BE1398" s="341">
        <f>IF(N1398="základní",J1398,0)</f>
        <v>0</v>
      </c>
      <c r="BF1398" s="341">
        <f>IF(N1398="snížená",J1398,0)</f>
        <v>0</v>
      </c>
      <c r="BG1398" s="341">
        <f>IF(N1398="zákl. přenesená",J1398,0)</f>
        <v>0</v>
      </c>
      <c r="BH1398" s="341">
        <f>IF(N1398="sníž. přenesená",J1398,0)</f>
        <v>0</v>
      </c>
      <c r="BI1398" s="341">
        <f>IF(N1398="nulová",J1398,0)</f>
        <v>0</v>
      </c>
      <c r="BJ1398" s="3" t="s">
        <v>89</v>
      </c>
      <c r="BK1398" s="341">
        <f>ROUND(I1398*H1398,2)</f>
        <v>0</v>
      </c>
      <c r="BL1398" s="3" t="s">
        <v>409</v>
      </c>
      <c r="BM1398" s="340" t="s">
        <v>2647</v>
      </c>
    </row>
    <row r="1399" spans="2:65" s="350" customFormat="1" x14ac:dyDescent="0.2">
      <c r="B1399" s="349"/>
      <c r="D1399" s="344" t="s">
        <v>328</v>
      </c>
      <c r="E1399" s="351" t="s">
        <v>1</v>
      </c>
      <c r="F1399" s="352" t="s">
        <v>2648</v>
      </c>
      <c r="H1399" s="353">
        <v>183.22800000000001</v>
      </c>
      <c r="L1399" s="349"/>
      <c r="M1399" s="354"/>
      <c r="T1399" s="355"/>
      <c r="AT1399" s="351" t="s">
        <v>328</v>
      </c>
      <c r="AU1399" s="351" t="s">
        <v>89</v>
      </c>
      <c r="AV1399" s="350" t="s">
        <v>89</v>
      </c>
      <c r="AW1399" s="350" t="s">
        <v>32</v>
      </c>
      <c r="AX1399" s="350" t="s">
        <v>84</v>
      </c>
      <c r="AY1399" s="351" t="s">
        <v>320</v>
      </c>
    </row>
    <row r="1400" spans="2:65" s="1" customFormat="1" ht="24.15" customHeight="1" x14ac:dyDescent="0.2">
      <c r="B1400" s="13"/>
      <c r="C1400" s="329" t="s">
        <v>2649</v>
      </c>
      <c r="D1400" s="329" t="s">
        <v>322</v>
      </c>
      <c r="E1400" s="330" t="s">
        <v>2650</v>
      </c>
      <c r="F1400" s="331" t="s">
        <v>2651</v>
      </c>
      <c r="G1400" s="332" t="s">
        <v>385</v>
      </c>
      <c r="H1400" s="333">
        <v>74.983000000000004</v>
      </c>
      <c r="I1400" s="21"/>
      <c r="J1400" s="334">
        <f>ROUND(I1400*H1400,2)</f>
        <v>0</v>
      </c>
      <c r="K1400" s="335"/>
      <c r="L1400" s="13"/>
      <c r="M1400" s="336" t="s">
        <v>1</v>
      </c>
      <c r="N1400" s="337" t="s">
        <v>42</v>
      </c>
      <c r="P1400" s="338">
        <f>O1400*H1400</f>
        <v>0</v>
      </c>
      <c r="Q1400" s="338">
        <v>2.1000000000000001E-4</v>
      </c>
      <c r="R1400" s="338">
        <f>Q1400*H1400</f>
        <v>1.5746430000000002E-2</v>
      </c>
      <c r="S1400" s="338">
        <v>0</v>
      </c>
      <c r="T1400" s="339">
        <f>S1400*H1400</f>
        <v>0</v>
      </c>
      <c r="AR1400" s="340" t="s">
        <v>409</v>
      </c>
      <c r="AT1400" s="340" t="s">
        <v>322</v>
      </c>
      <c r="AU1400" s="340" t="s">
        <v>89</v>
      </c>
      <c r="AY1400" s="3" t="s">
        <v>320</v>
      </c>
      <c r="BE1400" s="341">
        <f>IF(N1400="základní",J1400,0)</f>
        <v>0</v>
      </c>
      <c r="BF1400" s="341">
        <f>IF(N1400="snížená",J1400,0)</f>
        <v>0</v>
      </c>
      <c r="BG1400" s="341">
        <f>IF(N1400="zákl. přenesená",J1400,0)</f>
        <v>0</v>
      </c>
      <c r="BH1400" s="341">
        <f>IF(N1400="sníž. přenesená",J1400,0)</f>
        <v>0</v>
      </c>
      <c r="BI1400" s="341">
        <f>IF(N1400="nulová",J1400,0)</f>
        <v>0</v>
      </c>
      <c r="BJ1400" s="3" t="s">
        <v>89</v>
      </c>
      <c r="BK1400" s="341">
        <f>ROUND(I1400*H1400,2)</f>
        <v>0</v>
      </c>
      <c r="BL1400" s="3" t="s">
        <v>409</v>
      </c>
      <c r="BM1400" s="340" t="s">
        <v>2652</v>
      </c>
    </row>
    <row r="1401" spans="2:65" s="343" customFormat="1" x14ac:dyDescent="0.2">
      <c r="B1401" s="342"/>
      <c r="D1401" s="344" t="s">
        <v>328</v>
      </c>
      <c r="E1401" s="345" t="s">
        <v>1</v>
      </c>
      <c r="F1401" s="346" t="s">
        <v>191</v>
      </c>
      <c r="H1401" s="345" t="s">
        <v>1</v>
      </c>
      <c r="L1401" s="342"/>
      <c r="M1401" s="347"/>
      <c r="T1401" s="348"/>
      <c r="AT1401" s="345" t="s">
        <v>328</v>
      </c>
      <c r="AU1401" s="345" t="s">
        <v>89</v>
      </c>
      <c r="AV1401" s="343" t="s">
        <v>84</v>
      </c>
      <c r="AW1401" s="343" t="s">
        <v>32</v>
      </c>
      <c r="AX1401" s="343" t="s">
        <v>76</v>
      </c>
      <c r="AY1401" s="345" t="s">
        <v>320</v>
      </c>
    </row>
    <row r="1402" spans="2:65" s="350" customFormat="1" x14ac:dyDescent="0.2">
      <c r="B1402" s="349"/>
      <c r="D1402" s="344" t="s">
        <v>328</v>
      </c>
      <c r="E1402" s="351" t="s">
        <v>190</v>
      </c>
      <c r="F1402" s="352" t="s">
        <v>2653</v>
      </c>
      <c r="H1402" s="353">
        <v>7.6859999999999999</v>
      </c>
      <c r="L1402" s="349"/>
      <c r="M1402" s="354"/>
      <c r="T1402" s="355"/>
      <c r="AT1402" s="351" t="s">
        <v>328</v>
      </c>
      <c r="AU1402" s="351" t="s">
        <v>89</v>
      </c>
      <c r="AV1402" s="350" t="s">
        <v>89</v>
      </c>
      <c r="AW1402" s="350" t="s">
        <v>32</v>
      </c>
      <c r="AX1402" s="350" t="s">
        <v>76</v>
      </c>
      <c r="AY1402" s="351" t="s">
        <v>320</v>
      </c>
    </row>
    <row r="1403" spans="2:65" s="343" customFormat="1" x14ac:dyDescent="0.2">
      <c r="B1403" s="342"/>
      <c r="D1403" s="344" t="s">
        <v>328</v>
      </c>
      <c r="E1403" s="345" t="s">
        <v>1</v>
      </c>
      <c r="F1403" s="346" t="s">
        <v>2654</v>
      </c>
      <c r="H1403" s="345" t="s">
        <v>1</v>
      </c>
      <c r="L1403" s="342"/>
      <c r="M1403" s="347"/>
      <c r="T1403" s="348"/>
      <c r="AT1403" s="345" t="s">
        <v>328</v>
      </c>
      <c r="AU1403" s="345" t="s">
        <v>89</v>
      </c>
      <c r="AV1403" s="343" t="s">
        <v>84</v>
      </c>
      <c r="AW1403" s="343" t="s">
        <v>32</v>
      </c>
      <c r="AX1403" s="343" t="s">
        <v>76</v>
      </c>
      <c r="AY1403" s="345" t="s">
        <v>320</v>
      </c>
    </row>
    <row r="1404" spans="2:65" s="350" customFormat="1" x14ac:dyDescent="0.2">
      <c r="B1404" s="349"/>
      <c r="D1404" s="344" t="s">
        <v>328</v>
      </c>
      <c r="E1404" s="351" t="s">
        <v>1</v>
      </c>
      <c r="F1404" s="352" t="s">
        <v>2655</v>
      </c>
      <c r="H1404" s="353">
        <v>2.254</v>
      </c>
      <c r="L1404" s="349"/>
      <c r="M1404" s="354"/>
      <c r="T1404" s="355"/>
      <c r="AT1404" s="351" t="s">
        <v>328</v>
      </c>
      <c r="AU1404" s="351" t="s">
        <v>89</v>
      </c>
      <c r="AV1404" s="350" t="s">
        <v>89</v>
      </c>
      <c r="AW1404" s="350" t="s">
        <v>32</v>
      </c>
      <c r="AX1404" s="350" t="s">
        <v>76</v>
      </c>
      <c r="AY1404" s="351" t="s">
        <v>320</v>
      </c>
    </row>
    <row r="1405" spans="2:65" s="343" customFormat="1" x14ac:dyDescent="0.2">
      <c r="B1405" s="342"/>
      <c r="D1405" s="344" t="s">
        <v>328</v>
      </c>
      <c r="E1405" s="345" t="s">
        <v>1</v>
      </c>
      <c r="F1405" s="346" t="s">
        <v>2656</v>
      </c>
      <c r="H1405" s="345" t="s">
        <v>1</v>
      </c>
      <c r="L1405" s="342"/>
      <c r="M1405" s="347"/>
      <c r="T1405" s="348"/>
      <c r="AT1405" s="345" t="s">
        <v>328</v>
      </c>
      <c r="AU1405" s="345" t="s">
        <v>89</v>
      </c>
      <c r="AV1405" s="343" t="s">
        <v>84</v>
      </c>
      <c r="AW1405" s="343" t="s">
        <v>32</v>
      </c>
      <c r="AX1405" s="343" t="s">
        <v>76</v>
      </c>
      <c r="AY1405" s="345" t="s">
        <v>320</v>
      </c>
    </row>
    <row r="1406" spans="2:65" s="350" customFormat="1" x14ac:dyDescent="0.2">
      <c r="B1406" s="349"/>
      <c r="D1406" s="344" t="s">
        <v>328</v>
      </c>
      <c r="E1406" s="351" t="s">
        <v>1</v>
      </c>
      <c r="F1406" s="352" t="s">
        <v>2411</v>
      </c>
      <c r="H1406" s="353">
        <v>65.043000000000006</v>
      </c>
      <c r="L1406" s="349"/>
      <c r="M1406" s="354"/>
      <c r="T1406" s="355"/>
      <c r="AT1406" s="351" t="s">
        <v>328</v>
      </c>
      <c r="AU1406" s="351" t="s">
        <v>89</v>
      </c>
      <c r="AV1406" s="350" t="s">
        <v>89</v>
      </c>
      <c r="AW1406" s="350" t="s">
        <v>32</v>
      </c>
      <c r="AX1406" s="350" t="s">
        <v>76</v>
      </c>
      <c r="AY1406" s="351" t="s">
        <v>320</v>
      </c>
    </row>
    <row r="1407" spans="2:65" s="357" customFormat="1" x14ac:dyDescent="0.2">
      <c r="B1407" s="356"/>
      <c r="D1407" s="344" t="s">
        <v>328</v>
      </c>
      <c r="E1407" s="358" t="s">
        <v>1</v>
      </c>
      <c r="F1407" s="359" t="s">
        <v>402</v>
      </c>
      <c r="H1407" s="360">
        <v>74.983000000000004</v>
      </c>
      <c r="L1407" s="356"/>
      <c r="M1407" s="361"/>
      <c r="T1407" s="362"/>
      <c r="AT1407" s="358" t="s">
        <v>328</v>
      </c>
      <c r="AU1407" s="358" t="s">
        <v>89</v>
      </c>
      <c r="AV1407" s="357" t="s">
        <v>326</v>
      </c>
      <c r="AW1407" s="357" t="s">
        <v>32</v>
      </c>
      <c r="AX1407" s="357" t="s">
        <v>84</v>
      </c>
      <c r="AY1407" s="358" t="s">
        <v>320</v>
      </c>
    </row>
    <row r="1408" spans="2:65" s="1" customFormat="1" ht="24.15" customHeight="1" x14ac:dyDescent="0.2">
      <c r="B1408" s="13"/>
      <c r="C1408" s="329" t="s">
        <v>2657</v>
      </c>
      <c r="D1408" s="329" t="s">
        <v>322</v>
      </c>
      <c r="E1408" s="330" t="s">
        <v>2658</v>
      </c>
      <c r="F1408" s="331" t="s">
        <v>2659</v>
      </c>
      <c r="G1408" s="332" t="s">
        <v>385</v>
      </c>
      <c r="H1408" s="333">
        <v>9.94</v>
      </c>
      <c r="I1408" s="21"/>
      <c r="J1408" s="334">
        <f>ROUND(I1408*H1408,2)</f>
        <v>0</v>
      </c>
      <c r="K1408" s="335"/>
      <c r="L1408" s="13"/>
      <c r="M1408" s="336" t="s">
        <v>1</v>
      </c>
      <c r="N1408" s="337" t="s">
        <v>42</v>
      </c>
      <c r="P1408" s="338">
        <f>O1408*H1408</f>
        <v>0</v>
      </c>
      <c r="Q1408" s="338">
        <v>4.8000000000000001E-4</v>
      </c>
      <c r="R1408" s="338">
        <f>Q1408*H1408</f>
        <v>4.7711999999999997E-3</v>
      </c>
      <c r="S1408" s="338">
        <v>0</v>
      </c>
      <c r="T1408" s="339">
        <f>S1408*H1408</f>
        <v>0</v>
      </c>
      <c r="AR1408" s="340" t="s">
        <v>409</v>
      </c>
      <c r="AT1408" s="340" t="s">
        <v>322</v>
      </c>
      <c r="AU1408" s="340" t="s">
        <v>89</v>
      </c>
      <c r="AY1408" s="3" t="s">
        <v>320</v>
      </c>
      <c r="BE1408" s="341">
        <f>IF(N1408="základní",J1408,0)</f>
        <v>0</v>
      </c>
      <c r="BF1408" s="341">
        <f>IF(N1408="snížená",J1408,0)</f>
        <v>0</v>
      </c>
      <c r="BG1408" s="341">
        <f>IF(N1408="zákl. přenesená",J1408,0)</f>
        <v>0</v>
      </c>
      <c r="BH1408" s="341">
        <f>IF(N1408="sníž. přenesená",J1408,0)</f>
        <v>0</v>
      </c>
      <c r="BI1408" s="341">
        <f>IF(N1408="nulová",J1408,0)</f>
        <v>0</v>
      </c>
      <c r="BJ1408" s="3" t="s">
        <v>89</v>
      </c>
      <c r="BK1408" s="341">
        <f>ROUND(I1408*H1408,2)</f>
        <v>0</v>
      </c>
      <c r="BL1408" s="3" t="s">
        <v>409</v>
      </c>
      <c r="BM1408" s="340" t="s">
        <v>2660</v>
      </c>
    </row>
    <row r="1409" spans="2:65" s="343" customFormat="1" x14ac:dyDescent="0.2">
      <c r="B1409" s="342"/>
      <c r="D1409" s="344" t="s">
        <v>328</v>
      </c>
      <c r="E1409" s="345" t="s">
        <v>1</v>
      </c>
      <c r="F1409" s="346" t="s">
        <v>191</v>
      </c>
      <c r="H1409" s="345" t="s">
        <v>1</v>
      </c>
      <c r="L1409" s="342"/>
      <c r="M1409" s="347"/>
      <c r="T1409" s="348"/>
      <c r="AT1409" s="345" t="s">
        <v>328</v>
      </c>
      <c r="AU1409" s="345" t="s">
        <v>89</v>
      </c>
      <c r="AV1409" s="343" t="s">
        <v>84</v>
      </c>
      <c r="AW1409" s="343" t="s">
        <v>32</v>
      </c>
      <c r="AX1409" s="343" t="s">
        <v>76</v>
      </c>
      <c r="AY1409" s="345" t="s">
        <v>320</v>
      </c>
    </row>
    <row r="1410" spans="2:65" s="350" customFormat="1" x14ac:dyDescent="0.2">
      <c r="B1410" s="349"/>
      <c r="D1410" s="344" t="s">
        <v>328</v>
      </c>
      <c r="E1410" s="351" t="s">
        <v>1</v>
      </c>
      <c r="F1410" s="352" t="s">
        <v>2653</v>
      </c>
      <c r="H1410" s="353">
        <v>7.6859999999999999</v>
      </c>
      <c r="L1410" s="349"/>
      <c r="M1410" s="354"/>
      <c r="T1410" s="355"/>
      <c r="AT1410" s="351" t="s">
        <v>328</v>
      </c>
      <c r="AU1410" s="351" t="s">
        <v>89</v>
      </c>
      <c r="AV1410" s="350" t="s">
        <v>89</v>
      </c>
      <c r="AW1410" s="350" t="s">
        <v>32</v>
      </c>
      <c r="AX1410" s="350" t="s">
        <v>76</v>
      </c>
      <c r="AY1410" s="351" t="s">
        <v>320</v>
      </c>
    </row>
    <row r="1411" spans="2:65" s="343" customFormat="1" x14ac:dyDescent="0.2">
      <c r="B1411" s="342"/>
      <c r="D1411" s="344" t="s">
        <v>328</v>
      </c>
      <c r="E1411" s="345" t="s">
        <v>1</v>
      </c>
      <c r="F1411" s="346" t="s">
        <v>2661</v>
      </c>
      <c r="H1411" s="345" t="s">
        <v>1</v>
      </c>
      <c r="L1411" s="342"/>
      <c r="M1411" s="347"/>
      <c r="T1411" s="348"/>
      <c r="AT1411" s="345" t="s">
        <v>328</v>
      </c>
      <c r="AU1411" s="345" t="s">
        <v>89</v>
      </c>
      <c r="AV1411" s="343" t="s">
        <v>84</v>
      </c>
      <c r="AW1411" s="343" t="s">
        <v>32</v>
      </c>
      <c r="AX1411" s="343" t="s">
        <v>76</v>
      </c>
      <c r="AY1411" s="345" t="s">
        <v>320</v>
      </c>
    </row>
    <row r="1412" spans="2:65" s="350" customFormat="1" x14ac:dyDescent="0.2">
      <c r="B1412" s="349"/>
      <c r="D1412" s="344" t="s">
        <v>328</v>
      </c>
      <c r="E1412" s="351" t="s">
        <v>1</v>
      </c>
      <c r="F1412" s="352" t="s">
        <v>2655</v>
      </c>
      <c r="H1412" s="353">
        <v>2.254</v>
      </c>
      <c r="L1412" s="349"/>
      <c r="M1412" s="354"/>
      <c r="T1412" s="355"/>
      <c r="AT1412" s="351" t="s">
        <v>328</v>
      </c>
      <c r="AU1412" s="351" t="s">
        <v>89</v>
      </c>
      <c r="AV1412" s="350" t="s">
        <v>89</v>
      </c>
      <c r="AW1412" s="350" t="s">
        <v>32</v>
      </c>
      <c r="AX1412" s="350" t="s">
        <v>76</v>
      </c>
      <c r="AY1412" s="351" t="s">
        <v>320</v>
      </c>
    </row>
    <row r="1413" spans="2:65" s="357" customFormat="1" x14ac:dyDescent="0.2">
      <c r="B1413" s="356"/>
      <c r="D1413" s="344" t="s">
        <v>328</v>
      </c>
      <c r="E1413" s="358" t="s">
        <v>1</v>
      </c>
      <c r="F1413" s="359" t="s">
        <v>402</v>
      </c>
      <c r="H1413" s="360">
        <v>9.94</v>
      </c>
      <c r="L1413" s="356"/>
      <c r="M1413" s="361"/>
      <c r="T1413" s="362"/>
      <c r="AT1413" s="358" t="s">
        <v>328</v>
      </c>
      <c r="AU1413" s="358" t="s">
        <v>89</v>
      </c>
      <c r="AV1413" s="357" t="s">
        <v>326</v>
      </c>
      <c r="AW1413" s="357" t="s">
        <v>32</v>
      </c>
      <c r="AX1413" s="357" t="s">
        <v>84</v>
      </c>
      <c r="AY1413" s="358" t="s">
        <v>320</v>
      </c>
    </row>
    <row r="1414" spans="2:65" s="318" customFormat="1" ht="22.75" customHeight="1" x14ac:dyDescent="0.25">
      <c r="B1414" s="317"/>
      <c r="D1414" s="319" t="s">
        <v>75</v>
      </c>
      <c r="E1414" s="327" t="s">
        <v>2662</v>
      </c>
      <c r="F1414" s="327" t="s">
        <v>2663</v>
      </c>
      <c r="J1414" s="328">
        <f>BK1414</f>
        <v>0</v>
      </c>
      <c r="L1414" s="317"/>
      <c r="M1414" s="322"/>
      <c r="P1414" s="323">
        <f>SUM(P1415:P1426)</f>
        <v>0</v>
      </c>
      <c r="R1414" s="323">
        <f>SUM(R1415:R1426)</f>
        <v>2.1909667900000001</v>
      </c>
      <c r="T1414" s="324">
        <f>SUM(T1415:T1426)</f>
        <v>0</v>
      </c>
      <c r="AR1414" s="319" t="s">
        <v>89</v>
      </c>
      <c r="AT1414" s="325" t="s">
        <v>75</v>
      </c>
      <c r="AU1414" s="325" t="s">
        <v>84</v>
      </c>
      <c r="AY1414" s="319" t="s">
        <v>320</v>
      </c>
      <c r="BK1414" s="326">
        <f>SUM(BK1415:BK1426)</f>
        <v>0</v>
      </c>
    </row>
    <row r="1415" spans="2:65" s="1" customFormat="1" ht="24.15" customHeight="1" x14ac:dyDescent="0.2">
      <c r="B1415" s="13"/>
      <c r="C1415" s="329" t="s">
        <v>2664</v>
      </c>
      <c r="D1415" s="329" t="s">
        <v>322</v>
      </c>
      <c r="E1415" s="330" t="s">
        <v>2665</v>
      </c>
      <c r="F1415" s="331" t="s">
        <v>2666</v>
      </c>
      <c r="G1415" s="332" t="s">
        <v>385</v>
      </c>
      <c r="H1415" s="333">
        <v>4476.4210000000003</v>
      </c>
      <c r="I1415" s="21"/>
      <c r="J1415" s="334">
        <f>ROUND(I1415*H1415,2)</f>
        <v>0</v>
      </c>
      <c r="K1415" s="335"/>
      <c r="L1415" s="13"/>
      <c r="M1415" s="336" t="s">
        <v>1</v>
      </c>
      <c r="N1415" s="337" t="s">
        <v>42</v>
      </c>
      <c r="P1415" s="338">
        <f>O1415*H1415</f>
        <v>0</v>
      </c>
      <c r="Q1415" s="338">
        <v>2.0000000000000001E-4</v>
      </c>
      <c r="R1415" s="338">
        <f>Q1415*H1415</f>
        <v>0.89528420000000009</v>
      </c>
      <c r="S1415" s="338">
        <v>0</v>
      </c>
      <c r="T1415" s="339">
        <f>S1415*H1415</f>
        <v>0</v>
      </c>
      <c r="AR1415" s="340" t="s">
        <v>409</v>
      </c>
      <c r="AT1415" s="340" t="s">
        <v>322</v>
      </c>
      <c r="AU1415" s="340" t="s">
        <v>89</v>
      </c>
      <c r="AY1415" s="3" t="s">
        <v>320</v>
      </c>
      <c r="BE1415" s="341">
        <f>IF(N1415="základní",J1415,0)</f>
        <v>0</v>
      </c>
      <c r="BF1415" s="341">
        <f>IF(N1415="snížená",J1415,0)</f>
        <v>0</v>
      </c>
      <c r="BG1415" s="341">
        <f>IF(N1415="zákl. přenesená",J1415,0)</f>
        <v>0</v>
      </c>
      <c r="BH1415" s="341">
        <f>IF(N1415="sníž. přenesená",J1415,0)</f>
        <v>0</v>
      </c>
      <c r="BI1415" s="341">
        <f>IF(N1415="nulová",J1415,0)</f>
        <v>0</v>
      </c>
      <c r="BJ1415" s="3" t="s">
        <v>89</v>
      </c>
      <c r="BK1415" s="341">
        <f>ROUND(I1415*H1415,2)</f>
        <v>0</v>
      </c>
      <c r="BL1415" s="3" t="s">
        <v>409</v>
      </c>
      <c r="BM1415" s="340" t="s">
        <v>2667</v>
      </c>
    </row>
    <row r="1416" spans="2:65" s="350" customFormat="1" ht="20" x14ac:dyDescent="0.2">
      <c r="B1416" s="349"/>
      <c r="D1416" s="344" t="s">
        <v>328</v>
      </c>
      <c r="E1416" s="351" t="s">
        <v>1</v>
      </c>
      <c r="F1416" s="352" t="s">
        <v>2668</v>
      </c>
      <c r="H1416" s="353">
        <v>68.215999999999994</v>
      </c>
      <c r="L1416" s="349"/>
      <c r="M1416" s="354"/>
      <c r="T1416" s="355"/>
      <c r="AT1416" s="351" t="s">
        <v>328</v>
      </c>
      <c r="AU1416" s="351" t="s">
        <v>89</v>
      </c>
      <c r="AV1416" s="350" t="s">
        <v>89</v>
      </c>
      <c r="AW1416" s="350" t="s">
        <v>32</v>
      </c>
      <c r="AX1416" s="350" t="s">
        <v>76</v>
      </c>
      <c r="AY1416" s="351" t="s">
        <v>320</v>
      </c>
    </row>
    <row r="1417" spans="2:65" s="350" customFormat="1" ht="20" x14ac:dyDescent="0.2">
      <c r="B1417" s="349"/>
      <c r="D1417" s="344" t="s">
        <v>328</v>
      </c>
      <c r="E1417" s="351" t="s">
        <v>1</v>
      </c>
      <c r="F1417" s="352" t="s">
        <v>2669</v>
      </c>
      <c r="H1417" s="353">
        <v>49.207999999999998</v>
      </c>
      <c r="L1417" s="349"/>
      <c r="M1417" s="354"/>
      <c r="T1417" s="355"/>
      <c r="AT1417" s="351" t="s">
        <v>328</v>
      </c>
      <c r="AU1417" s="351" t="s">
        <v>89</v>
      </c>
      <c r="AV1417" s="350" t="s">
        <v>89</v>
      </c>
      <c r="AW1417" s="350" t="s">
        <v>32</v>
      </c>
      <c r="AX1417" s="350" t="s">
        <v>76</v>
      </c>
      <c r="AY1417" s="351" t="s">
        <v>320</v>
      </c>
    </row>
    <row r="1418" spans="2:65" s="350" customFormat="1" x14ac:dyDescent="0.2">
      <c r="B1418" s="349"/>
      <c r="D1418" s="344" t="s">
        <v>328</v>
      </c>
      <c r="E1418" s="351" t="s">
        <v>1</v>
      </c>
      <c r="F1418" s="352" t="s">
        <v>2670</v>
      </c>
      <c r="H1418" s="353">
        <v>4284.0550000000003</v>
      </c>
      <c r="L1418" s="349"/>
      <c r="M1418" s="354"/>
      <c r="T1418" s="355"/>
      <c r="AT1418" s="351" t="s">
        <v>328</v>
      </c>
      <c r="AU1418" s="351" t="s">
        <v>89</v>
      </c>
      <c r="AV1418" s="350" t="s">
        <v>89</v>
      </c>
      <c r="AW1418" s="350" t="s">
        <v>32</v>
      </c>
      <c r="AX1418" s="350" t="s">
        <v>76</v>
      </c>
      <c r="AY1418" s="351" t="s">
        <v>320</v>
      </c>
    </row>
    <row r="1419" spans="2:65" s="384" customFormat="1" x14ac:dyDescent="0.2">
      <c r="B1419" s="383"/>
      <c r="D1419" s="344" t="s">
        <v>328</v>
      </c>
      <c r="E1419" s="385" t="s">
        <v>153</v>
      </c>
      <c r="F1419" s="386" t="s">
        <v>621</v>
      </c>
      <c r="H1419" s="387">
        <v>4401.4790000000003</v>
      </c>
      <c r="L1419" s="383"/>
      <c r="M1419" s="388"/>
      <c r="T1419" s="389"/>
      <c r="AT1419" s="385" t="s">
        <v>328</v>
      </c>
      <c r="AU1419" s="385" t="s">
        <v>89</v>
      </c>
      <c r="AV1419" s="384" t="s">
        <v>207</v>
      </c>
      <c r="AW1419" s="384" t="s">
        <v>32</v>
      </c>
      <c r="AX1419" s="384" t="s">
        <v>76</v>
      </c>
      <c r="AY1419" s="385" t="s">
        <v>320</v>
      </c>
    </row>
    <row r="1420" spans="2:65" s="350" customFormat="1" x14ac:dyDescent="0.2">
      <c r="B1420" s="349"/>
      <c r="D1420" s="344" t="s">
        <v>328</v>
      </c>
      <c r="E1420" s="351" t="s">
        <v>1</v>
      </c>
      <c r="F1420" s="352" t="s">
        <v>2671</v>
      </c>
      <c r="H1420" s="353">
        <v>74.941999999999993</v>
      </c>
      <c r="L1420" s="349"/>
      <c r="M1420" s="354"/>
      <c r="T1420" s="355"/>
      <c r="AT1420" s="351" t="s">
        <v>328</v>
      </c>
      <c r="AU1420" s="351" t="s">
        <v>89</v>
      </c>
      <c r="AV1420" s="350" t="s">
        <v>89</v>
      </c>
      <c r="AW1420" s="350" t="s">
        <v>32</v>
      </c>
      <c r="AX1420" s="350" t="s">
        <v>76</v>
      </c>
      <c r="AY1420" s="351" t="s">
        <v>320</v>
      </c>
    </row>
    <row r="1421" spans="2:65" s="384" customFormat="1" x14ac:dyDescent="0.2">
      <c r="B1421" s="383"/>
      <c r="D1421" s="344" t="s">
        <v>328</v>
      </c>
      <c r="E1421" s="385" t="s">
        <v>1</v>
      </c>
      <c r="F1421" s="386" t="s">
        <v>621</v>
      </c>
      <c r="H1421" s="387">
        <v>74.941999999999993</v>
      </c>
      <c r="L1421" s="383"/>
      <c r="M1421" s="388"/>
      <c r="T1421" s="389"/>
      <c r="AT1421" s="385" t="s">
        <v>328</v>
      </c>
      <c r="AU1421" s="385" t="s">
        <v>89</v>
      </c>
      <c r="AV1421" s="384" t="s">
        <v>207</v>
      </c>
      <c r="AW1421" s="384" t="s">
        <v>32</v>
      </c>
      <c r="AX1421" s="384" t="s">
        <v>76</v>
      </c>
      <c r="AY1421" s="385" t="s">
        <v>320</v>
      </c>
    </row>
    <row r="1422" spans="2:65" s="357" customFormat="1" x14ac:dyDescent="0.2">
      <c r="B1422" s="356"/>
      <c r="D1422" s="344" t="s">
        <v>328</v>
      </c>
      <c r="E1422" s="358" t="s">
        <v>1</v>
      </c>
      <c r="F1422" s="359" t="s">
        <v>402</v>
      </c>
      <c r="H1422" s="360">
        <v>4476.4210000000003</v>
      </c>
      <c r="L1422" s="356"/>
      <c r="M1422" s="361"/>
      <c r="T1422" s="362"/>
      <c r="AT1422" s="358" t="s">
        <v>328</v>
      </c>
      <c r="AU1422" s="358" t="s">
        <v>89</v>
      </c>
      <c r="AV1422" s="357" t="s">
        <v>326</v>
      </c>
      <c r="AW1422" s="357" t="s">
        <v>32</v>
      </c>
      <c r="AX1422" s="357" t="s">
        <v>84</v>
      </c>
      <c r="AY1422" s="358" t="s">
        <v>320</v>
      </c>
    </row>
    <row r="1423" spans="2:65" s="1" customFormat="1" ht="24.15" customHeight="1" x14ac:dyDescent="0.2">
      <c r="B1423" s="13"/>
      <c r="C1423" s="329" t="s">
        <v>2672</v>
      </c>
      <c r="D1423" s="329" t="s">
        <v>322</v>
      </c>
      <c r="E1423" s="330" t="s">
        <v>2673</v>
      </c>
      <c r="F1423" s="331" t="s">
        <v>2674</v>
      </c>
      <c r="G1423" s="332" t="s">
        <v>385</v>
      </c>
      <c r="H1423" s="333">
        <v>4401.4790000000003</v>
      </c>
      <c r="I1423" s="21"/>
      <c r="J1423" s="334">
        <f>ROUND(I1423*H1423,2)</f>
        <v>0</v>
      </c>
      <c r="K1423" s="335"/>
      <c r="L1423" s="13"/>
      <c r="M1423" s="336" t="s">
        <v>1</v>
      </c>
      <c r="N1423" s="337" t="s">
        <v>42</v>
      </c>
      <c r="P1423" s="338">
        <f>O1423*H1423</f>
        <v>0</v>
      </c>
      <c r="Q1423" s="338">
        <v>2.9E-4</v>
      </c>
      <c r="R1423" s="338">
        <f>Q1423*H1423</f>
        <v>1.2764289100000001</v>
      </c>
      <c r="S1423" s="338">
        <v>0</v>
      </c>
      <c r="T1423" s="339">
        <f>S1423*H1423</f>
        <v>0</v>
      </c>
      <c r="AR1423" s="340" t="s">
        <v>409</v>
      </c>
      <c r="AT1423" s="340" t="s">
        <v>322</v>
      </c>
      <c r="AU1423" s="340" t="s">
        <v>89</v>
      </c>
      <c r="AY1423" s="3" t="s">
        <v>320</v>
      </c>
      <c r="BE1423" s="341">
        <f>IF(N1423="základní",J1423,0)</f>
        <v>0</v>
      </c>
      <c r="BF1423" s="341">
        <f>IF(N1423="snížená",J1423,0)</f>
        <v>0</v>
      </c>
      <c r="BG1423" s="341">
        <f>IF(N1423="zákl. přenesená",J1423,0)</f>
        <v>0</v>
      </c>
      <c r="BH1423" s="341">
        <f>IF(N1423="sníž. přenesená",J1423,0)</f>
        <v>0</v>
      </c>
      <c r="BI1423" s="341">
        <f>IF(N1423="nulová",J1423,0)</f>
        <v>0</v>
      </c>
      <c r="BJ1423" s="3" t="s">
        <v>89</v>
      </c>
      <c r="BK1423" s="341">
        <f>ROUND(I1423*H1423,2)</f>
        <v>0</v>
      </c>
      <c r="BL1423" s="3" t="s">
        <v>409</v>
      </c>
      <c r="BM1423" s="340" t="s">
        <v>2675</v>
      </c>
    </row>
    <row r="1424" spans="2:65" s="350" customFormat="1" x14ac:dyDescent="0.2">
      <c r="B1424" s="349"/>
      <c r="D1424" s="344" t="s">
        <v>328</v>
      </c>
      <c r="E1424" s="351" t="s">
        <v>1</v>
      </c>
      <c r="F1424" s="352" t="s">
        <v>153</v>
      </c>
      <c r="H1424" s="353">
        <v>4401.4790000000003</v>
      </c>
      <c r="L1424" s="349"/>
      <c r="M1424" s="354"/>
      <c r="T1424" s="355"/>
      <c r="AT1424" s="351" t="s">
        <v>328</v>
      </c>
      <c r="AU1424" s="351" t="s">
        <v>89</v>
      </c>
      <c r="AV1424" s="350" t="s">
        <v>89</v>
      </c>
      <c r="AW1424" s="350" t="s">
        <v>32</v>
      </c>
      <c r="AX1424" s="350" t="s">
        <v>84</v>
      </c>
      <c r="AY1424" s="351" t="s">
        <v>320</v>
      </c>
    </row>
    <row r="1425" spans="2:65" s="1" customFormat="1" ht="24.15" customHeight="1" x14ac:dyDescent="0.2">
      <c r="B1425" s="13"/>
      <c r="C1425" s="329" t="s">
        <v>2676</v>
      </c>
      <c r="D1425" s="329" t="s">
        <v>322</v>
      </c>
      <c r="E1425" s="330" t="s">
        <v>2677</v>
      </c>
      <c r="F1425" s="331" t="s">
        <v>2678</v>
      </c>
      <c r="G1425" s="332" t="s">
        <v>385</v>
      </c>
      <c r="H1425" s="333">
        <v>66.391999999999996</v>
      </c>
      <c r="I1425" s="21"/>
      <c r="J1425" s="334">
        <f>ROUND(I1425*H1425,2)</f>
        <v>0</v>
      </c>
      <c r="K1425" s="335"/>
      <c r="L1425" s="13"/>
      <c r="M1425" s="336" t="s">
        <v>1</v>
      </c>
      <c r="N1425" s="337" t="s">
        <v>42</v>
      </c>
      <c r="P1425" s="338">
        <f>O1425*H1425</f>
        <v>0</v>
      </c>
      <c r="Q1425" s="338">
        <v>2.9E-4</v>
      </c>
      <c r="R1425" s="338">
        <f>Q1425*H1425</f>
        <v>1.9253679999999999E-2</v>
      </c>
      <c r="S1425" s="338">
        <v>0</v>
      </c>
      <c r="T1425" s="339">
        <f>S1425*H1425</f>
        <v>0</v>
      </c>
      <c r="AR1425" s="340" t="s">
        <v>409</v>
      </c>
      <c r="AT1425" s="340" t="s">
        <v>322</v>
      </c>
      <c r="AU1425" s="340" t="s">
        <v>89</v>
      </c>
      <c r="AY1425" s="3" t="s">
        <v>320</v>
      </c>
      <c r="BE1425" s="341">
        <f>IF(N1425="základní",J1425,0)</f>
        <v>0</v>
      </c>
      <c r="BF1425" s="341">
        <f>IF(N1425="snížená",J1425,0)</f>
        <v>0</v>
      </c>
      <c r="BG1425" s="341">
        <f>IF(N1425="zákl. přenesená",J1425,0)</f>
        <v>0</v>
      </c>
      <c r="BH1425" s="341">
        <f>IF(N1425="sníž. přenesená",J1425,0)</f>
        <v>0</v>
      </c>
      <c r="BI1425" s="341">
        <f>IF(N1425="nulová",J1425,0)</f>
        <v>0</v>
      </c>
      <c r="BJ1425" s="3" t="s">
        <v>89</v>
      </c>
      <c r="BK1425" s="341">
        <f>ROUND(I1425*H1425,2)</f>
        <v>0</v>
      </c>
      <c r="BL1425" s="3" t="s">
        <v>409</v>
      </c>
      <c r="BM1425" s="340" t="s">
        <v>2679</v>
      </c>
    </row>
    <row r="1426" spans="2:65" s="350" customFormat="1" x14ac:dyDescent="0.2">
      <c r="B1426" s="349"/>
      <c r="D1426" s="344" t="s">
        <v>328</v>
      </c>
      <c r="E1426" s="351" t="s">
        <v>1</v>
      </c>
      <c r="F1426" s="352" t="s">
        <v>229</v>
      </c>
      <c r="H1426" s="353">
        <v>66.391999999999996</v>
      </c>
      <c r="L1426" s="349"/>
      <c r="M1426" s="354"/>
      <c r="T1426" s="355"/>
      <c r="AT1426" s="351" t="s">
        <v>328</v>
      </c>
      <c r="AU1426" s="351" t="s">
        <v>89</v>
      </c>
      <c r="AV1426" s="350" t="s">
        <v>89</v>
      </c>
      <c r="AW1426" s="350" t="s">
        <v>32</v>
      </c>
      <c r="AX1426" s="350" t="s">
        <v>84</v>
      </c>
      <c r="AY1426" s="351" t="s">
        <v>320</v>
      </c>
    </row>
    <row r="1427" spans="2:65" s="318" customFormat="1" ht="22.75" customHeight="1" x14ac:dyDescent="0.25">
      <c r="B1427" s="317"/>
      <c r="D1427" s="319" t="s">
        <v>75</v>
      </c>
      <c r="E1427" s="327" t="s">
        <v>2680</v>
      </c>
      <c r="F1427" s="327" t="s">
        <v>2681</v>
      </c>
      <c r="J1427" s="328">
        <f>BK1427</f>
        <v>0</v>
      </c>
      <c r="L1427" s="317"/>
      <c r="M1427" s="322"/>
      <c r="P1427" s="323">
        <f>SUM(P1428:P1432)</f>
        <v>0</v>
      </c>
      <c r="R1427" s="323">
        <f>SUM(R1428:R1432)</f>
        <v>0.161</v>
      </c>
      <c r="T1427" s="324">
        <f>SUM(T1428:T1432)</f>
        <v>0</v>
      </c>
      <c r="AR1427" s="319" t="s">
        <v>89</v>
      </c>
      <c r="AT1427" s="325" t="s">
        <v>75</v>
      </c>
      <c r="AU1427" s="325" t="s">
        <v>84</v>
      </c>
      <c r="AY1427" s="319" t="s">
        <v>320</v>
      </c>
      <c r="BK1427" s="326">
        <f>SUM(BK1428:BK1432)</f>
        <v>0</v>
      </c>
    </row>
    <row r="1428" spans="2:65" s="1" customFormat="1" ht="16.5" customHeight="1" x14ac:dyDescent="0.2">
      <c r="B1428" s="13"/>
      <c r="C1428" s="329" t="s">
        <v>2682</v>
      </c>
      <c r="D1428" s="329" t="s">
        <v>322</v>
      </c>
      <c r="E1428" s="330" t="s">
        <v>2683</v>
      </c>
      <c r="F1428" s="331" t="s">
        <v>2684</v>
      </c>
      <c r="G1428" s="332" t="s">
        <v>1353</v>
      </c>
      <c r="H1428" s="333">
        <v>1</v>
      </c>
      <c r="I1428" s="21"/>
      <c r="J1428" s="334">
        <f>ROUND(I1428*H1428,2)</f>
        <v>0</v>
      </c>
      <c r="K1428" s="335"/>
      <c r="L1428" s="13"/>
      <c r="M1428" s="336" t="s">
        <v>1</v>
      </c>
      <c r="N1428" s="337" t="s">
        <v>42</v>
      </c>
      <c r="P1428" s="338">
        <f>O1428*H1428</f>
        <v>0</v>
      </c>
      <c r="Q1428" s="338">
        <v>0</v>
      </c>
      <c r="R1428" s="338">
        <f>Q1428*H1428</f>
        <v>0</v>
      </c>
      <c r="S1428" s="338">
        <v>0</v>
      </c>
      <c r="T1428" s="339">
        <f>S1428*H1428</f>
        <v>0</v>
      </c>
      <c r="AR1428" s="340" t="s">
        <v>409</v>
      </c>
      <c r="AT1428" s="340" t="s">
        <v>322</v>
      </c>
      <c r="AU1428" s="340" t="s">
        <v>89</v>
      </c>
      <c r="AY1428" s="3" t="s">
        <v>320</v>
      </c>
      <c r="BE1428" s="341">
        <f>IF(N1428="základní",J1428,0)</f>
        <v>0</v>
      </c>
      <c r="BF1428" s="341">
        <f>IF(N1428="snížená",J1428,0)</f>
        <v>0</v>
      </c>
      <c r="BG1428" s="341">
        <f>IF(N1428="zákl. přenesená",J1428,0)</f>
        <v>0</v>
      </c>
      <c r="BH1428" s="341">
        <f>IF(N1428="sníž. přenesená",J1428,0)</f>
        <v>0</v>
      </c>
      <c r="BI1428" s="341">
        <f>IF(N1428="nulová",J1428,0)</f>
        <v>0</v>
      </c>
      <c r="BJ1428" s="3" t="s">
        <v>89</v>
      </c>
      <c r="BK1428" s="341">
        <f>ROUND(I1428*H1428,2)</f>
        <v>0</v>
      </c>
      <c r="BL1428" s="3" t="s">
        <v>409</v>
      </c>
      <c r="BM1428" s="340" t="s">
        <v>2685</v>
      </c>
    </row>
    <row r="1429" spans="2:65" s="1" customFormat="1" ht="24.15" customHeight="1" x14ac:dyDescent="0.2">
      <c r="B1429" s="13"/>
      <c r="C1429" s="363" t="s">
        <v>2686</v>
      </c>
      <c r="D1429" s="363" t="s">
        <v>339</v>
      </c>
      <c r="E1429" s="364" t="s">
        <v>2687</v>
      </c>
      <c r="F1429" s="365" t="s">
        <v>2688</v>
      </c>
      <c r="G1429" s="366" t="s">
        <v>1539</v>
      </c>
      <c r="H1429" s="367">
        <v>6</v>
      </c>
      <c r="I1429" s="22"/>
      <c r="J1429" s="368">
        <f>ROUND(I1429*H1429,2)</f>
        <v>0</v>
      </c>
      <c r="K1429" s="369"/>
      <c r="L1429" s="370"/>
      <c r="M1429" s="371" t="s">
        <v>1</v>
      </c>
      <c r="N1429" s="372" t="s">
        <v>42</v>
      </c>
      <c r="P1429" s="338">
        <f>O1429*H1429</f>
        <v>0</v>
      </c>
      <c r="Q1429" s="338">
        <v>1E-3</v>
      </c>
      <c r="R1429" s="338">
        <f>Q1429*H1429</f>
        <v>6.0000000000000001E-3</v>
      </c>
      <c r="S1429" s="338">
        <v>0</v>
      </c>
      <c r="T1429" s="339">
        <f>S1429*H1429</f>
        <v>0</v>
      </c>
      <c r="AR1429" s="340" t="s">
        <v>501</v>
      </c>
      <c r="AT1429" s="340" t="s">
        <v>339</v>
      </c>
      <c r="AU1429" s="340" t="s">
        <v>89</v>
      </c>
      <c r="AY1429" s="3" t="s">
        <v>320</v>
      </c>
      <c r="BE1429" s="341">
        <f>IF(N1429="základní",J1429,0)</f>
        <v>0</v>
      </c>
      <c r="BF1429" s="341">
        <f>IF(N1429="snížená",J1429,0)</f>
        <v>0</v>
      </c>
      <c r="BG1429" s="341">
        <f>IF(N1429="zákl. přenesená",J1429,0)</f>
        <v>0</v>
      </c>
      <c r="BH1429" s="341">
        <f>IF(N1429="sníž. přenesená",J1429,0)</f>
        <v>0</v>
      </c>
      <c r="BI1429" s="341">
        <f>IF(N1429="nulová",J1429,0)</f>
        <v>0</v>
      </c>
      <c r="BJ1429" s="3" t="s">
        <v>89</v>
      </c>
      <c r="BK1429" s="341">
        <f>ROUND(I1429*H1429,2)</f>
        <v>0</v>
      </c>
      <c r="BL1429" s="3" t="s">
        <v>409</v>
      </c>
      <c r="BM1429" s="340" t="s">
        <v>2689</v>
      </c>
    </row>
    <row r="1430" spans="2:65" s="1" customFormat="1" ht="24.15" customHeight="1" x14ac:dyDescent="0.2">
      <c r="B1430" s="13"/>
      <c r="C1430" s="363" t="s">
        <v>2690</v>
      </c>
      <c r="D1430" s="363" t="s">
        <v>339</v>
      </c>
      <c r="E1430" s="364" t="s">
        <v>2691</v>
      </c>
      <c r="F1430" s="365" t="s">
        <v>2692</v>
      </c>
      <c r="G1430" s="366" t="s">
        <v>1539</v>
      </c>
      <c r="H1430" s="367">
        <v>21</v>
      </c>
      <c r="I1430" s="22"/>
      <c r="J1430" s="368">
        <f>ROUND(I1430*H1430,2)</f>
        <v>0</v>
      </c>
      <c r="K1430" s="369"/>
      <c r="L1430" s="370"/>
      <c r="M1430" s="371" t="s">
        <v>1</v>
      </c>
      <c r="N1430" s="372" t="s">
        <v>42</v>
      </c>
      <c r="P1430" s="338">
        <f>O1430*H1430</f>
        <v>0</v>
      </c>
      <c r="Q1430" s="338">
        <v>1E-3</v>
      </c>
      <c r="R1430" s="338">
        <f>Q1430*H1430</f>
        <v>2.1000000000000001E-2</v>
      </c>
      <c r="S1430" s="338">
        <v>0</v>
      </c>
      <c r="T1430" s="339">
        <f>S1430*H1430</f>
        <v>0</v>
      </c>
      <c r="AR1430" s="340" t="s">
        <v>501</v>
      </c>
      <c r="AT1430" s="340" t="s">
        <v>339</v>
      </c>
      <c r="AU1430" s="340" t="s">
        <v>89</v>
      </c>
      <c r="AY1430" s="3" t="s">
        <v>320</v>
      </c>
      <c r="BE1430" s="341">
        <f>IF(N1430="základní",J1430,0)</f>
        <v>0</v>
      </c>
      <c r="BF1430" s="341">
        <f>IF(N1430="snížená",J1430,0)</f>
        <v>0</v>
      </c>
      <c r="BG1430" s="341">
        <f>IF(N1430="zákl. přenesená",J1430,0)</f>
        <v>0</v>
      </c>
      <c r="BH1430" s="341">
        <f>IF(N1430="sníž. přenesená",J1430,0)</f>
        <v>0</v>
      </c>
      <c r="BI1430" s="341">
        <f>IF(N1430="nulová",J1430,0)</f>
        <v>0</v>
      </c>
      <c r="BJ1430" s="3" t="s">
        <v>89</v>
      </c>
      <c r="BK1430" s="341">
        <f>ROUND(I1430*H1430,2)</f>
        <v>0</v>
      </c>
      <c r="BL1430" s="3" t="s">
        <v>409</v>
      </c>
      <c r="BM1430" s="340" t="s">
        <v>2693</v>
      </c>
    </row>
    <row r="1431" spans="2:65" s="1" customFormat="1" ht="16.5" customHeight="1" x14ac:dyDescent="0.2">
      <c r="B1431" s="13"/>
      <c r="C1431" s="363" t="s">
        <v>2694</v>
      </c>
      <c r="D1431" s="363" t="s">
        <v>339</v>
      </c>
      <c r="E1431" s="364" t="s">
        <v>2695</v>
      </c>
      <c r="F1431" s="365" t="s">
        <v>2696</v>
      </c>
      <c r="G1431" s="366" t="s">
        <v>1539</v>
      </c>
      <c r="H1431" s="367">
        <v>1</v>
      </c>
      <c r="I1431" s="22"/>
      <c r="J1431" s="368">
        <f>ROUND(I1431*H1431,2)</f>
        <v>0</v>
      </c>
      <c r="K1431" s="369"/>
      <c r="L1431" s="370"/>
      <c r="M1431" s="371" t="s">
        <v>1</v>
      </c>
      <c r="N1431" s="372" t="s">
        <v>42</v>
      </c>
      <c r="P1431" s="338">
        <f>O1431*H1431</f>
        <v>0</v>
      </c>
      <c r="Q1431" s="338">
        <v>1E-3</v>
      </c>
      <c r="R1431" s="338">
        <f>Q1431*H1431</f>
        <v>1E-3</v>
      </c>
      <c r="S1431" s="338">
        <v>0</v>
      </c>
      <c r="T1431" s="339">
        <f>S1431*H1431</f>
        <v>0</v>
      </c>
      <c r="AR1431" s="340" t="s">
        <v>501</v>
      </c>
      <c r="AT1431" s="340" t="s">
        <v>339</v>
      </c>
      <c r="AU1431" s="340" t="s">
        <v>89</v>
      </c>
      <c r="AY1431" s="3" t="s">
        <v>320</v>
      </c>
      <c r="BE1431" s="341">
        <f>IF(N1431="základní",J1431,0)</f>
        <v>0</v>
      </c>
      <c r="BF1431" s="341">
        <f>IF(N1431="snížená",J1431,0)</f>
        <v>0</v>
      </c>
      <c r="BG1431" s="341">
        <f>IF(N1431="zákl. přenesená",J1431,0)</f>
        <v>0</v>
      </c>
      <c r="BH1431" s="341">
        <f>IF(N1431="sníž. přenesená",J1431,0)</f>
        <v>0</v>
      </c>
      <c r="BI1431" s="341">
        <f>IF(N1431="nulová",J1431,0)</f>
        <v>0</v>
      </c>
      <c r="BJ1431" s="3" t="s">
        <v>89</v>
      </c>
      <c r="BK1431" s="341">
        <f>ROUND(I1431*H1431,2)</f>
        <v>0</v>
      </c>
      <c r="BL1431" s="3" t="s">
        <v>409</v>
      </c>
      <c r="BM1431" s="340" t="s">
        <v>2697</v>
      </c>
    </row>
    <row r="1432" spans="2:65" s="1" customFormat="1" ht="16.5" customHeight="1" x14ac:dyDescent="0.2">
      <c r="B1432" s="13"/>
      <c r="C1432" s="363" t="s">
        <v>2698</v>
      </c>
      <c r="D1432" s="363" t="s">
        <v>339</v>
      </c>
      <c r="E1432" s="364" t="s">
        <v>2699</v>
      </c>
      <c r="F1432" s="365" t="s">
        <v>2700</v>
      </c>
      <c r="G1432" s="366" t="s">
        <v>325</v>
      </c>
      <c r="H1432" s="367">
        <v>133</v>
      </c>
      <c r="I1432" s="22"/>
      <c r="J1432" s="368">
        <f>ROUND(I1432*H1432,2)</f>
        <v>0</v>
      </c>
      <c r="K1432" s="369"/>
      <c r="L1432" s="370"/>
      <c r="M1432" s="371" t="s">
        <v>1</v>
      </c>
      <c r="N1432" s="372" t="s">
        <v>42</v>
      </c>
      <c r="P1432" s="338">
        <f>O1432*H1432</f>
        <v>0</v>
      </c>
      <c r="Q1432" s="338">
        <v>1E-3</v>
      </c>
      <c r="R1432" s="338">
        <f>Q1432*H1432</f>
        <v>0.13300000000000001</v>
      </c>
      <c r="S1432" s="338">
        <v>0</v>
      </c>
      <c r="T1432" s="339">
        <f>S1432*H1432</f>
        <v>0</v>
      </c>
      <c r="AR1432" s="340" t="s">
        <v>501</v>
      </c>
      <c r="AT1432" s="340" t="s">
        <v>339</v>
      </c>
      <c r="AU1432" s="340" t="s">
        <v>89</v>
      </c>
      <c r="AY1432" s="3" t="s">
        <v>320</v>
      </c>
      <c r="BE1432" s="341">
        <f>IF(N1432="základní",J1432,0)</f>
        <v>0</v>
      </c>
      <c r="BF1432" s="341">
        <f>IF(N1432="snížená",J1432,0)</f>
        <v>0</v>
      </c>
      <c r="BG1432" s="341">
        <f>IF(N1432="zákl. přenesená",J1432,0)</f>
        <v>0</v>
      </c>
      <c r="BH1432" s="341">
        <f>IF(N1432="sníž. přenesená",J1432,0)</f>
        <v>0</v>
      </c>
      <c r="BI1432" s="341">
        <f>IF(N1432="nulová",J1432,0)</f>
        <v>0</v>
      </c>
      <c r="BJ1432" s="3" t="s">
        <v>89</v>
      </c>
      <c r="BK1432" s="341">
        <f>ROUND(I1432*H1432,2)</f>
        <v>0</v>
      </c>
      <c r="BL1432" s="3" t="s">
        <v>409</v>
      </c>
      <c r="BM1432" s="340" t="s">
        <v>2701</v>
      </c>
    </row>
    <row r="1433" spans="2:65" s="318" customFormat="1" ht="25.9" customHeight="1" x14ac:dyDescent="0.35">
      <c r="B1433" s="317"/>
      <c r="D1433" s="319" t="s">
        <v>75</v>
      </c>
      <c r="E1433" s="320" t="s">
        <v>2702</v>
      </c>
      <c r="F1433" s="320" t="s">
        <v>2703</v>
      </c>
      <c r="J1433" s="321">
        <f>BK1433</f>
        <v>0</v>
      </c>
      <c r="L1433" s="317"/>
      <c r="M1433" s="322"/>
      <c r="P1433" s="323">
        <f>P1434+P1438+P1440+P1442+P1444</f>
        <v>0</v>
      </c>
      <c r="R1433" s="323">
        <f>R1434+R1438+R1440+R1442+R1444</f>
        <v>0</v>
      </c>
      <c r="T1433" s="324">
        <f>T1434+T1438+T1440+T1442+T1444</f>
        <v>0</v>
      </c>
      <c r="AR1433" s="319" t="s">
        <v>346</v>
      </c>
      <c r="AT1433" s="325" t="s">
        <v>75</v>
      </c>
      <c r="AU1433" s="325" t="s">
        <v>76</v>
      </c>
      <c r="AY1433" s="319" t="s">
        <v>320</v>
      </c>
      <c r="BK1433" s="326">
        <f>BK1434+BK1438+BK1440+BK1442+BK1444</f>
        <v>0</v>
      </c>
    </row>
    <row r="1434" spans="2:65" s="318" customFormat="1" ht="22.75" customHeight="1" x14ac:dyDescent="0.25">
      <c r="B1434" s="317"/>
      <c r="D1434" s="319" t="s">
        <v>75</v>
      </c>
      <c r="E1434" s="327" t="s">
        <v>2704</v>
      </c>
      <c r="F1434" s="327" t="s">
        <v>2705</v>
      </c>
      <c r="J1434" s="328">
        <f>BK1434</f>
        <v>0</v>
      </c>
      <c r="L1434" s="317"/>
      <c r="M1434" s="322"/>
      <c r="P1434" s="323">
        <f>SUM(P1435:P1437)</f>
        <v>0</v>
      </c>
      <c r="R1434" s="323">
        <f>SUM(R1435:R1437)</f>
        <v>0</v>
      </c>
      <c r="T1434" s="324">
        <f>SUM(T1435:T1437)</f>
        <v>0</v>
      </c>
      <c r="AR1434" s="319" t="s">
        <v>346</v>
      </c>
      <c r="AT1434" s="325" t="s">
        <v>75</v>
      </c>
      <c r="AU1434" s="325" t="s">
        <v>84</v>
      </c>
      <c r="AY1434" s="319" t="s">
        <v>320</v>
      </c>
      <c r="BK1434" s="326">
        <f>SUM(BK1435:BK1437)</f>
        <v>0</v>
      </c>
    </row>
    <row r="1435" spans="2:65" s="1" customFormat="1" ht="21.75" customHeight="1" x14ac:dyDescent="0.2">
      <c r="B1435" s="13"/>
      <c r="C1435" s="329" t="s">
        <v>2706</v>
      </c>
      <c r="D1435" s="329" t="s">
        <v>322</v>
      </c>
      <c r="E1435" s="330" t="s">
        <v>2707</v>
      </c>
      <c r="F1435" s="331" t="s">
        <v>2708</v>
      </c>
      <c r="G1435" s="332" t="s">
        <v>1353</v>
      </c>
      <c r="H1435" s="333">
        <v>1</v>
      </c>
      <c r="I1435" s="21"/>
      <c r="J1435" s="334">
        <f>ROUND(I1435*H1435,2)</f>
        <v>0</v>
      </c>
      <c r="K1435" s="335"/>
      <c r="L1435" s="13"/>
      <c r="M1435" s="336" t="s">
        <v>1</v>
      </c>
      <c r="N1435" s="337" t="s">
        <v>42</v>
      </c>
      <c r="P1435" s="338">
        <f>O1435*H1435</f>
        <v>0</v>
      </c>
      <c r="Q1435" s="338">
        <v>0</v>
      </c>
      <c r="R1435" s="338">
        <f>Q1435*H1435</f>
        <v>0</v>
      </c>
      <c r="S1435" s="338">
        <v>0</v>
      </c>
      <c r="T1435" s="339">
        <f>S1435*H1435</f>
        <v>0</v>
      </c>
      <c r="AR1435" s="340" t="s">
        <v>2709</v>
      </c>
      <c r="AT1435" s="340" t="s">
        <v>322</v>
      </c>
      <c r="AU1435" s="340" t="s">
        <v>89</v>
      </c>
      <c r="AY1435" s="3" t="s">
        <v>320</v>
      </c>
      <c r="BE1435" s="341">
        <f>IF(N1435="základní",J1435,0)</f>
        <v>0</v>
      </c>
      <c r="BF1435" s="341">
        <f>IF(N1435="snížená",J1435,0)</f>
        <v>0</v>
      </c>
      <c r="BG1435" s="341">
        <f>IF(N1435="zákl. přenesená",J1435,0)</f>
        <v>0</v>
      </c>
      <c r="BH1435" s="341">
        <f>IF(N1435="sníž. přenesená",J1435,0)</f>
        <v>0</v>
      </c>
      <c r="BI1435" s="341">
        <f>IF(N1435="nulová",J1435,0)</f>
        <v>0</v>
      </c>
      <c r="BJ1435" s="3" t="s">
        <v>89</v>
      </c>
      <c r="BK1435" s="341">
        <f>ROUND(I1435*H1435,2)</f>
        <v>0</v>
      </c>
      <c r="BL1435" s="3" t="s">
        <v>2709</v>
      </c>
      <c r="BM1435" s="340" t="s">
        <v>2710</v>
      </c>
    </row>
    <row r="1436" spans="2:65" s="1" customFormat="1" ht="33" customHeight="1" x14ac:dyDescent="0.2">
      <c r="B1436" s="13"/>
      <c r="C1436" s="329" t="s">
        <v>2711</v>
      </c>
      <c r="D1436" s="329" t="s">
        <v>322</v>
      </c>
      <c r="E1436" s="330" t="s">
        <v>2712</v>
      </c>
      <c r="F1436" s="331" t="s">
        <v>2713</v>
      </c>
      <c r="G1436" s="332" t="s">
        <v>1353</v>
      </c>
      <c r="H1436" s="333">
        <v>1</v>
      </c>
      <c r="I1436" s="21"/>
      <c r="J1436" s="334">
        <f>ROUND(I1436*H1436,2)</f>
        <v>0</v>
      </c>
      <c r="K1436" s="335"/>
      <c r="L1436" s="13"/>
      <c r="M1436" s="336" t="s">
        <v>1</v>
      </c>
      <c r="N1436" s="337" t="s">
        <v>42</v>
      </c>
      <c r="P1436" s="338">
        <f>O1436*H1436</f>
        <v>0</v>
      </c>
      <c r="Q1436" s="338">
        <v>0</v>
      </c>
      <c r="R1436" s="338">
        <f>Q1436*H1436</f>
        <v>0</v>
      </c>
      <c r="S1436" s="338">
        <v>0</v>
      </c>
      <c r="T1436" s="339">
        <f>S1436*H1436</f>
        <v>0</v>
      </c>
      <c r="AR1436" s="340" t="s">
        <v>2709</v>
      </c>
      <c r="AT1436" s="340" t="s">
        <v>322</v>
      </c>
      <c r="AU1436" s="340" t="s">
        <v>89</v>
      </c>
      <c r="AY1436" s="3" t="s">
        <v>320</v>
      </c>
      <c r="BE1436" s="341">
        <f>IF(N1436="základní",J1436,0)</f>
        <v>0</v>
      </c>
      <c r="BF1436" s="341">
        <f>IF(N1436="snížená",J1436,0)</f>
        <v>0</v>
      </c>
      <c r="BG1436" s="341">
        <f>IF(N1436="zákl. přenesená",J1436,0)</f>
        <v>0</v>
      </c>
      <c r="BH1436" s="341">
        <f>IF(N1436="sníž. přenesená",J1436,0)</f>
        <v>0</v>
      </c>
      <c r="BI1436" s="341">
        <f>IF(N1436="nulová",J1436,0)</f>
        <v>0</v>
      </c>
      <c r="BJ1436" s="3" t="s">
        <v>89</v>
      </c>
      <c r="BK1436" s="341">
        <f>ROUND(I1436*H1436,2)</f>
        <v>0</v>
      </c>
      <c r="BL1436" s="3" t="s">
        <v>2709</v>
      </c>
      <c r="BM1436" s="340" t="s">
        <v>2714</v>
      </c>
    </row>
    <row r="1437" spans="2:65" s="1" customFormat="1" ht="16.5" customHeight="1" x14ac:dyDescent="0.2">
      <c r="B1437" s="13"/>
      <c r="C1437" s="329" t="s">
        <v>2715</v>
      </c>
      <c r="D1437" s="329" t="s">
        <v>322</v>
      </c>
      <c r="E1437" s="330" t="s">
        <v>2716</v>
      </c>
      <c r="F1437" s="331" t="s">
        <v>2717</v>
      </c>
      <c r="G1437" s="332" t="s">
        <v>1353</v>
      </c>
      <c r="H1437" s="333">
        <v>1</v>
      </c>
      <c r="I1437" s="21"/>
      <c r="J1437" s="334">
        <f>ROUND(I1437*H1437,2)</f>
        <v>0</v>
      </c>
      <c r="K1437" s="335"/>
      <c r="L1437" s="13"/>
      <c r="M1437" s="336" t="s">
        <v>1</v>
      </c>
      <c r="N1437" s="337" t="s">
        <v>42</v>
      </c>
      <c r="P1437" s="338">
        <f>O1437*H1437</f>
        <v>0</v>
      </c>
      <c r="Q1437" s="338">
        <v>0</v>
      </c>
      <c r="R1437" s="338">
        <f>Q1437*H1437</f>
        <v>0</v>
      </c>
      <c r="S1437" s="338">
        <v>0</v>
      </c>
      <c r="T1437" s="339">
        <f>S1437*H1437</f>
        <v>0</v>
      </c>
      <c r="AR1437" s="340" t="s">
        <v>2709</v>
      </c>
      <c r="AT1437" s="340" t="s">
        <v>322</v>
      </c>
      <c r="AU1437" s="340" t="s">
        <v>89</v>
      </c>
      <c r="AY1437" s="3" t="s">
        <v>320</v>
      </c>
      <c r="BE1437" s="341">
        <f>IF(N1437="základní",J1437,0)</f>
        <v>0</v>
      </c>
      <c r="BF1437" s="341">
        <f>IF(N1437="snížená",J1437,0)</f>
        <v>0</v>
      </c>
      <c r="BG1437" s="341">
        <f>IF(N1437="zákl. přenesená",J1437,0)</f>
        <v>0</v>
      </c>
      <c r="BH1437" s="341">
        <f>IF(N1437="sníž. přenesená",J1437,0)</f>
        <v>0</v>
      </c>
      <c r="BI1437" s="341">
        <f>IF(N1437="nulová",J1437,0)</f>
        <v>0</v>
      </c>
      <c r="BJ1437" s="3" t="s">
        <v>89</v>
      </c>
      <c r="BK1437" s="341">
        <f>ROUND(I1437*H1437,2)</f>
        <v>0</v>
      </c>
      <c r="BL1437" s="3" t="s">
        <v>2709</v>
      </c>
      <c r="BM1437" s="340" t="s">
        <v>2718</v>
      </c>
    </row>
    <row r="1438" spans="2:65" s="318" customFormat="1" ht="22.75" customHeight="1" x14ac:dyDescent="0.25">
      <c r="B1438" s="317"/>
      <c r="D1438" s="319" t="s">
        <v>75</v>
      </c>
      <c r="E1438" s="327" t="s">
        <v>2719</v>
      </c>
      <c r="F1438" s="327" t="s">
        <v>2720</v>
      </c>
      <c r="J1438" s="328">
        <f>BK1438</f>
        <v>0</v>
      </c>
      <c r="L1438" s="317"/>
      <c r="M1438" s="322"/>
      <c r="P1438" s="323">
        <f>P1439</f>
        <v>0</v>
      </c>
      <c r="R1438" s="323">
        <f>R1439</f>
        <v>0</v>
      </c>
      <c r="T1438" s="324">
        <f>T1439</f>
        <v>0</v>
      </c>
      <c r="AR1438" s="319" t="s">
        <v>346</v>
      </c>
      <c r="AT1438" s="325" t="s">
        <v>75</v>
      </c>
      <c r="AU1438" s="325" t="s">
        <v>84</v>
      </c>
      <c r="AY1438" s="319" t="s">
        <v>320</v>
      </c>
      <c r="BK1438" s="326">
        <f>BK1439</f>
        <v>0</v>
      </c>
    </row>
    <row r="1439" spans="2:65" s="1" customFormat="1" ht="16.5" customHeight="1" x14ac:dyDescent="0.2">
      <c r="B1439" s="13"/>
      <c r="C1439" s="329" t="s">
        <v>2721</v>
      </c>
      <c r="D1439" s="329" t="s">
        <v>322</v>
      </c>
      <c r="E1439" s="330" t="s">
        <v>2722</v>
      </c>
      <c r="F1439" s="331" t="s">
        <v>2720</v>
      </c>
      <c r="G1439" s="332" t="s">
        <v>1353</v>
      </c>
      <c r="H1439" s="333">
        <v>1</v>
      </c>
      <c r="I1439" s="21"/>
      <c r="J1439" s="334">
        <f>ROUND(I1439*H1439,2)</f>
        <v>0</v>
      </c>
      <c r="K1439" s="335"/>
      <c r="L1439" s="13"/>
      <c r="M1439" s="336" t="s">
        <v>1</v>
      </c>
      <c r="N1439" s="337" t="s">
        <v>42</v>
      </c>
      <c r="P1439" s="338">
        <f>O1439*H1439</f>
        <v>0</v>
      </c>
      <c r="Q1439" s="338">
        <v>0</v>
      </c>
      <c r="R1439" s="338">
        <f>Q1439*H1439</f>
        <v>0</v>
      </c>
      <c r="S1439" s="338">
        <v>0</v>
      </c>
      <c r="T1439" s="339">
        <f>S1439*H1439</f>
        <v>0</v>
      </c>
      <c r="AR1439" s="340" t="s">
        <v>326</v>
      </c>
      <c r="AT1439" s="340" t="s">
        <v>322</v>
      </c>
      <c r="AU1439" s="340" t="s">
        <v>89</v>
      </c>
      <c r="AY1439" s="3" t="s">
        <v>320</v>
      </c>
      <c r="BE1439" s="341">
        <f>IF(N1439="základní",J1439,0)</f>
        <v>0</v>
      </c>
      <c r="BF1439" s="341">
        <f>IF(N1439="snížená",J1439,0)</f>
        <v>0</v>
      </c>
      <c r="BG1439" s="341">
        <f>IF(N1439="zákl. přenesená",J1439,0)</f>
        <v>0</v>
      </c>
      <c r="BH1439" s="341">
        <f>IF(N1439="sníž. přenesená",J1439,0)</f>
        <v>0</v>
      </c>
      <c r="BI1439" s="341">
        <f>IF(N1439="nulová",J1439,0)</f>
        <v>0</v>
      </c>
      <c r="BJ1439" s="3" t="s">
        <v>89</v>
      </c>
      <c r="BK1439" s="341">
        <f>ROUND(I1439*H1439,2)</f>
        <v>0</v>
      </c>
      <c r="BL1439" s="3" t="s">
        <v>326</v>
      </c>
      <c r="BM1439" s="340" t="s">
        <v>2723</v>
      </c>
    </row>
    <row r="1440" spans="2:65" s="318" customFormat="1" ht="22.75" customHeight="1" x14ac:dyDescent="0.25">
      <c r="B1440" s="317"/>
      <c r="D1440" s="319" t="s">
        <v>75</v>
      </c>
      <c r="E1440" s="327" t="s">
        <v>2724</v>
      </c>
      <c r="F1440" s="327" t="s">
        <v>2725</v>
      </c>
      <c r="J1440" s="328">
        <f>BK1440</f>
        <v>0</v>
      </c>
      <c r="L1440" s="317"/>
      <c r="M1440" s="322"/>
      <c r="P1440" s="323">
        <f>P1441</f>
        <v>0</v>
      </c>
      <c r="R1440" s="323">
        <f>R1441</f>
        <v>0</v>
      </c>
      <c r="T1440" s="324">
        <f>T1441</f>
        <v>0</v>
      </c>
      <c r="AR1440" s="319" t="s">
        <v>346</v>
      </c>
      <c r="AT1440" s="325" t="s">
        <v>75</v>
      </c>
      <c r="AU1440" s="325" t="s">
        <v>84</v>
      </c>
      <c r="AY1440" s="319" t="s">
        <v>320</v>
      </c>
      <c r="BK1440" s="326">
        <f>BK1441</f>
        <v>0</v>
      </c>
    </row>
    <row r="1441" spans="2:65" s="1" customFormat="1" ht="16.5" customHeight="1" x14ac:dyDescent="0.2">
      <c r="B1441" s="13"/>
      <c r="C1441" s="329" t="s">
        <v>2726</v>
      </c>
      <c r="D1441" s="329" t="s">
        <v>322</v>
      </c>
      <c r="E1441" s="330" t="s">
        <v>2727</v>
      </c>
      <c r="F1441" s="331" t="s">
        <v>2728</v>
      </c>
      <c r="G1441" s="332" t="s">
        <v>1353</v>
      </c>
      <c r="H1441" s="333">
        <v>1</v>
      </c>
      <c r="I1441" s="21"/>
      <c r="J1441" s="334">
        <f>ROUND(I1441*H1441,2)</f>
        <v>0</v>
      </c>
      <c r="K1441" s="335"/>
      <c r="L1441" s="13"/>
      <c r="M1441" s="336" t="s">
        <v>1</v>
      </c>
      <c r="N1441" s="337" t="s">
        <v>42</v>
      </c>
      <c r="P1441" s="338">
        <f>O1441*H1441</f>
        <v>0</v>
      </c>
      <c r="Q1441" s="338">
        <v>0</v>
      </c>
      <c r="R1441" s="338">
        <f>Q1441*H1441</f>
        <v>0</v>
      </c>
      <c r="S1441" s="338">
        <v>0</v>
      </c>
      <c r="T1441" s="339">
        <f>S1441*H1441</f>
        <v>0</v>
      </c>
      <c r="AR1441" s="340" t="s">
        <v>2709</v>
      </c>
      <c r="AT1441" s="340" t="s">
        <v>322</v>
      </c>
      <c r="AU1441" s="340" t="s">
        <v>89</v>
      </c>
      <c r="AY1441" s="3" t="s">
        <v>320</v>
      </c>
      <c r="BE1441" s="341">
        <f>IF(N1441="základní",J1441,0)</f>
        <v>0</v>
      </c>
      <c r="BF1441" s="341">
        <f>IF(N1441="snížená",J1441,0)</f>
        <v>0</v>
      </c>
      <c r="BG1441" s="341">
        <f>IF(N1441="zákl. přenesená",J1441,0)</f>
        <v>0</v>
      </c>
      <c r="BH1441" s="341">
        <f>IF(N1441="sníž. přenesená",J1441,0)</f>
        <v>0</v>
      </c>
      <c r="BI1441" s="341">
        <f>IF(N1441="nulová",J1441,0)</f>
        <v>0</v>
      </c>
      <c r="BJ1441" s="3" t="s">
        <v>89</v>
      </c>
      <c r="BK1441" s="341">
        <f>ROUND(I1441*H1441,2)</f>
        <v>0</v>
      </c>
      <c r="BL1441" s="3" t="s">
        <v>2709</v>
      </c>
      <c r="BM1441" s="340" t="s">
        <v>2729</v>
      </c>
    </row>
    <row r="1442" spans="2:65" s="318" customFormat="1" ht="22.75" customHeight="1" x14ac:dyDescent="0.25">
      <c r="B1442" s="317"/>
      <c r="D1442" s="319" t="s">
        <v>75</v>
      </c>
      <c r="E1442" s="327" t="s">
        <v>2730</v>
      </c>
      <c r="F1442" s="327" t="s">
        <v>2731</v>
      </c>
      <c r="J1442" s="328">
        <f>BK1442</f>
        <v>0</v>
      </c>
      <c r="L1442" s="317"/>
      <c r="M1442" s="322"/>
      <c r="P1442" s="323">
        <f>P1443</f>
        <v>0</v>
      </c>
      <c r="R1442" s="323">
        <f>R1443</f>
        <v>0</v>
      </c>
      <c r="T1442" s="324">
        <f>T1443</f>
        <v>0</v>
      </c>
      <c r="AR1442" s="319" t="s">
        <v>346</v>
      </c>
      <c r="AT1442" s="325" t="s">
        <v>75</v>
      </c>
      <c r="AU1442" s="325" t="s">
        <v>84</v>
      </c>
      <c r="AY1442" s="319" t="s">
        <v>320</v>
      </c>
      <c r="BK1442" s="326">
        <f>BK1443</f>
        <v>0</v>
      </c>
    </row>
    <row r="1443" spans="2:65" s="1" customFormat="1" ht="16.5" customHeight="1" x14ac:dyDescent="0.2">
      <c r="B1443" s="13"/>
      <c r="C1443" s="329" t="s">
        <v>2732</v>
      </c>
      <c r="D1443" s="329" t="s">
        <v>322</v>
      </c>
      <c r="E1443" s="330" t="s">
        <v>2733</v>
      </c>
      <c r="F1443" s="331" t="s">
        <v>2731</v>
      </c>
      <c r="G1443" s="332" t="s">
        <v>1353</v>
      </c>
      <c r="H1443" s="333">
        <v>1</v>
      </c>
      <c r="I1443" s="21"/>
      <c r="J1443" s="334">
        <f>ROUND(I1443*H1443,2)</f>
        <v>0</v>
      </c>
      <c r="K1443" s="335"/>
      <c r="L1443" s="13"/>
      <c r="M1443" s="336" t="s">
        <v>1</v>
      </c>
      <c r="N1443" s="337" t="s">
        <v>42</v>
      </c>
      <c r="P1443" s="338">
        <f>O1443*H1443</f>
        <v>0</v>
      </c>
      <c r="Q1443" s="338">
        <v>0</v>
      </c>
      <c r="R1443" s="338">
        <f>Q1443*H1443</f>
        <v>0</v>
      </c>
      <c r="S1443" s="338">
        <v>0</v>
      </c>
      <c r="T1443" s="339">
        <f>S1443*H1443</f>
        <v>0</v>
      </c>
      <c r="AR1443" s="340" t="s">
        <v>326</v>
      </c>
      <c r="AT1443" s="340" t="s">
        <v>322</v>
      </c>
      <c r="AU1443" s="340" t="s">
        <v>89</v>
      </c>
      <c r="AY1443" s="3" t="s">
        <v>320</v>
      </c>
      <c r="BE1443" s="341">
        <f>IF(N1443="základní",J1443,0)</f>
        <v>0</v>
      </c>
      <c r="BF1443" s="341">
        <f>IF(N1443="snížená",J1443,0)</f>
        <v>0</v>
      </c>
      <c r="BG1443" s="341">
        <f>IF(N1443="zákl. přenesená",J1443,0)</f>
        <v>0</v>
      </c>
      <c r="BH1443" s="341">
        <f>IF(N1443="sníž. přenesená",J1443,0)</f>
        <v>0</v>
      </c>
      <c r="BI1443" s="341">
        <f>IF(N1443="nulová",J1443,0)</f>
        <v>0</v>
      </c>
      <c r="BJ1443" s="3" t="s">
        <v>89</v>
      </c>
      <c r="BK1443" s="341">
        <f>ROUND(I1443*H1443,2)</f>
        <v>0</v>
      </c>
      <c r="BL1443" s="3" t="s">
        <v>326</v>
      </c>
      <c r="BM1443" s="340" t="s">
        <v>2734</v>
      </c>
    </row>
    <row r="1444" spans="2:65" s="318" customFormat="1" ht="22.75" customHeight="1" x14ac:dyDescent="0.25">
      <c r="B1444" s="317"/>
      <c r="D1444" s="319" t="s">
        <v>75</v>
      </c>
      <c r="E1444" s="327" t="s">
        <v>2735</v>
      </c>
      <c r="F1444" s="327" t="s">
        <v>2736</v>
      </c>
      <c r="J1444" s="328">
        <f>BK1444</f>
        <v>0</v>
      </c>
      <c r="L1444" s="317"/>
      <c r="M1444" s="322"/>
      <c r="P1444" s="323">
        <f>P1445</f>
        <v>0</v>
      </c>
      <c r="R1444" s="323">
        <f>R1445</f>
        <v>0</v>
      </c>
      <c r="T1444" s="324">
        <f>T1445</f>
        <v>0</v>
      </c>
      <c r="AR1444" s="319" t="s">
        <v>346</v>
      </c>
      <c r="AT1444" s="325" t="s">
        <v>75</v>
      </c>
      <c r="AU1444" s="325" t="s">
        <v>84</v>
      </c>
      <c r="AY1444" s="319" t="s">
        <v>320</v>
      </c>
      <c r="BK1444" s="326">
        <f>BK1445</f>
        <v>0</v>
      </c>
    </row>
    <row r="1445" spans="2:65" s="1" customFormat="1" ht="16.5" customHeight="1" x14ac:dyDescent="0.2">
      <c r="B1445" s="13"/>
      <c r="C1445" s="329" t="s">
        <v>2737</v>
      </c>
      <c r="D1445" s="329" t="s">
        <v>322</v>
      </c>
      <c r="E1445" s="330" t="s">
        <v>2738</v>
      </c>
      <c r="F1445" s="331" t="s">
        <v>2736</v>
      </c>
      <c r="G1445" s="332" t="s">
        <v>1353</v>
      </c>
      <c r="H1445" s="333">
        <v>1</v>
      </c>
      <c r="I1445" s="21"/>
      <c r="J1445" s="334">
        <f>ROUND(I1445*H1445,2)</f>
        <v>0</v>
      </c>
      <c r="K1445" s="335"/>
      <c r="L1445" s="13"/>
      <c r="M1445" s="377" t="s">
        <v>1</v>
      </c>
      <c r="N1445" s="378" t="s">
        <v>42</v>
      </c>
      <c r="O1445" s="379"/>
      <c r="P1445" s="380">
        <f>O1445*H1445</f>
        <v>0</v>
      </c>
      <c r="Q1445" s="380">
        <v>0</v>
      </c>
      <c r="R1445" s="380">
        <f>Q1445*H1445</f>
        <v>0</v>
      </c>
      <c r="S1445" s="380">
        <v>0</v>
      </c>
      <c r="T1445" s="381">
        <f>S1445*H1445</f>
        <v>0</v>
      </c>
      <c r="AR1445" s="340" t="s">
        <v>326</v>
      </c>
      <c r="AT1445" s="340" t="s">
        <v>322</v>
      </c>
      <c r="AU1445" s="340" t="s">
        <v>89</v>
      </c>
      <c r="AY1445" s="3" t="s">
        <v>320</v>
      </c>
      <c r="BE1445" s="341">
        <f>IF(N1445="základní",J1445,0)</f>
        <v>0</v>
      </c>
      <c r="BF1445" s="341">
        <f>IF(N1445="snížená",J1445,0)</f>
        <v>0</v>
      </c>
      <c r="BG1445" s="341">
        <f>IF(N1445="zákl. přenesená",J1445,0)</f>
        <v>0</v>
      </c>
      <c r="BH1445" s="341">
        <f>IF(N1445="sníž. přenesená",J1445,0)</f>
        <v>0</v>
      </c>
      <c r="BI1445" s="341">
        <f>IF(N1445="nulová",J1445,0)</f>
        <v>0</v>
      </c>
      <c r="BJ1445" s="3" t="s">
        <v>89</v>
      </c>
      <c r="BK1445" s="341">
        <f>ROUND(I1445*H1445,2)</f>
        <v>0</v>
      </c>
      <c r="BL1445" s="3" t="s">
        <v>326</v>
      </c>
      <c r="BM1445" s="340" t="s">
        <v>2739</v>
      </c>
    </row>
    <row r="1446" spans="2:65" s="1" customFormat="1" ht="7" customHeight="1" x14ac:dyDescent="0.2">
      <c r="B1446" s="14"/>
      <c r="C1446" s="15"/>
      <c r="D1446" s="15"/>
      <c r="E1446" s="15"/>
      <c r="F1446" s="15"/>
      <c r="G1446" s="15"/>
      <c r="H1446" s="15"/>
      <c r="I1446" s="15"/>
      <c r="J1446" s="15"/>
      <c r="K1446" s="15"/>
      <c r="L1446" s="13"/>
    </row>
  </sheetData>
  <sheetProtection algorithmName="SHA-512" hashValue="Hb4/FZiDflPIrA73MfDTrleaNYUrPNMO4YrEqvEMDyre3yzieAqi4fXv0BLFR0gM0D9LwEkWhpqRz4WrDv6wFA==" saltValue="Y/PFaCJDH/TvWzEg4uuHcA==" spinCount="100000" sheet="1" objects="1" scenarios="1"/>
  <autoFilter ref="C150:K1445" xr:uid="{00000000-0009-0000-0000-000001000000}"/>
  <mergeCells count="9">
    <mergeCell ref="E87:H87"/>
    <mergeCell ref="E141:H141"/>
    <mergeCell ref="E143:H14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9"/>
  <sheetViews>
    <sheetView showGridLines="0" workbookViewId="0">
      <selection activeCell="I238" sqref="I238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 x14ac:dyDescent="0.2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3" t="s">
        <v>88</v>
      </c>
      <c r="AZ2" s="376" t="s">
        <v>2740</v>
      </c>
      <c r="BA2" s="376" t="s">
        <v>2741</v>
      </c>
      <c r="BB2" s="376" t="s">
        <v>1</v>
      </c>
      <c r="BC2" s="376" t="s">
        <v>2742</v>
      </c>
      <c r="BD2" s="376" t="s">
        <v>89</v>
      </c>
    </row>
    <row r="3" spans="2:56" ht="7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89</v>
      </c>
      <c r="AZ3" s="376" t="s">
        <v>2743</v>
      </c>
      <c r="BA3" s="376" t="s">
        <v>2744</v>
      </c>
      <c r="BB3" s="376" t="s">
        <v>1</v>
      </c>
      <c r="BC3" s="376" t="s">
        <v>2745</v>
      </c>
      <c r="BD3" s="376" t="s">
        <v>89</v>
      </c>
    </row>
    <row r="4" spans="2:56" ht="25" customHeight="1" x14ac:dyDescent="0.2">
      <c r="B4" s="6"/>
      <c r="D4" s="7" t="s">
        <v>98</v>
      </c>
      <c r="L4" s="6"/>
      <c r="M4" s="268" t="s">
        <v>10</v>
      </c>
      <c r="AT4" s="3" t="s">
        <v>4</v>
      </c>
      <c r="AZ4" s="376" t="s">
        <v>2746</v>
      </c>
      <c r="BA4" s="376" t="s">
        <v>2747</v>
      </c>
      <c r="BB4" s="376" t="s">
        <v>1</v>
      </c>
      <c r="BC4" s="376" t="s">
        <v>2748</v>
      </c>
      <c r="BD4" s="376" t="s">
        <v>89</v>
      </c>
    </row>
    <row r="5" spans="2:56" ht="7" customHeight="1" x14ac:dyDescent="0.2">
      <c r="B5" s="6"/>
      <c r="L5" s="6"/>
    </row>
    <row r="6" spans="2:56" ht="12" customHeight="1" x14ac:dyDescent="0.2">
      <c r="B6" s="6"/>
      <c r="D6" s="10" t="s">
        <v>16</v>
      </c>
      <c r="L6" s="6"/>
    </row>
    <row r="7" spans="2:56" ht="16.5" customHeight="1" x14ac:dyDescent="0.2">
      <c r="B7" s="6"/>
      <c r="E7" s="474" t="str">
        <f>'Rekapitulace stavby'!K6</f>
        <v>Rozšíření objektu Domov u Anežky Luštěnice-Stavba</v>
      </c>
      <c r="F7" s="475"/>
      <c r="G7" s="475"/>
      <c r="H7" s="475"/>
      <c r="L7" s="6"/>
    </row>
    <row r="8" spans="2:56" s="1" customFormat="1" ht="12" customHeight="1" x14ac:dyDescent="0.2">
      <c r="B8" s="13"/>
      <c r="D8" s="10" t="s">
        <v>111</v>
      </c>
      <c r="L8" s="13"/>
    </row>
    <row r="9" spans="2:56" s="1" customFormat="1" ht="16.5" customHeight="1" x14ac:dyDescent="0.2">
      <c r="B9" s="13"/>
      <c r="E9" s="439" t="s">
        <v>2749</v>
      </c>
      <c r="F9" s="473"/>
      <c r="G9" s="473"/>
      <c r="H9" s="473"/>
      <c r="L9" s="13"/>
    </row>
    <row r="10" spans="2:56" s="1" customFormat="1" x14ac:dyDescent="0.2">
      <c r="B10" s="13"/>
      <c r="L10" s="13"/>
    </row>
    <row r="11" spans="2:56" s="1" customFormat="1" ht="12" customHeight="1" x14ac:dyDescent="0.2">
      <c r="B11" s="13"/>
      <c r="D11" s="10" t="s">
        <v>18</v>
      </c>
      <c r="F11" s="269" t="s">
        <v>1</v>
      </c>
      <c r="I11" s="10" t="s">
        <v>19</v>
      </c>
      <c r="J11" s="269" t="s">
        <v>1</v>
      </c>
      <c r="L11" s="13"/>
    </row>
    <row r="12" spans="2:56" s="1" customFormat="1" ht="12" customHeight="1" x14ac:dyDescent="0.2">
      <c r="B12" s="13"/>
      <c r="D12" s="10" t="s">
        <v>20</v>
      </c>
      <c r="F12" s="269" t="s">
        <v>21</v>
      </c>
      <c r="I12" s="10" t="s">
        <v>22</v>
      </c>
      <c r="J12" s="16" t="str">
        <f>'Rekapitulace stavby'!AN8</f>
        <v>14. 9. 2024</v>
      </c>
      <c r="L12" s="13"/>
    </row>
    <row r="13" spans="2:56" s="1" customFormat="1" ht="10.75" customHeight="1" x14ac:dyDescent="0.2">
      <c r="B13" s="13"/>
      <c r="L13" s="13"/>
    </row>
    <row r="14" spans="2:56" s="1" customFormat="1" ht="12" customHeight="1" x14ac:dyDescent="0.2">
      <c r="B14" s="13"/>
      <c r="D14" s="10" t="s">
        <v>24</v>
      </c>
      <c r="I14" s="10" t="s">
        <v>25</v>
      </c>
      <c r="J14" s="269" t="s">
        <v>1</v>
      </c>
      <c r="L14" s="13"/>
    </row>
    <row r="15" spans="2:56" s="1" customFormat="1" ht="18" customHeight="1" x14ac:dyDescent="0.2">
      <c r="B15" s="13"/>
      <c r="E15" s="269" t="s">
        <v>26</v>
      </c>
      <c r="I15" s="10" t="s">
        <v>27</v>
      </c>
      <c r="J15" s="269" t="s">
        <v>1</v>
      </c>
      <c r="L15" s="13"/>
    </row>
    <row r="16" spans="2:56" s="1" customFormat="1" ht="7" customHeight="1" x14ac:dyDescent="0.2">
      <c r="B16" s="13"/>
      <c r="L16" s="13"/>
    </row>
    <row r="17" spans="2:12" s="1" customFormat="1" ht="12" customHeight="1" x14ac:dyDescent="0.2">
      <c r="B17" s="13"/>
      <c r="D17" s="10" t="s">
        <v>28</v>
      </c>
      <c r="I17" s="10" t="s">
        <v>25</v>
      </c>
      <c r="J17" s="11" t="str">
        <f>'Rekapitulace stavby'!AN13</f>
        <v>Vyplň údaj</v>
      </c>
      <c r="L17" s="13"/>
    </row>
    <row r="18" spans="2:12" s="1" customFormat="1" ht="18" customHeight="1" x14ac:dyDescent="0.2">
      <c r="B18" s="13"/>
      <c r="E18" s="476" t="str">
        <f>'Rekapitulace stavby'!E14</f>
        <v>Vyplň údaj</v>
      </c>
      <c r="F18" s="477"/>
      <c r="G18" s="477"/>
      <c r="H18" s="477"/>
      <c r="I18" s="10" t="s">
        <v>27</v>
      </c>
      <c r="J18" s="11" t="str">
        <f>'Rekapitulace stavby'!AN14</f>
        <v>Vyplň údaj</v>
      </c>
      <c r="L18" s="13"/>
    </row>
    <row r="19" spans="2:12" s="1" customFormat="1" ht="7" customHeight="1" x14ac:dyDescent="0.2">
      <c r="B19" s="13"/>
      <c r="L19" s="13"/>
    </row>
    <row r="20" spans="2:12" s="1" customFormat="1" ht="12" customHeight="1" x14ac:dyDescent="0.2">
      <c r="B20" s="13"/>
      <c r="D20" s="10" t="s">
        <v>30</v>
      </c>
      <c r="I20" s="10" t="s">
        <v>25</v>
      </c>
      <c r="J20" s="269" t="s">
        <v>1</v>
      </c>
      <c r="L20" s="13"/>
    </row>
    <row r="21" spans="2:12" s="1" customFormat="1" ht="18" customHeight="1" x14ac:dyDescent="0.2">
      <c r="B21" s="13"/>
      <c r="E21" s="269" t="s">
        <v>31</v>
      </c>
      <c r="I21" s="10" t="s">
        <v>27</v>
      </c>
      <c r="J21" s="269" t="s">
        <v>1</v>
      </c>
      <c r="L21" s="13"/>
    </row>
    <row r="22" spans="2:12" s="1" customFormat="1" ht="7" customHeight="1" x14ac:dyDescent="0.2">
      <c r="B22" s="13"/>
      <c r="L22" s="13"/>
    </row>
    <row r="23" spans="2:12" s="1" customFormat="1" ht="12" customHeight="1" x14ac:dyDescent="0.2">
      <c r="B23" s="13"/>
      <c r="D23" s="10" t="s">
        <v>33</v>
      </c>
      <c r="I23" s="10" t="s">
        <v>25</v>
      </c>
      <c r="J23" s="269" t="s">
        <v>1</v>
      </c>
      <c r="L23" s="13"/>
    </row>
    <row r="24" spans="2:12" s="1" customFormat="1" ht="18" customHeight="1" x14ac:dyDescent="0.2">
      <c r="B24" s="13"/>
      <c r="E24" s="269" t="s">
        <v>34</v>
      </c>
      <c r="I24" s="10" t="s">
        <v>27</v>
      </c>
      <c r="J24" s="269" t="s">
        <v>1</v>
      </c>
      <c r="L24" s="13"/>
    </row>
    <row r="25" spans="2:12" s="1" customFormat="1" ht="7" customHeight="1" x14ac:dyDescent="0.2">
      <c r="B25" s="13"/>
      <c r="L25" s="13"/>
    </row>
    <row r="26" spans="2:12" s="1" customFormat="1" ht="12" customHeight="1" x14ac:dyDescent="0.2">
      <c r="B26" s="13"/>
      <c r="D26" s="10" t="s">
        <v>35</v>
      </c>
      <c r="L26" s="13"/>
    </row>
    <row r="27" spans="2:12" s="271" customFormat="1" ht="16.5" customHeight="1" x14ac:dyDescent="0.2">
      <c r="B27" s="270"/>
      <c r="E27" s="469" t="s">
        <v>1</v>
      </c>
      <c r="F27" s="469"/>
      <c r="G27" s="469"/>
      <c r="H27" s="469"/>
      <c r="L27" s="270"/>
    </row>
    <row r="28" spans="2:12" s="1" customFormat="1" ht="7" customHeight="1" x14ac:dyDescent="0.2">
      <c r="B28" s="13"/>
      <c r="L28" s="13"/>
    </row>
    <row r="29" spans="2:12" s="1" customFormat="1" ht="7" customHeight="1" x14ac:dyDescent="0.2">
      <c r="B29" s="13"/>
      <c r="D29" s="272"/>
      <c r="E29" s="272"/>
      <c r="F29" s="272"/>
      <c r="G29" s="272"/>
      <c r="H29" s="272"/>
      <c r="I29" s="272"/>
      <c r="J29" s="272"/>
      <c r="K29" s="272"/>
      <c r="L29" s="13"/>
    </row>
    <row r="30" spans="2:12" s="1" customFormat="1" ht="25.4" customHeight="1" x14ac:dyDescent="0.2">
      <c r="B30" s="13"/>
      <c r="D30" s="273" t="s">
        <v>36</v>
      </c>
      <c r="J30" s="274">
        <f>ROUND(J130, 2)</f>
        <v>0</v>
      </c>
      <c r="L30" s="13"/>
    </row>
    <row r="31" spans="2:12" s="1" customFormat="1" ht="7" customHeight="1" x14ac:dyDescent="0.2">
      <c r="B31" s="13"/>
      <c r="D31" s="272"/>
      <c r="E31" s="272"/>
      <c r="F31" s="272"/>
      <c r="G31" s="272"/>
      <c r="H31" s="272"/>
      <c r="I31" s="272"/>
      <c r="J31" s="272"/>
      <c r="K31" s="272"/>
      <c r="L31" s="13"/>
    </row>
    <row r="32" spans="2:12" s="1" customFormat="1" ht="14.4" customHeight="1" x14ac:dyDescent="0.2">
      <c r="B32" s="13"/>
      <c r="F32" s="275" t="s">
        <v>38</v>
      </c>
      <c r="I32" s="275" t="s">
        <v>37</v>
      </c>
      <c r="J32" s="275" t="s">
        <v>39</v>
      </c>
      <c r="L32" s="13"/>
    </row>
    <row r="33" spans="2:12" s="1" customFormat="1" ht="14.4" customHeight="1" x14ac:dyDescent="0.2">
      <c r="B33" s="13"/>
      <c r="D33" s="276" t="s">
        <v>40</v>
      </c>
      <c r="E33" s="10" t="s">
        <v>41</v>
      </c>
      <c r="F33" s="277">
        <f>ROUND((SUM(BE130:BE278)),  2)</f>
        <v>0</v>
      </c>
      <c r="I33" s="278">
        <v>0.21</v>
      </c>
      <c r="J33" s="277">
        <f>ROUND(((SUM(BE130:BE278))*I33),  2)</f>
        <v>0</v>
      </c>
      <c r="L33" s="13"/>
    </row>
    <row r="34" spans="2:12" s="1" customFormat="1" ht="14.4" customHeight="1" x14ac:dyDescent="0.2">
      <c r="B34" s="13"/>
      <c r="E34" s="10" t="s">
        <v>42</v>
      </c>
      <c r="F34" s="277">
        <f>ROUND((SUM(BF130:BF278)),  2)</f>
        <v>0</v>
      </c>
      <c r="I34" s="278">
        <v>0.12</v>
      </c>
      <c r="J34" s="277">
        <f>ROUND(((SUM(BF130:BF278))*I34),  2)</f>
        <v>0</v>
      </c>
      <c r="L34" s="13"/>
    </row>
    <row r="35" spans="2:12" s="1" customFormat="1" ht="14.4" hidden="1" customHeight="1" x14ac:dyDescent="0.2">
      <c r="B35" s="13"/>
      <c r="E35" s="10" t="s">
        <v>43</v>
      </c>
      <c r="F35" s="277">
        <f>ROUND((SUM(BG130:BG278)),  2)</f>
        <v>0</v>
      </c>
      <c r="I35" s="278">
        <v>0.21</v>
      </c>
      <c r="J35" s="277">
        <f>0</f>
        <v>0</v>
      </c>
      <c r="L35" s="13"/>
    </row>
    <row r="36" spans="2:12" s="1" customFormat="1" ht="14.4" hidden="1" customHeight="1" x14ac:dyDescent="0.2">
      <c r="B36" s="13"/>
      <c r="E36" s="10" t="s">
        <v>44</v>
      </c>
      <c r="F36" s="277">
        <f>ROUND((SUM(BH130:BH278)),  2)</f>
        <v>0</v>
      </c>
      <c r="I36" s="278">
        <v>0.15</v>
      </c>
      <c r="J36" s="277">
        <f>0</f>
        <v>0</v>
      </c>
      <c r="L36" s="13"/>
    </row>
    <row r="37" spans="2:12" s="1" customFormat="1" ht="14.4" hidden="1" customHeight="1" x14ac:dyDescent="0.2">
      <c r="B37" s="13"/>
      <c r="E37" s="10" t="s">
        <v>45</v>
      </c>
      <c r="F37" s="277">
        <f>ROUND((SUM(BI130:BI278)),  2)</f>
        <v>0</v>
      </c>
      <c r="I37" s="278">
        <v>0</v>
      </c>
      <c r="J37" s="277">
        <f>0</f>
        <v>0</v>
      </c>
      <c r="L37" s="13"/>
    </row>
    <row r="38" spans="2:12" s="1" customFormat="1" ht="7" customHeight="1" x14ac:dyDescent="0.2">
      <c r="B38" s="13"/>
      <c r="L38" s="13"/>
    </row>
    <row r="39" spans="2:12" s="1" customFormat="1" ht="25.4" customHeight="1" x14ac:dyDescent="0.2">
      <c r="B39" s="13"/>
      <c r="C39" s="279"/>
      <c r="D39" s="280" t="s">
        <v>46</v>
      </c>
      <c r="E39" s="281"/>
      <c r="F39" s="281"/>
      <c r="G39" s="282" t="s">
        <v>47</v>
      </c>
      <c r="H39" s="283" t="s">
        <v>48</v>
      </c>
      <c r="I39" s="281"/>
      <c r="J39" s="284">
        <f>SUM(J30:J37)</f>
        <v>0</v>
      </c>
      <c r="K39" s="285"/>
      <c r="L39" s="13"/>
    </row>
    <row r="40" spans="2:12" s="1" customFormat="1" ht="14.4" customHeight="1" x14ac:dyDescent="0.2">
      <c r="B40" s="13"/>
      <c r="L40" s="13"/>
    </row>
    <row r="41" spans="2:12" ht="14.4" customHeight="1" x14ac:dyDescent="0.2">
      <c r="B41" s="6"/>
      <c r="L41" s="6"/>
    </row>
    <row r="42" spans="2:12" ht="14.4" customHeight="1" x14ac:dyDescent="0.2">
      <c r="B42" s="6"/>
      <c r="L42" s="6"/>
    </row>
    <row r="43" spans="2:12" ht="14.4" customHeight="1" x14ac:dyDescent="0.2">
      <c r="B43" s="6"/>
      <c r="L43" s="6"/>
    </row>
    <row r="44" spans="2:12" ht="14.4" customHeight="1" x14ac:dyDescent="0.2">
      <c r="B44" s="6"/>
      <c r="L44" s="6"/>
    </row>
    <row r="45" spans="2:12" ht="14.4" customHeight="1" x14ac:dyDescent="0.2">
      <c r="B45" s="6"/>
      <c r="L45" s="6"/>
    </row>
    <row r="46" spans="2:12" ht="14.4" customHeight="1" x14ac:dyDescent="0.2">
      <c r="B46" s="6"/>
      <c r="L46" s="6"/>
    </row>
    <row r="47" spans="2:12" ht="14.4" customHeight="1" x14ac:dyDescent="0.2">
      <c r="B47" s="6"/>
      <c r="L47" s="6"/>
    </row>
    <row r="48" spans="2:12" ht="14.4" customHeight="1" x14ac:dyDescent="0.2">
      <c r="B48" s="6"/>
      <c r="L48" s="6"/>
    </row>
    <row r="49" spans="2:12" ht="14.4" customHeight="1" x14ac:dyDescent="0.2">
      <c r="B49" s="6"/>
      <c r="L49" s="6"/>
    </row>
    <row r="50" spans="2:12" s="1" customFormat="1" ht="14.4" customHeight="1" x14ac:dyDescent="0.2">
      <c r="B50" s="13"/>
      <c r="D50" s="286" t="s">
        <v>49</v>
      </c>
      <c r="E50" s="287"/>
      <c r="F50" s="287"/>
      <c r="G50" s="286" t="s">
        <v>50</v>
      </c>
      <c r="H50" s="287"/>
      <c r="I50" s="287"/>
      <c r="J50" s="287"/>
      <c r="K50" s="287"/>
      <c r="L50" s="13"/>
    </row>
    <row r="51" spans="2:12" x14ac:dyDescent="0.2">
      <c r="B51" s="6"/>
      <c r="L51" s="6"/>
    </row>
    <row r="52" spans="2:12" x14ac:dyDescent="0.2">
      <c r="B52" s="6"/>
      <c r="L52" s="6"/>
    </row>
    <row r="53" spans="2:12" x14ac:dyDescent="0.2">
      <c r="B53" s="6"/>
      <c r="L53" s="6"/>
    </row>
    <row r="54" spans="2:12" x14ac:dyDescent="0.2">
      <c r="B54" s="6"/>
      <c r="L54" s="6"/>
    </row>
    <row r="55" spans="2:12" x14ac:dyDescent="0.2">
      <c r="B55" s="6"/>
      <c r="L55" s="6"/>
    </row>
    <row r="56" spans="2:12" x14ac:dyDescent="0.2">
      <c r="B56" s="6"/>
      <c r="L56" s="6"/>
    </row>
    <row r="57" spans="2:12" x14ac:dyDescent="0.2">
      <c r="B57" s="6"/>
      <c r="L57" s="6"/>
    </row>
    <row r="58" spans="2:12" x14ac:dyDescent="0.2">
      <c r="B58" s="6"/>
      <c r="L58" s="6"/>
    </row>
    <row r="59" spans="2:12" x14ac:dyDescent="0.2">
      <c r="B59" s="6"/>
      <c r="L59" s="6"/>
    </row>
    <row r="60" spans="2:12" x14ac:dyDescent="0.2">
      <c r="B60" s="6"/>
      <c r="L60" s="6"/>
    </row>
    <row r="61" spans="2:12" s="1" customFormat="1" ht="12.5" x14ac:dyDescent="0.2">
      <c r="B61" s="13"/>
      <c r="D61" s="288" t="s">
        <v>51</v>
      </c>
      <c r="E61" s="289"/>
      <c r="F61" s="290" t="s">
        <v>52</v>
      </c>
      <c r="G61" s="288" t="s">
        <v>51</v>
      </c>
      <c r="H61" s="289"/>
      <c r="I61" s="289"/>
      <c r="J61" s="291" t="s">
        <v>52</v>
      </c>
      <c r="K61" s="289"/>
      <c r="L61" s="13"/>
    </row>
    <row r="62" spans="2:12" x14ac:dyDescent="0.2">
      <c r="B62" s="6"/>
      <c r="L62" s="6"/>
    </row>
    <row r="63" spans="2:12" x14ac:dyDescent="0.2">
      <c r="B63" s="6"/>
      <c r="L63" s="6"/>
    </row>
    <row r="64" spans="2:12" x14ac:dyDescent="0.2">
      <c r="B64" s="6"/>
      <c r="L64" s="6"/>
    </row>
    <row r="65" spans="2:12" s="1" customFormat="1" ht="13" x14ac:dyDescent="0.2">
      <c r="B65" s="13"/>
      <c r="D65" s="286" t="s">
        <v>53</v>
      </c>
      <c r="E65" s="287"/>
      <c r="F65" s="287"/>
      <c r="G65" s="286" t="s">
        <v>54</v>
      </c>
      <c r="H65" s="287"/>
      <c r="I65" s="287"/>
      <c r="J65" s="287"/>
      <c r="K65" s="287"/>
      <c r="L65" s="13"/>
    </row>
    <row r="66" spans="2:12" x14ac:dyDescent="0.2">
      <c r="B66" s="6"/>
      <c r="L66" s="6"/>
    </row>
    <row r="67" spans="2:12" x14ac:dyDescent="0.2">
      <c r="B67" s="6"/>
      <c r="L67" s="6"/>
    </row>
    <row r="68" spans="2:12" x14ac:dyDescent="0.2">
      <c r="B68" s="6"/>
      <c r="L68" s="6"/>
    </row>
    <row r="69" spans="2:12" x14ac:dyDescent="0.2">
      <c r="B69" s="6"/>
      <c r="L69" s="6"/>
    </row>
    <row r="70" spans="2:12" x14ac:dyDescent="0.2">
      <c r="B70" s="6"/>
      <c r="L70" s="6"/>
    </row>
    <row r="71" spans="2:12" x14ac:dyDescent="0.2">
      <c r="B71" s="6"/>
      <c r="L71" s="6"/>
    </row>
    <row r="72" spans="2:12" x14ac:dyDescent="0.2">
      <c r="B72" s="6"/>
      <c r="L72" s="6"/>
    </row>
    <row r="73" spans="2:12" x14ac:dyDescent="0.2">
      <c r="B73" s="6"/>
      <c r="L73" s="6"/>
    </row>
    <row r="74" spans="2:12" x14ac:dyDescent="0.2">
      <c r="B74" s="6"/>
      <c r="L74" s="6"/>
    </row>
    <row r="75" spans="2:12" x14ac:dyDescent="0.2">
      <c r="B75" s="6"/>
      <c r="L75" s="6"/>
    </row>
    <row r="76" spans="2:12" s="1" customFormat="1" ht="12.5" x14ac:dyDescent="0.2">
      <c r="B76" s="13"/>
      <c r="D76" s="288" t="s">
        <v>51</v>
      </c>
      <c r="E76" s="289"/>
      <c r="F76" s="290" t="s">
        <v>52</v>
      </c>
      <c r="G76" s="288" t="s">
        <v>51</v>
      </c>
      <c r="H76" s="289"/>
      <c r="I76" s="289"/>
      <c r="J76" s="291" t="s">
        <v>52</v>
      </c>
      <c r="K76" s="289"/>
      <c r="L76" s="13"/>
    </row>
    <row r="77" spans="2:12" s="1" customFormat="1" ht="14.4" customHeight="1" x14ac:dyDescent="0.2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3"/>
    </row>
    <row r="81" spans="2:47" s="1" customFormat="1" ht="7" customHeight="1" x14ac:dyDescent="0.2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13"/>
    </row>
    <row r="82" spans="2:47" s="1" customFormat="1" ht="25" customHeight="1" x14ac:dyDescent="0.2">
      <c r="B82" s="13"/>
      <c r="C82" s="7" t="s">
        <v>265</v>
      </c>
      <c r="L82" s="13"/>
    </row>
    <row r="83" spans="2:47" s="1" customFormat="1" ht="7" customHeight="1" x14ac:dyDescent="0.2">
      <c r="B83" s="13"/>
      <c r="L83" s="13"/>
    </row>
    <row r="84" spans="2:47" s="1" customFormat="1" ht="12" customHeight="1" x14ac:dyDescent="0.2">
      <c r="B84" s="13"/>
      <c r="C84" s="10" t="s">
        <v>16</v>
      </c>
      <c r="L84" s="13"/>
    </row>
    <row r="85" spans="2:47" s="1" customFormat="1" ht="16.5" customHeight="1" x14ac:dyDescent="0.2">
      <c r="B85" s="13"/>
      <c r="E85" s="474" t="str">
        <f>E7</f>
        <v>Rozšíření objektu Domov u Anežky Luštěnice-Stavba</v>
      </c>
      <c r="F85" s="475"/>
      <c r="G85" s="475"/>
      <c r="H85" s="475"/>
      <c r="L85" s="13"/>
    </row>
    <row r="86" spans="2:47" s="1" customFormat="1" ht="12" customHeight="1" x14ac:dyDescent="0.2">
      <c r="B86" s="13"/>
      <c r="C86" s="10" t="s">
        <v>111</v>
      </c>
      <c r="L86" s="13"/>
    </row>
    <row r="87" spans="2:47" s="1" customFormat="1" ht="16.5" customHeight="1" x14ac:dyDescent="0.2">
      <c r="B87" s="13"/>
      <c r="E87" s="439" t="str">
        <f>E9</f>
        <v>SO2A - Venkovní úpravy</v>
      </c>
      <c r="F87" s="473"/>
      <c r="G87" s="473"/>
      <c r="H87" s="473"/>
      <c r="L87" s="13"/>
    </row>
    <row r="88" spans="2:47" s="1" customFormat="1" ht="7" customHeight="1" x14ac:dyDescent="0.2">
      <c r="B88" s="13"/>
      <c r="L88" s="13"/>
    </row>
    <row r="89" spans="2:47" s="1" customFormat="1" ht="12" customHeight="1" x14ac:dyDescent="0.2">
      <c r="B89" s="13"/>
      <c r="C89" s="10" t="s">
        <v>20</v>
      </c>
      <c r="F89" s="269" t="str">
        <f>F12</f>
        <v>parc.č. st. 443; 462/122, k.ú. Luštěnice</v>
      </c>
      <c r="I89" s="10" t="s">
        <v>22</v>
      </c>
      <c r="J89" s="16" t="str">
        <f>IF(J12="","",J12)</f>
        <v>14. 9. 2024</v>
      </c>
      <c r="L89" s="13"/>
    </row>
    <row r="90" spans="2:47" s="1" customFormat="1" ht="7" customHeight="1" x14ac:dyDescent="0.2">
      <c r="B90" s="13"/>
      <c r="L90" s="13"/>
    </row>
    <row r="91" spans="2:47" s="1" customFormat="1" ht="25.65" customHeight="1" x14ac:dyDescent="0.2">
      <c r="B91" s="13"/>
      <c r="C91" s="10" t="s">
        <v>24</v>
      </c>
      <c r="F91" s="269" t="str">
        <f>E15</f>
        <v xml:space="preserve">Domov u Anežky Luštěnice, poskytovatel sociálních </v>
      </c>
      <c r="I91" s="10" t="s">
        <v>30</v>
      </c>
      <c r="J91" s="152" t="str">
        <f>E21</f>
        <v>Sibre s.r.o., Ing. Radek Krýza</v>
      </c>
      <c r="L91" s="13"/>
    </row>
    <row r="92" spans="2:47" s="1" customFormat="1" ht="15.15" customHeight="1" x14ac:dyDescent="0.2">
      <c r="B92" s="13"/>
      <c r="C92" s="10" t="s">
        <v>28</v>
      </c>
      <c r="F92" s="269" t="str">
        <f>IF(E18="","",E18)</f>
        <v>Vyplň údaj</v>
      </c>
      <c r="I92" s="10" t="s">
        <v>33</v>
      </c>
      <c r="J92" s="152" t="str">
        <f>E24</f>
        <v>Ing. M. Locihová</v>
      </c>
      <c r="L92" s="13"/>
    </row>
    <row r="93" spans="2:47" s="1" customFormat="1" ht="10.25" customHeight="1" x14ac:dyDescent="0.2">
      <c r="B93" s="13"/>
      <c r="L93" s="13"/>
    </row>
    <row r="94" spans="2:47" s="1" customFormat="1" ht="29.25" customHeight="1" x14ac:dyDescent="0.2">
      <c r="B94" s="13"/>
      <c r="C94" s="294" t="s">
        <v>266</v>
      </c>
      <c r="D94" s="279"/>
      <c r="E94" s="279"/>
      <c r="F94" s="279"/>
      <c r="G94" s="279"/>
      <c r="H94" s="279"/>
      <c r="I94" s="279"/>
      <c r="J94" s="295" t="s">
        <v>267</v>
      </c>
      <c r="K94" s="279"/>
      <c r="L94" s="13"/>
    </row>
    <row r="95" spans="2:47" s="1" customFormat="1" ht="10.25" customHeight="1" x14ac:dyDescent="0.2">
      <c r="B95" s="13"/>
      <c r="L95" s="13"/>
    </row>
    <row r="96" spans="2:47" s="1" customFormat="1" ht="22.75" customHeight="1" x14ac:dyDescent="0.2">
      <c r="B96" s="13"/>
      <c r="C96" s="296" t="s">
        <v>268</v>
      </c>
      <c r="J96" s="274">
        <f>J130</f>
        <v>0</v>
      </c>
      <c r="L96" s="13"/>
      <c r="AU96" s="3" t="s">
        <v>269</v>
      </c>
    </row>
    <row r="97" spans="2:12" s="298" customFormat="1" ht="25" customHeight="1" x14ac:dyDescent="0.2">
      <c r="B97" s="297"/>
      <c r="D97" s="299" t="s">
        <v>270</v>
      </c>
      <c r="E97" s="300"/>
      <c r="F97" s="300"/>
      <c r="G97" s="300"/>
      <c r="H97" s="300"/>
      <c r="I97" s="300"/>
      <c r="J97" s="301">
        <f>J131</f>
        <v>0</v>
      </c>
      <c r="L97" s="297"/>
    </row>
    <row r="98" spans="2:12" s="303" customFormat="1" ht="19.899999999999999" customHeight="1" x14ac:dyDescent="0.2">
      <c r="B98" s="302"/>
      <c r="D98" s="304" t="s">
        <v>2750</v>
      </c>
      <c r="E98" s="305"/>
      <c r="F98" s="305"/>
      <c r="G98" s="305"/>
      <c r="H98" s="305"/>
      <c r="I98" s="305"/>
      <c r="J98" s="306">
        <f>J132</f>
        <v>0</v>
      </c>
      <c r="L98" s="302"/>
    </row>
    <row r="99" spans="2:12" s="303" customFormat="1" ht="19.899999999999999" customHeight="1" x14ac:dyDescent="0.2">
      <c r="B99" s="302"/>
      <c r="D99" s="304" t="s">
        <v>271</v>
      </c>
      <c r="E99" s="305"/>
      <c r="F99" s="305"/>
      <c r="G99" s="305"/>
      <c r="H99" s="305"/>
      <c r="I99" s="305"/>
      <c r="J99" s="306">
        <f>J199</f>
        <v>0</v>
      </c>
      <c r="L99" s="302"/>
    </row>
    <row r="100" spans="2:12" s="303" customFormat="1" ht="19.899999999999999" customHeight="1" x14ac:dyDescent="0.2">
      <c r="B100" s="302"/>
      <c r="D100" s="304" t="s">
        <v>2751</v>
      </c>
      <c r="E100" s="305"/>
      <c r="F100" s="305"/>
      <c r="G100" s="305"/>
      <c r="H100" s="305"/>
      <c r="I100" s="305"/>
      <c r="J100" s="306">
        <f>J210</f>
        <v>0</v>
      </c>
      <c r="L100" s="302"/>
    </row>
    <row r="101" spans="2:12" s="303" customFormat="1" ht="19.899999999999999" customHeight="1" x14ac:dyDescent="0.2">
      <c r="B101" s="302"/>
      <c r="D101" s="304" t="s">
        <v>274</v>
      </c>
      <c r="E101" s="305"/>
      <c r="F101" s="305"/>
      <c r="G101" s="305"/>
      <c r="H101" s="305"/>
      <c r="I101" s="305"/>
      <c r="J101" s="306">
        <f>J212</f>
        <v>0</v>
      </c>
      <c r="L101" s="302"/>
    </row>
    <row r="102" spans="2:12" s="303" customFormat="1" ht="19.899999999999999" customHeight="1" x14ac:dyDescent="0.2">
      <c r="B102" s="302"/>
      <c r="D102" s="304" t="s">
        <v>275</v>
      </c>
      <c r="E102" s="305"/>
      <c r="F102" s="305"/>
      <c r="G102" s="305"/>
      <c r="H102" s="305"/>
      <c r="I102" s="305"/>
      <c r="J102" s="306">
        <f>J219</f>
        <v>0</v>
      </c>
      <c r="L102" s="302"/>
    </row>
    <row r="103" spans="2:12" s="303" customFormat="1" ht="19.899999999999999" customHeight="1" x14ac:dyDescent="0.2">
      <c r="B103" s="302"/>
      <c r="D103" s="304" t="s">
        <v>276</v>
      </c>
      <c r="E103" s="305"/>
      <c r="F103" s="305"/>
      <c r="G103" s="305"/>
      <c r="H103" s="305"/>
      <c r="I103" s="305"/>
      <c r="J103" s="306">
        <f>J222</f>
        <v>0</v>
      </c>
      <c r="L103" s="302"/>
    </row>
    <row r="104" spans="2:12" s="303" customFormat="1" ht="19.899999999999999" customHeight="1" x14ac:dyDescent="0.2">
      <c r="B104" s="302"/>
      <c r="D104" s="304" t="s">
        <v>277</v>
      </c>
      <c r="E104" s="305"/>
      <c r="F104" s="305"/>
      <c r="G104" s="305"/>
      <c r="H104" s="305"/>
      <c r="I104" s="305"/>
      <c r="J104" s="306">
        <f>J235</f>
        <v>0</v>
      </c>
      <c r="L104" s="302"/>
    </row>
    <row r="105" spans="2:12" s="298" customFormat="1" ht="25" customHeight="1" x14ac:dyDescent="0.2">
      <c r="B105" s="297"/>
      <c r="D105" s="299" t="s">
        <v>278</v>
      </c>
      <c r="E105" s="300"/>
      <c r="F105" s="300"/>
      <c r="G105" s="300"/>
      <c r="H105" s="300"/>
      <c r="I105" s="300"/>
      <c r="J105" s="301">
        <f>J237</f>
        <v>0</v>
      </c>
      <c r="L105" s="297"/>
    </row>
    <row r="106" spans="2:12" s="303" customFormat="1" ht="19.899999999999999" customHeight="1" x14ac:dyDescent="0.2">
      <c r="B106" s="302"/>
      <c r="D106" s="304" t="s">
        <v>285</v>
      </c>
      <c r="E106" s="305"/>
      <c r="F106" s="305"/>
      <c r="G106" s="305"/>
      <c r="H106" s="305"/>
      <c r="I106" s="305"/>
      <c r="J106" s="306">
        <f>J239</f>
        <v>0</v>
      </c>
      <c r="L106" s="302"/>
    </row>
    <row r="107" spans="2:12" s="303" customFormat="1" ht="19.899999999999999" customHeight="1" x14ac:dyDescent="0.2">
      <c r="B107" s="302"/>
      <c r="D107" s="304" t="s">
        <v>292</v>
      </c>
      <c r="E107" s="305"/>
      <c r="F107" s="305"/>
      <c r="G107" s="305"/>
      <c r="H107" s="305"/>
      <c r="I107" s="305"/>
      <c r="J107" s="306">
        <f>J241</f>
        <v>0</v>
      </c>
      <c r="L107" s="302"/>
    </row>
    <row r="108" spans="2:12" s="303" customFormat="1" ht="19.899999999999999" customHeight="1" x14ac:dyDescent="0.2">
      <c r="B108" s="302"/>
      <c r="D108" s="304" t="s">
        <v>2752</v>
      </c>
      <c r="E108" s="305"/>
      <c r="F108" s="305"/>
      <c r="G108" s="305"/>
      <c r="H108" s="305"/>
      <c r="I108" s="305"/>
      <c r="J108" s="306">
        <f>J263</f>
        <v>0</v>
      </c>
      <c r="L108" s="302"/>
    </row>
    <row r="109" spans="2:12" s="298" customFormat="1" ht="25" customHeight="1" x14ac:dyDescent="0.2">
      <c r="B109" s="297"/>
      <c r="D109" s="299" t="s">
        <v>299</v>
      </c>
      <c r="E109" s="300"/>
      <c r="F109" s="300"/>
      <c r="G109" s="300"/>
      <c r="H109" s="300"/>
      <c r="I109" s="300"/>
      <c r="J109" s="301">
        <f>J272</f>
        <v>0</v>
      </c>
      <c r="L109" s="297"/>
    </row>
    <row r="110" spans="2:12" s="303" customFormat="1" ht="19.899999999999999" customHeight="1" x14ac:dyDescent="0.2">
      <c r="B110" s="302"/>
      <c r="D110" s="304" t="s">
        <v>2753</v>
      </c>
      <c r="E110" s="305"/>
      <c r="F110" s="305"/>
      <c r="G110" s="305"/>
      <c r="H110" s="305"/>
      <c r="I110" s="305"/>
      <c r="J110" s="306">
        <f>J273</f>
        <v>0</v>
      </c>
      <c r="L110" s="302"/>
    </row>
    <row r="111" spans="2:12" s="1" customFormat="1" ht="21.75" customHeight="1" x14ac:dyDescent="0.2">
      <c r="B111" s="13"/>
      <c r="L111" s="13"/>
    </row>
    <row r="112" spans="2:12" s="1" customFormat="1" ht="7" customHeight="1" x14ac:dyDescent="0.2">
      <c r="B112" s="14"/>
      <c r="C112" s="15"/>
      <c r="D112" s="15"/>
      <c r="E112" s="15"/>
      <c r="F112" s="15"/>
      <c r="G112" s="15"/>
      <c r="H112" s="15"/>
      <c r="I112" s="15"/>
      <c r="J112" s="15"/>
      <c r="K112" s="15"/>
      <c r="L112" s="13"/>
    </row>
    <row r="116" spans="2:12" s="1" customFormat="1" ht="7" customHeight="1" x14ac:dyDescent="0.2">
      <c r="B116" s="292"/>
      <c r="C116" s="293"/>
      <c r="D116" s="293"/>
      <c r="E116" s="293"/>
      <c r="F116" s="293"/>
      <c r="G116" s="293"/>
      <c r="H116" s="293"/>
      <c r="I116" s="293"/>
      <c r="J116" s="293"/>
      <c r="K116" s="293"/>
      <c r="L116" s="13"/>
    </row>
    <row r="117" spans="2:12" s="1" customFormat="1" ht="25" customHeight="1" x14ac:dyDescent="0.2">
      <c r="B117" s="13"/>
      <c r="C117" s="7" t="s">
        <v>305</v>
      </c>
      <c r="L117" s="13"/>
    </row>
    <row r="118" spans="2:12" s="1" customFormat="1" ht="7" customHeight="1" x14ac:dyDescent="0.2">
      <c r="B118" s="13"/>
      <c r="L118" s="13"/>
    </row>
    <row r="119" spans="2:12" s="1" customFormat="1" ht="12" customHeight="1" x14ac:dyDescent="0.2">
      <c r="B119" s="13"/>
      <c r="C119" s="10" t="s">
        <v>16</v>
      </c>
      <c r="L119" s="13"/>
    </row>
    <row r="120" spans="2:12" s="1" customFormat="1" ht="16.5" customHeight="1" x14ac:dyDescent="0.2">
      <c r="B120" s="13"/>
      <c r="E120" s="474" t="str">
        <f>E7</f>
        <v>Rozšíření objektu Domov u Anežky Luštěnice-Stavba</v>
      </c>
      <c r="F120" s="475"/>
      <c r="G120" s="475"/>
      <c r="H120" s="475"/>
      <c r="L120" s="13"/>
    </row>
    <row r="121" spans="2:12" s="1" customFormat="1" ht="12" customHeight="1" x14ac:dyDescent="0.2">
      <c r="B121" s="13"/>
      <c r="C121" s="10" t="s">
        <v>111</v>
      </c>
      <c r="L121" s="13"/>
    </row>
    <row r="122" spans="2:12" s="1" customFormat="1" ht="16.5" customHeight="1" x14ac:dyDescent="0.2">
      <c r="B122" s="13"/>
      <c r="E122" s="439" t="str">
        <f>E9</f>
        <v>SO2A - Venkovní úpravy</v>
      </c>
      <c r="F122" s="473"/>
      <c r="G122" s="473"/>
      <c r="H122" s="473"/>
      <c r="L122" s="13"/>
    </row>
    <row r="123" spans="2:12" s="1" customFormat="1" ht="7" customHeight="1" x14ac:dyDescent="0.2">
      <c r="B123" s="13"/>
      <c r="L123" s="13"/>
    </row>
    <row r="124" spans="2:12" s="1" customFormat="1" ht="12" customHeight="1" x14ac:dyDescent="0.2">
      <c r="B124" s="13"/>
      <c r="C124" s="10" t="s">
        <v>20</v>
      </c>
      <c r="F124" s="269" t="str">
        <f>F12</f>
        <v>parc.č. st. 443; 462/122, k.ú. Luštěnice</v>
      </c>
      <c r="I124" s="10" t="s">
        <v>22</v>
      </c>
      <c r="J124" s="16" t="str">
        <f>IF(J12="","",J12)</f>
        <v>14. 9. 2024</v>
      </c>
      <c r="L124" s="13"/>
    </row>
    <row r="125" spans="2:12" s="1" customFormat="1" ht="7" customHeight="1" x14ac:dyDescent="0.2">
      <c r="B125" s="13"/>
      <c r="L125" s="13"/>
    </row>
    <row r="126" spans="2:12" s="1" customFormat="1" ht="25.65" customHeight="1" x14ac:dyDescent="0.2">
      <c r="B126" s="13"/>
      <c r="C126" s="10" t="s">
        <v>24</v>
      </c>
      <c r="F126" s="269" t="str">
        <f>E15</f>
        <v xml:space="preserve">Domov u Anežky Luštěnice, poskytovatel sociálních </v>
      </c>
      <c r="I126" s="10" t="s">
        <v>30</v>
      </c>
      <c r="J126" s="152" t="str">
        <f>E21</f>
        <v>Sibre s.r.o., Ing. Radek Krýza</v>
      </c>
      <c r="L126" s="13"/>
    </row>
    <row r="127" spans="2:12" s="1" customFormat="1" ht="15.15" customHeight="1" x14ac:dyDescent="0.2">
      <c r="B127" s="13"/>
      <c r="C127" s="10" t="s">
        <v>28</v>
      </c>
      <c r="F127" s="269" t="str">
        <f>IF(E18="","",E18)</f>
        <v>Vyplň údaj</v>
      </c>
      <c r="I127" s="10" t="s">
        <v>33</v>
      </c>
      <c r="J127" s="152" t="str">
        <f>E24</f>
        <v>Ing. M. Locihová</v>
      </c>
      <c r="L127" s="13"/>
    </row>
    <row r="128" spans="2:12" s="1" customFormat="1" ht="10.25" customHeight="1" x14ac:dyDescent="0.2">
      <c r="B128" s="13"/>
      <c r="L128" s="13"/>
    </row>
    <row r="129" spans="2:65" s="2" customFormat="1" ht="29.25" customHeight="1" x14ac:dyDescent="0.2">
      <c r="B129" s="17"/>
      <c r="C129" s="18" t="s">
        <v>306</v>
      </c>
      <c r="D129" s="19" t="s">
        <v>61</v>
      </c>
      <c r="E129" s="19" t="s">
        <v>57</v>
      </c>
      <c r="F129" s="19" t="s">
        <v>58</v>
      </c>
      <c r="G129" s="19" t="s">
        <v>307</v>
      </c>
      <c r="H129" s="19" t="s">
        <v>308</v>
      </c>
      <c r="I129" s="19" t="s">
        <v>309</v>
      </c>
      <c r="J129" s="20" t="s">
        <v>267</v>
      </c>
      <c r="K129" s="307" t="s">
        <v>310</v>
      </c>
      <c r="L129" s="17"/>
      <c r="M129" s="308" t="s">
        <v>1</v>
      </c>
      <c r="N129" s="309" t="s">
        <v>40</v>
      </c>
      <c r="O129" s="309" t="s">
        <v>311</v>
      </c>
      <c r="P129" s="309" t="s">
        <v>312</v>
      </c>
      <c r="Q129" s="309" t="s">
        <v>313</v>
      </c>
      <c r="R129" s="309" t="s">
        <v>314</v>
      </c>
      <c r="S129" s="309" t="s">
        <v>315</v>
      </c>
      <c r="T129" s="310" t="s">
        <v>316</v>
      </c>
    </row>
    <row r="130" spans="2:65" s="1" customFormat="1" ht="22.75" customHeight="1" x14ac:dyDescent="0.35">
      <c r="B130" s="13"/>
      <c r="C130" s="311" t="s">
        <v>317</v>
      </c>
      <c r="J130" s="312">
        <f>BK130</f>
        <v>0</v>
      </c>
      <c r="L130" s="13"/>
      <c r="M130" s="313"/>
      <c r="N130" s="272"/>
      <c r="O130" s="272"/>
      <c r="P130" s="314">
        <f>P131+P237+P272</f>
        <v>0</v>
      </c>
      <c r="Q130" s="272"/>
      <c r="R130" s="314">
        <f>R131+R237+R272</f>
        <v>127.55475556999998</v>
      </c>
      <c r="S130" s="272"/>
      <c r="T130" s="315">
        <f>T131+T237+T272</f>
        <v>11.582000000000001</v>
      </c>
      <c r="AT130" s="3" t="s">
        <v>75</v>
      </c>
      <c r="AU130" s="3" t="s">
        <v>269</v>
      </c>
      <c r="BK130" s="316">
        <f>BK131+BK237+BK272</f>
        <v>0</v>
      </c>
    </row>
    <row r="131" spans="2:65" s="318" customFormat="1" ht="25.9" customHeight="1" x14ac:dyDescent="0.35">
      <c r="B131" s="317"/>
      <c r="D131" s="319" t="s">
        <v>75</v>
      </c>
      <c r="E131" s="320" t="s">
        <v>318</v>
      </c>
      <c r="F131" s="320" t="s">
        <v>319</v>
      </c>
      <c r="J131" s="321">
        <f>BK131</f>
        <v>0</v>
      </c>
      <c r="L131" s="317"/>
      <c r="M131" s="322"/>
      <c r="P131" s="323">
        <f>P132+P199+P210+P212+P219+P222+P235</f>
        <v>0</v>
      </c>
      <c r="R131" s="323">
        <f>R132+R199+R210+R212+R219+R222+R235</f>
        <v>127.39605556999999</v>
      </c>
      <c r="T131" s="324">
        <f>T132+T199+T210+T212+T219+T222+T235</f>
        <v>11.5816</v>
      </c>
      <c r="AR131" s="319" t="s">
        <v>84</v>
      </c>
      <c r="AT131" s="325" t="s">
        <v>75</v>
      </c>
      <c r="AU131" s="325" t="s">
        <v>76</v>
      </c>
      <c r="AY131" s="319" t="s">
        <v>320</v>
      </c>
      <c r="BK131" s="326">
        <f>BK132+BK199+BK210+BK212+BK219+BK222+BK235</f>
        <v>0</v>
      </c>
    </row>
    <row r="132" spans="2:65" s="318" customFormat="1" ht="22.75" customHeight="1" x14ac:dyDescent="0.25">
      <c r="B132" s="317"/>
      <c r="D132" s="319" t="s">
        <v>75</v>
      </c>
      <c r="E132" s="327" t="s">
        <v>84</v>
      </c>
      <c r="F132" s="327" t="s">
        <v>2754</v>
      </c>
      <c r="J132" s="328">
        <f>BK132</f>
        <v>0</v>
      </c>
      <c r="L132" s="317"/>
      <c r="M132" s="322"/>
      <c r="P132" s="323">
        <f>SUM(P133:P198)</f>
        <v>0</v>
      </c>
      <c r="R132" s="323">
        <f>SUM(R133:R198)</f>
        <v>0.79000000000000015</v>
      </c>
      <c r="T132" s="324">
        <f>SUM(T133:T198)</f>
        <v>0</v>
      </c>
      <c r="AR132" s="319" t="s">
        <v>84</v>
      </c>
      <c r="AT132" s="325" t="s">
        <v>75</v>
      </c>
      <c r="AU132" s="325" t="s">
        <v>84</v>
      </c>
      <c r="AY132" s="319" t="s">
        <v>320</v>
      </c>
      <c r="BK132" s="326">
        <f>SUM(BK133:BK198)</f>
        <v>0</v>
      </c>
    </row>
    <row r="133" spans="2:65" s="1" customFormat="1" ht="24.15" customHeight="1" x14ac:dyDescent="0.2">
      <c r="B133" s="13"/>
      <c r="C133" s="329" t="s">
        <v>84</v>
      </c>
      <c r="D133" s="329" t="s">
        <v>322</v>
      </c>
      <c r="E133" s="330" t="s">
        <v>2755</v>
      </c>
      <c r="F133" s="331" t="s">
        <v>2756</v>
      </c>
      <c r="G133" s="332" t="s">
        <v>385</v>
      </c>
      <c r="H133" s="333">
        <v>850</v>
      </c>
      <c r="I133" s="21"/>
      <c r="J133" s="334">
        <f t="shared" ref="J133:J146" si="0">ROUND(I133*H133,2)</f>
        <v>0</v>
      </c>
      <c r="K133" s="335"/>
      <c r="L133" s="13"/>
      <c r="M133" s="336" t="s">
        <v>1</v>
      </c>
      <c r="N133" s="337" t="s">
        <v>41</v>
      </c>
      <c r="P133" s="338">
        <f t="shared" ref="P133:P146" si="1">O133*H133</f>
        <v>0</v>
      </c>
      <c r="Q133" s="338">
        <v>0</v>
      </c>
      <c r="R133" s="338">
        <f t="shared" ref="R133:R146" si="2">Q133*H133</f>
        <v>0</v>
      </c>
      <c r="S133" s="338">
        <v>0</v>
      </c>
      <c r="T133" s="339">
        <f t="shared" ref="T133:T146" si="3">S133*H133</f>
        <v>0</v>
      </c>
      <c r="AR133" s="340" t="s">
        <v>326</v>
      </c>
      <c r="AT133" s="340" t="s">
        <v>322</v>
      </c>
      <c r="AU133" s="340" t="s">
        <v>89</v>
      </c>
      <c r="AY133" s="3" t="s">
        <v>320</v>
      </c>
      <c r="BE133" s="341">
        <f t="shared" ref="BE133:BE146" si="4">IF(N133="základní",J133,0)</f>
        <v>0</v>
      </c>
      <c r="BF133" s="341">
        <f t="shared" ref="BF133:BF146" si="5">IF(N133="snížená",J133,0)</f>
        <v>0</v>
      </c>
      <c r="BG133" s="341">
        <f t="shared" ref="BG133:BG146" si="6">IF(N133="zákl. přenesená",J133,0)</f>
        <v>0</v>
      </c>
      <c r="BH133" s="341">
        <f t="shared" ref="BH133:BH146" si="7">IF(N133="sníž. přenesená",J133,0)</f>
        <v>0</v>
      </c>
      <c r="BI133" s="341">
        <f t="shared" ref="BI133:BI146" si="8">IF(N133="nulová",J133,0)</f>
        <v>0</v>
      </c>
      <c r="BJ133" s="3" t="s">
        <v>84</v>
      </c>
      <c r="BK133" s="341">
        <f t="shared" ref="BK133:BK146" si="9">ROUND(I133*H133,2)</f>
        <v>0</v>
      </c>
      <c r="BL133" s="3" t="s">
        <v>326</v>
      </c>
      <c r="BM133" s="340" t="s">
        <v>2757</v>
      </c>
    </row>
    <row r="134" spans="2:65" s="1" customFormat="1" ht="24.15" customHeight="1" x14ac:dyDescent="0.2">
      <c r="B134" s="13"/>
      <c r="C134" s="329" t="s">
        <v>89</v>
      </c>
      <c r="D134" s="329" t="s">
        <v>322</v>
      </c>
      <c r="E134" s="330" t="s">
        <v>2758</v>
      </c>
      <c r="F134" s="331" t="s">
        <v>2759</v>
      </c>
      <c r="G134" s="332" t="s">
        <v>458</v>
      </c>
      <c r="H134" s="333">
        <v>3</v>
      </c>
      <c r="I134" s="21"/>
      <c r="J134" s="334">
        <f t="shared" si="0"/>
        <v>0</v>
      </c>
      <c r="K134" s="335"/>
      <c r="L134" s="13"/>
      <c r="M134" s="336" t="s">
        <v>1</v>
      </c>
      <c r="N134" s="337" t="s">
        <v>41</v>
      </c>
      <c r="P134" s="338">
        <f t="shared" si="1"/>
        <v>0</v>
      </c>
      <c r="Q134" s="338">
        <v>0</v>
      </c>
      <c r="R134" s="338">
        <f t="shared" si="2"/>
        <v>0</v>
      </c>
      <c r="S134" s="338">
        <v>0</v>
      </c>
      <c r="T134" s="339">
        <f t="shared" si="3"/>
        <v>0</v>
      </c>
      <c r="AR134" s="340" t="s">
        <v>326</v>
      </c>
      <c r="AT134" s="340" t="s">
        <v>322</v>
      </c>
      <c r="AU134" s="340" t="s">
        <v>89</v>
      </c>
      <c r="AY134" s="3" t="s">
        <v>320</v>
      </c>
      <c r="BE134" s="341">
        <f t="shared" si="4"/>
        <v>0</v>
      </c>
      <c r="BF134" s="341">
        <f t="shared" si="5"/>
        <v>0</v>
      </c>
      <c r="BG134" s="341">
        <f t="shared" si="6"/>
        <v>0</v>
      </c>
      <c r="BH134" s="341">
        <f t="shared" si="7"/>
        <v>0</v>
      </c>
      <c r="BI134" s="341">
        <f t="shared" si="8"/>
        <v>0</v>
      </c>
      <c r="BJ134" s="3" t="s">
        <v>84</v>
      </c>
      <c r="BK134" s="341">
        <f t="shared" si="9"/>
        <v>0</v>
      </c>
      <c r="BL134" s="3" t="s">
        <v>326</v>
      </c>
      <c r="BM134" s="340" t="s">
        <v>2760</v>
      </c>
    </row>
    <row r="135" spans="2:65" s="1" customFormat="1" ht="24.15" customHeight="1" x14ac:dyDescent="0.2">
      <c r="B135" s="13"/>
      <c r="C135" s="329" t="s">
        <v>207</v>
      </c>
      <c r="D135" s="329" t="s">
        <v>322</v>
      </c>
      <c r="E135" s="330" t="s">
        <v>2761</v>
      </c>
      <c r="F135" s="331" t="s">
        <v>2762</v>
      </c>
      <c r="G135" s="332" t="s">
        <v>458</v>
      </c>
      <c r="H135" s="333">
        <v>1</v>
      </c>
      <c r="I135" s="21"/>
      <c r="J135" s="334">
        <f t="shared" si="0"/>
        <v>0</v>
      </c>
      <c r="K135" s="335"/>
      <c r="L135" s="13"/>
      <c r="M135" s="336" t="s">
        <v>1</v>
      </c>
      <c r="N135" s="337" t="s">
        <v>41</v>
      </c>
      <c r="P135" s="338">
        <f t="shared" si="1"/>
        <v>0</v>
      </c>
      <c r="Q135" s="338">
        <v>0</v>
      </c>
      <c r="R135" s="338">
        <f t="shared" si="2"/>
        <v>0</v>
      </c>
      <c r="S135" s="338">
        <v>0</v>
      </c>
      <c r="T135" s="339">
        <f t="shared" si="3"/>
        <v>0</v>
      </c>
      <c r="AR135" s="340" t="s">
        <v>326</v>
      </c>
      <c r="AT135" s="340" t="s">
        <v>322</v>
      </c>
      <c r="AU135" s="340" t="s">
        <v>89</v>
      </c>
      <c r="AY135" s="3" t="s">
        <v>320</v>
      </c>
      <c r="BE135" s="341">
        <f t="shared" si="4"/>
        <v>0</v>
      </c>
      <c r="BF135" s="341">
        <f t="shared" si="5"/>
        <v>0</v>
      </c>
      <c r="BG135" s="341">
        <f t="shared" si="6"/>
        <v>0</v>
      </c>
      <c r="BH135" s="341">
        <f t="shared" si="7"/>
        <v>0</v>
      </c>
      <c r="BI135" s="341">
        <f t="shared" si="8"/>
        <v>0</v>
      </c>
      <c r="BJ135" s="3" t="s">
        <v>84</v>
      </c>
      <c r="BK135" s="341">
        <f t="shared" si="9"/>
        <v>0</v>
      </c>
      <c r="BL135" s="3" t="s">
        <v>326</v>
      </c>
      <c r="BM135" s="340" t="s">
        <v>2763</v>
      </c>
    </row>
    <row r="136" spans="2:65" s="1" customFormat="1" ht="24.15" customHeight="1" x14ac:dyDescent="0.2">
      <c r="B136" s="13"/>
      <c r="C136" s="329" t="s">
        <v>326</v>
      </c>
      <c r="D136" s="329" t="s">
        <v>322</v>
      </c>
      <c r="E136" s="330" t="s">
        <v>2764</v>
      </c>
      <c r="F136" s="331" t="s">
        <v>2765</v>
      </c>
      <c r="G136" s="332" t="s">
        <v>458</v>
      </c>
      <c r="H136" s="333">
        <v>4</v>
      </c>
      <c r="I136" s="21"/>
      <c r="J136" s="334">
        <f t="shared" si="0"/>
        <v>0</v>
      </c>
      <c r="K136" s="335"/>
      <c r="L136" s="13"/>
      <c r="M136" s="336" t="s">
        <v>1</v>
      </c>
      <c r="N136" s="337" t="s">
        <v>41</v>
      </c>
      <c r="P136" s="338">
        <f t="shared" si="1"/>
        <v>0</v>
      </c>
      <c r="Q136" s="338">
        <v>0</v>
      </c>
      <c r="R136" s="338">
        <f t="shared" si="2"/>
        <v>0</v>
      </c>
      <c r="S136" s="338">
        <v>0</v>
      </c>
      <c r="T136" s="339">
        <f t="shared" si="3"/>
        <v>0</v>
      </c>
      <c r="AR136" s="340" t="s">
        <v>326</v>
      </c>
      <c r="AT136" s="340" t="s">
        <v>322</v>
      </c>
      <c r="AU136" s="340" t="s">
        <v>89</v>
      </c>
      <c r="AY136" s="3" t="s">
        <v>320</v>
      </c>
      <c r="BE136" s="341">
        <f t="shared" si="4"/>
        <v>0</v>
      </c>
      <c r="BF136" s="341">
        <f t="shared" si="5"/>
        <v>0</v>
      </c>
      <c r="BG136" s="341">
        <f t="shared" si="6"/>
        <v>0</v>
      </c>
      <c r="BH136" s="341">
        <f t="shared" si="7"/>
        <v>0</v>
      </c>
      <c r="BI136" s="341">
        <f t="shared" si="8"/>
        <v>0</v>
      </c>
      <c r="BJ136" s="3" t="s">
        <v>84</v>
      </c>
      <c r="BK136" s="341">
        <f t="shared" si="9"/>
        <v>0</v>
      </c>
      <c r="BL136" s="3" t="s">
        <v>326</v>
      </c>
      <c r="BM136" s="340" t="s">
        <v>2766</v>
      </c>
    </row>
    <row r="137" spans="2:65" s="1" customFormat="1" ht="24.15" customHeight="1" x14ac:dyDescent="0.2">
      <c r="B137" s="13"/>
      <c r="C137" s="329" t="s">
        <v>346</v>
      </c>
      <c r="D137" s="329" t="s">
        <v>322</v>
      </c>
      <c r="E137" s="330" t="s">
        <v>2767</v>
      </c>
      <c r="F137" s="331" t="s">
        <v>2768</v>
      </c>
      <c r="G137" s="332" t="s">
        <v>458</v>
      </c>
      <c r="H137" s="333">
        <v>3</v>
      </c>
      <c r="I137" s="21"/>
      <c r="J137" s="334">
        <f t="shared" si="0"/>
        <v>0</v>
      </c>
      <c r="K137" s="335"/>
      <c r="L137" s="13"/>
      <c r="M137" s="336" t="s">
        <v>1</v>
      </c>
      <c r="N137" s="337" t="s">
        <v>41</v>
      </c>
      <c r="P137" s="338">
        <f t="shared" si="1"/>
        <v>0</v>
      </c>
      <c r="Q137" s="338">
        <v>0</v>
      </c>
      <c r="R137" s="338">
        <f t="shared" si="2"/>
        <v>0</v>
      </c>
      <c r="S137" s="338">
        <v>0</v>
      </c>
      <c r="T137" s="339">
        <f t="shared" si="3"/>
        <v>0</v>
      </c>
      <c r="AR137" s="340" t="s">
        <v>326</v>
      </c>
      <c r="AT137" s="340" t="s">
        <v>322</v>
      </c>
      <c r="AU137" s="340" t="s">
        <v>89</v>
      </c>
      <c r="AY137" s="3" t="s">
        <v>320</v>
      </c>
      <c r="BE137" s="341">
        <f t="shared" si="4"/>
        <v>0</v>
      </c>
      <c r="BF137" s="341">
        <f t="shared" si="5"/>
        <v>0</v>
      </c>
      <c r="BG137" s="341">
        <f t="shared" si="6"/>
        <v>0</v>
      </c>
      <c r="BH137" s="341">
        <f t="shared" si="7"/>
        <v>0</v>
      </c>
      <c r="BI137" s="341">
        <f t="shared" si="8"/>
        <v>0</v>
      </c>
      <c r="BJ137" s="3" t="s">
        <v>84</v>
      </c>
      <c r="BK137" s="341">
        <f t="shared" si="9"/>
        <v>0</v>
      </c>
      <c r="BL137" s="3" t="s">
        <v>326</v>
      </c>
      <c r="BM137" s="340" t="s">
        <v>2769</v>
      </c>
    </row>
    <row r="138" spans="2:65" s="1" customFormat="1" ht="24.15" customHeight="1" x14ac:dyDescent="0.2">
      <c r="B138" s="13"/>
      <c r="C138" s="329" t="s">
        <v>352</v>
      </c>
      <c r="D138" s="329" t="s">
        <v>322</v>
      </c>
      <c r="E138" s="330" t="s">
        <v>2770</v>
      </c>
      <c r="F138" s="331" t="s">
        <v>2771</v>
      </c>
      <c r="G138" s="332" t="s">
        <v>458</v>
      </c>
      <c r="H138" s="333">
        <v>1</v>
      </c>
      <c r="I138" s="21"/>
      <c r="J138" s="334">
        <f t="shared" si="0"/>
        <v>0</v>
      </c>
      <c r="K138" s="335"/>
      <c r="L138" s="13"/>
      <c r="M138" s="336" t="s">
        <v>1</v>
      </c>
      <c r="N138" s="337" t="s">
        <v>41</v>
      </c>
      <c r="P138" s="338">
        <f t="shared" si="1"/>
        <v>0</v>
      </c>
      <c r="Q138" s="338">
        <v>0</v>
      </c>
      <c r="R138" s="338">
        <f t="shared" si="2"/>
        <v>0</v>
      </c>
      <c r="S138" s="338">
        <v>0</v>
      </c>
      <c r="T138" s="339">
        <f t="shared" si="3"/>
        <v>0</v>
      </c>
      <c r="AR138" s="340" t="s">
        <v>326</v>
      </c>
      <c r="AT138" s="340" t="s">
        <v>322</v>
      </c>
      <c r="AU138" s="340" t="s">
        <v>89</v>
      </c>
      <c r="AY138" s="3" t="s">
        <v>320</v>
      </c>
      <c r="BE138" s="341">
        <f t="shared" si="4"/>
        <v>0</v>
      </c>
      <c r="BF138" s="341">
        <f t="shared" si="5"/>
        <v>0</v>
      </c>
      <c r="BG138" s="341">
        <f t="shared" si="6"/>
        <v>0</v>
      </c>
      <c r="BH138" s="341">
        <f t="shared" si="7"/>
        <v>0</v>
      </c>
      <c r="BI138" s="341">
        <f t="shared" si="8"/>
        <v>0</v>
      </c>
      <c r="BJ138" s="3" t="s">
        <v>84</v>
      </c>
      <c r="BK138" s="341">
        <f t="shared" si="9"/>
        <v>0</v>
      </c>
      <c r="BL138" s="3" t="s">
        <v>326</v>
      </c>
      <c r="BM138" s="340" t="s">
        <v>2772</v>
      </c>
    </row>
    <row r="139" spans="2:65" s="1" customFormat="1" ht="24.15" customHeight="1" x14ac:dyDescent="0.2">
      <c r="B139" s="13"/>
      <c r="C139" s="329" t="s">
        <v>358</v>
      </c>
      <c r="D139" s="329" t="s">
        <v>322</v>
      </c>
      <c r="E139" s="330" t="s">
        <v>2773</v>
      </c>
      <c r="F139" s="331" t="s">
        <v>2774</v>
      </c>
      <c r="G139" s="332" t="s">
        <v>458</v>
      </c>
      <c r="H139" s="333">
        <v>1</v>
      </c>
      <c r="I139" s="21"/>
      <c r="J139" s="334">
        <f t="shared" si="0"/>
        <v>0</v>
      </c>
      <c r="K139" s="335"/>
      <c r="L139" s="13"/>
      <c r="M139" s="336" t="s">
        <v>1</v>
      </c>
      <c r="N139" s="337" t="s">
        <v>41</v>
      </c>
      <c r="P139" s="338">
        <f t="shared" si="1"/>
        <v>0</v>
      </c>
      <c r="Q139" s="338">
        <v>0</v>
      </c>
      <c r="R139" s="338">
        <f t="shared" si="2"/>
        <v>0</v>
      </c>
      <c r="S139" s="338">
        <v>0</v>
      </c>
      <c r="T139" s="339">
        <f t="shared" si="3"/>
        <v>0</v>
      </c>
      <c r="AR139" s="340" t="s">
        <v>326</v>
      </c>
      <c r="AT139" s="340" t="s">
        <v>322</v>
      </c>
      <c r="AU139" s="340" t="s">
        <v>89</v>
      </c>
      <c r="AY139" s="3" t="s">
        <v>320</v>
      </c>
      <c r="BE139" s="341">
        <f t="shared" si="4"/>
        <v>0</v>
      </c>
      <c r="BF139" s="341">
        <f t="shared" si="5"/>
        <v>0</v>
      </c>
      <c r="BG139" s="341">
        <f t="shared" si="6"/>
        <v>0</v>
      </c>
      <c r="BH139" s="341">
        <f t="shared" si="7"/>
        <v>0</v>
      </c>
      <c r="BI139" s="341">
        <f t="shared" si="8"/>
        <v>0</v>
      </c>
      <c r="BJ139" s="3" t="s">
        <v>84</v>
      </c>
      <c r="BK139" s="341">
        <f t="shared" si="9"/>
        <v>0</v>
      </c>
      <c r="BL139" s="3" t="s">
        <v>326</v>
      </c>
      <c r="BM139" s="340" t="s">
        <v>2775</v>
      </c>
    </row>
    <row r="140" spans="2:65" s="1" customFormat="1" ht="16.5" customHeight="1" x14ac:dyDescent="0.2">
      <c r="B140" s="13"/>
      <c r="C140" s="329" t="s">
        <v>343</v>
      </c>
      <c r="D140" s="329" t="s">
        <v>322</v>
      </c>
      <c r="E140" s="330" t="s">
        <v>2776</v>
      </c>
      <c r="F140" s="331" t="s">
        <v>2777</v>
      </c>
      <c r="G140" s="332" t="s">
        <v>458</v>
      </c>
      <c r="H140" s="333">
        <v>3</v>
      </c>
      <c r="I140" s="21"/>
      <c r="J140" s="334">
        <f t="shared" si="0"/>
        <v>0</v>
      </c>
      <c r="K140" s="335"/>
      <c r="L140" s="13"/>
      <c r="M140" s="336" t="s">
        <v>1</v>
      </c>
      <c r="N140" s="337" t="s">
        <v>41</v>
      </c>
      <c r="P140" s="338">
        <f t="shared" si="1"/>
        <v>0</v>
      </c>
      <c r="Q140" s="338">
        <v>0</v>
      </c>
      <c r="R140" s="338">
        <f t="shared" si="2"/>
        <v>0</v>
      </c>
      <c r="S140" s="338">
        <v>0</v>
      </c>
      <c r="T140" s="339">
        <f t="shared" si="3"/>
        <v>0</v>
      </c>
      <c r="AR140" s="340" t="s">
        <v>326</v>
      </c>
      <c r="AT140" s="340" t="s">
        <v>322</v>
      </c>
      <c r="AU140" s="340" t="s">
        <v>89</v>
      </c>
      <c r="AY140" s="3" t="s">
        <v>320</v>
      </c>
      <c r="BE140" s="341">
        <f t="shared" si="4"/>
        <v>0</v>
      </c>
      <c r="BF140" s="341">
        <f t="shared" si="5"/>
        <v>0</v>
      </c>
      <c r="BG140" s="341">
        <f t="shared" si="6"/>
        <v>0</v>
      </c>
      <c r="BH140" s="341">
        <f t="shared" si="7"/>
        <v>0</v>
      </c>
      <c r="BI140" s="341">
        <f t="shared" si="8"/>
        <v>0</v>
      </c>
      <c r="BJ140" s="3" t="s">
        <v>84</v>
      </c>
      <c r="BK140" s="341">
        <f t="shared" si="9"/>
        <v>0</v>
      </c>
      <c r="BL140" s="3" t="s">
        <v>326</v>
      </c>
      <c r="BM140" s="340" t="s">
        <v>2778</v>
      </c>
    </row>
    <row r="141" spans="2:65" s="1" customFormat="1" ht="16.5" customHeight="1" x14ac:dyDescent="0.2">
      <c r="B141" s="13"/>
      <c r="C141" s="329" t="s">
        <v>372</v>
      </c>
      <c r="D141" s="329" t="s">
        <v>322</v>
      </c>
      <c r="E141" s="330" t="s">
        <v>2779</v>
      </c>
      <c r="F141" s="331" t="s">
        <v>2780</v>
      </c>
      <c r="G141" s="332" t="s">
        <v>458</v>
      </c>
      <c r="H141" s="333">
        <v>1</v>
      </c>
      <c r="I141" s="21"/>
      <c r="J141" s="334">
        <f t="shared" si="0"/>
        <v>0</v>
      </c>
      <c r="K141" s="335"/>
      <c r="L141" s="13"/>
      <c r="M141" s="336" t="s">
        <v>1</v>
      </c>
      <c r="N141" s="337" t="s">
        <v>41</v>
      </c>
      <c r="P141" s="338">
        <f t="shared" si="1"/>
        <v>0</v>
      </c>
      <c r="Q141" s="338">
        <v>0</v>
      </c>
      <c r="R141" s="338">
        <f t="shared" si="2"/>
        <v>0</v>
      </c>
      <c r="S141" s="338">
        <v>0</v>
      </c>
      <c r="T141" s="339">
        <f t="shared" si="3"/>
        <v>0</v>
      </c>
      <c r="AR141" s="340" t="s">
        <v>326</v>
      </c>
      <c r="AT141" s="340" t="s">
        <v>322</v>
      </c>
      <c r="AU141" s="340" t="s">
        <v>89</v>
      </c>
      <c r="AY141" s="3" t="s">
        <v>320</v>
      </c>
      <c r="BE141" s="341">
        <f t="shared" si="4"/>
        <v>0</v>
      </c>
      <c r="BF141" s="341">
        <f t="shared" si="5"/>
        <v>0</v>
      </c>
      <c r="BG141" s="341">
        <f t="shared" si="6"/>
        <v>0</v>
      </c>
      <c r="BH141" s="341">
        <f t="shared" si="7"/>
        <v>0</v>
      </c>
      <c r="BI141" s="341">
        <f t="shared" si="8"/>
        <v>0</v>
      </c>
      <c r="BJ141" s="3" t="s">
        <v>84</v>
      </c>
      <c r="BK141" s="341">
        <f t="shared" si="9"/>
        <v>0</v>
      </c>
      <c r="BL141" s="3" t="s">
        <v>326</v>
      </c>
      <c r="BM141" s="340" t="s">
        <v>2781</v>
      </c>
    </row>
    <row r="142" spans="2:65" s="1" customFormat="1" ht="16.5" customHeight="1" x14ac:dyDescent="0.2">
      <c r="B142" s="13"/>
      <c r="C142" s="329" t="s">
        <v>118</v>
      </c>
      <c r="D142" s="329" t="s">
        <v>322</v>
      </c>
      <c r="E142" s="330" t="s">
        <v>2782</v>
      </c>
      <c r="F142" s="331" t="s">
        <v>2783</v>
      </c>
      <c r="G142" s="332" t="s">
        <v>458</v>
      </c>
      <c r="H142" s="333">
        <v>4</v>
      </c>
      <c r="I142" s="21"/>
      <c r="J142" s="334">
        <f t="shared" si="0"/>
        <v>0</v>
      </c>
      <c r="K142" s="335"/>
      <c r="L142" s="13"/>
      <c r="M142" s="336" t="s">
        <v>1</v>
      </c>
      <c r="N142" s="337" t="s">
        <v>41</v>
      </c>
      <c r="P142" s="338">
        <f t="shared" si="1"/>
        <v>0</v>
      </c>
      <c r="Q142" s="338">
        <v>0</v>
      </c>
      <c r="R142" s="338">
        <f t="shared" si="2"/>
        <v>0</v>
      </c>
      <c r="S142" s="338">
        <v>0</v>
      </c>
      <c r="T142" s="339">
        <f t="shared" si="3"/>
        <v>0</v>
      </c>
      <c r="AR142" s="340" t="s">
        <v>326</v>
      </c>
      <c r="AT142" s="340" t="s">
        <v>322</v>
      </c>
      <c r="AU142" s="340" t="s">
        <v>89</v>
      </c>
      <c r="AY142" s="3" t="s">
        <v>320</v>
      </c>
      <c r="BE142" s="341">
        <f t="shared" si="4"/>
        <v>0</v>
      </c>
      <c r="BF142" s="341">
        <f t="shared" si="5"/>
        <v>0</v>
      </c>
      <c r="BG142" s="341">
        <f t="shared" si="6"/>
        <v>0</v>
      </c>
      <c r="BH142" s="341">
        <f t="shared" si="7"/>
        <v>0</v>
      </c>
      <c r="BI142" s="341">
        <f t="shared" si="8"/>
        <v>0</v>
      </c>
      <c r="BJ142" s="3" t="s">
        <v>84</v>
      </c>
      <c r="BK142" s="341">
        <f t="shared" si="9"/>
        <v>0</v>
      </c>
      <c r="BL142" s="3" t="s">
        <v>326</v>
      </c>
      <c r="BM142" s="340" t="s">
        <v>2784</v>
      </c>
    </row>
    <row r="143" spans="2:65" s="1" customFormat="1" ht="16.5" customHeight="1" x14ac:dyDescent="0.2">
      <c r="B143" s="13"/>
      <c r="C143" s="329" t="s">
        <v>382</v>
      </c>
      <c r="D143" s="329" t="s">
        <v>322</v>
      </c>
      <c r="E143" s="330" t="s">
        <v>2785</v>
      </c>
      <c r="F143" s="331" t="s">
        <v>2786</v>
      </c>
      <c r="G143" s="332" t="s">
        <v>458</v>
      </c>
      <c r="H143" s="333">
        <v>3</v>
      </c>
      <c r="I143" s="21"/>
      <c r="J143" s="334">
        <f t="shared" si="0"/>
        <v>0</v>
      </c>
      <c r="K143" s="335"/>
      <c r="L143" s="13"/>
      <c r="M143" s="336" t="s">
        <v>1</v>
      </c>
      <c r="N143" s="337" t="s">
        <v>41</v>
      </c>
      <c r="P143" s="338">
        <f t="shared" si="1"/>
        <v>0</v>
      </c>
      <c r="Q143" s="338">
        <v>0</v>
      </c>
      <c r="R143" s="338">
        <f t="shared" si="2"/>
        <v>0</v>
      </c>
      <c r="S143" s="338">
        <v>0</v>
      </c>
      <c r="T143" s="339">
        <f t="shared" si="3"/>
        <v>0</v>
      </c>
      <c r="AR143" s="340" t="s">
        <v>326</v>
      </c>
      <c r="AT143" s="340" t="s">
        <v>322</v>
      </c>
      <c r="AU143" s="340" t="s">
        <v>89</v>
      </c>
      <c r="AY143" s="3" t="s">
        <v>320</v>
      </c>
      <c r="BE143" s="341">
        <f t="shared" si="4"/>
        <v>0</v>
      </c>
      <c r="BF143" s="341">
        <f t="shared" si="5"/>
        <v>0</v>
      </c>
      <c r="BG143" s="341">
        <f t="shared" si="6"/>
        <v>0</v>
      </c>
      <c r="BH143" s="341">
        <f t="shared" si="7"/>
        <v>0</v>
      </c>
      <c r="BI143" s="341">
        <f t="shared" si="8"/>
        <v>0</v>
      </c>
      <c r="BJ143" s="3" t="s">
        <v>84</v>
      </c>
      <c r="BK143" s="341">
        <f t="shared" si="9"/>
        <v>0</v>
      </c>
      <c r="BL143" s="3" t="s">
        <v>326</v>
      </c>
      <c r="BM143" s="340" t="s">
        <v>2787</v>
      </c>
    </row>
    <row r="144" spans="2:65" s="1" customFormat="1" ht="16.5" customHeight="1" x14ac:dyDescent="0.2">
      <c r="B144" s="13"/>
      <c r="C144" s="329" t="s">
        <v>255</v>
      </c>
      <c r="D144" s="329" t="s">
        <v>322</v>
      </c>
      <c r="E144" s="330" t="s">
        <v>2788</v>
      </c>
      <c r="F144" s="331" t="s">
        <v>2789</v>
      </c>
      <c r="G144" s="332" t="s">
        <v>458</v>
      </c>
      <c r="H144" s="333">
        <v>1</v>
      </c>
      <c r="I144" s="21"/>
      <c r="J144" s="334">
        <f t="shared" si="0"/>
        <v>0</v>
      </c>
      <c r="K144" s="335"/>
      <c r="L144" s="13"/>
      <c r="M144" s="336" t="s">
        <v>1</v>
      </c>
      <c r="N144" s="337" t="s">
        <v>41</v>
      </c>
      <c r="P144" s="338">
        <f t="shared" si="1"/>
        <v>0</v>
      </c>
      <c r="Q144" s="338">
        <v>0</v>
      </c>
      <c r="R144" s="338">
        <f t="shared" si="2"/>
        <v>0</v>
      </c>
      <c r="S144" s="338">
        <v>0</v>
      </c>
      <c r="T144" s="339">
        <f t="shared" si="3"/>
        <v>0</v>
      </c>
      <c r="AR144" s="340" t="s">
        <v>326</v>
      </c>
      <c r="AT144" s="340" t="s">
        <v>322</v>
      </c>
      <c r="AU144" s="340" t="s">
        <v>89</v>
      </c>
      <c r="AY144" s="3" t="s">
        <v>320</v>
      </c>
      <c r="BE144" s="341">
        <f t="shared" si="4"/>
        <v>0</v>
      </c>
      <c r="BF144" s="341">
        <f t="shared" si="5"/>
        <v>0</v>
      </c>
      <c r="BG144" s="341">
        <f t="shared" si="6"/>
        <v>0</v>
      </c>
      <c r="BH144" s="341">
        <f t="shared" si="7"/>
        <v>0</v>
      </c>
      <c r="BI144" s="341">
        <f t="shared" si="8"/>
        <v>0</v>
      </c>
      <c r="BJ144" s="3" t="s">
        <v>84</v>
      </c>
      <c r="BK144" s="341">
        <f t="shared" si="9"/>
        <v>0</v>
      </c>
      <c r="BL144" s="3" t="s">
        <v>326</v>
      </c>
      <c r="BM144" s="340" t="s">
        <v>2790</v>
      </c>
    </row>
    <row r="145" spans="2:65" s="1" customFormat="1" ht="24.15" customHeight="1" x14ac:dyDescent="0.2">
      <c r="B145" s="13"/>
      <c r="C145" s="329" t="s">
        <v>390</v>
      </c>
      <c r="D145" s="329" t="s">
        <v>322</v>
      </c>
      <c r="E145" s="330" t="s">
        <v>2791</v>
      </c>
      <c r="F145" s="331" t="s">
        <v>2792</v>
      </c>
      <c r="G145" s="332" t="s">
        <v>385</v>
      </c>
      <c r="H145" s="333">
        <v>930</v>
      </c>
      <c r="I145" s="21"/>
      <c r="J145" s="334">
        <f t="shared" si="0"/>
        <v>0</v>
      </c>
      <c r="K145" s="335"/>
      <c r="L145" s="13"/>
      <c r="M145" s="336" t="s">
        <v>1</v>
      </c>
      <c r="N145" s="337" t="s">
        <v>41</v>
      </c>
      <c r="P145" s="338">
        <f t="shared" si="1"/>
        <v>0</v>
      </c>
      <c r="Q145" s="338">
        <v>0</v>
      </c>
      <c r="R145" s="338">
        <f t="shared" si="2"/>
        <v>0</v>
      </c>
      <c r="S145" s="338">
        <v>0</v>
      </c>
      <c r="T145" s="339">
        <f t="shared" si="3"/>
        <v>0</v>
      </c>
      <c r="AR145" s="340" t="s">
        <v>326</v>
      </c>
      <c r="AT145" s="340" t="s">
        <v>322</v>
      </c>
      <c r="AU145" s="340" t="s">
        <v>89</v>
      </c>
      <c r="AY145" s="3" t="s">
        <v>320</v>
      </c>
      <c r="BE145" s="341">
        <f t="shared" si="4"/>
        <v>0</v>
      </c>
      <c r="BF145" s="341">
        <f t="shared" si="5"/>
        <v>0</v>
      </c>
      <c r="BG145" s="341">
        <f t="shared" si="6"/>
        <v>0</v>
      </c>
      <c r="BH145" s="341">
        <f t="shared" si="7"/>
        <v>0</v>
      </c>
      <c r="BI145" s="341">
        <f t="shared" si="8"/>
        <v>0</v>
      </c>
      <c r="BJ145" s="3" t="s">
        <v>84</v>
      </c>
      <c r="BK145" s="341">
        <f t="shared" si="9"/>
        <v>0</v>
      </c>
      <c r="BL145" s="3" t="s">
        <v>326</v>
      </c>
      <c r="BM145" s="340" t="s">
        <v>2793</v>
      </c>
    </row>
    <row r="146" spans="2:65" s="1" customFormat="1" ht="33" customHeight="1" x14ac:dyDescent="0.2">
      <c r="B146" s="13"/>
      <c r="C146" s="329" t="s">
        <v>395</v>
      </c>
      <c r="D146" s="329" t="s">
        <v>322</v>
      </c>
      <c r="E146" s="330" t="s">
        <v>2794</v>
      </c>
      <c r="F146" s="331" t="s">
        <v>2795</v>
      </c>
      <c r="G146" s="332" t="s">
        <v>342</v>
      </c>
      <c r="H146" s="333">
        <v>648.29999999999995</v>
      </c>
      <c r="I146" s="21"/>
      <c r="J146" s="334">
        <f t="shared" si="0"/>
        <v>0</v>
      </c>
      <c r="K146" s="335"/>
      <c r="L146" s="13"/>
      <c r="M146" s="336" t="s">
        <v>1</v>
      </c>
      <c r="N146" s="337" t="s">
        <v>41</v>
      </c>
      <c r="P146" s="338">
        <f t="shared" si="1"/>
        <v>0</v>
      </c>
      <c r="Q146" s="338">
        <v>0</v>
      </c>
      <c r="R146" s="338">
        <f t="shared" si="2"/>
        <v>0</v>
      </c>
      <c r="S146" s="338">
        <v>0</v>
      </c>
      <c r="T146" s="339">
        <f t="shared" si="3"/>
        <v>0</v>
      </c>
      <c r="AR146" s="340" t="s">
        <v>326</v>
      </c>
      <c r="AT146" s="340" t="s">
        <v>322</v>
      </c>
      <c r="AU146" s="340" t="s">
        <v>89</v>
      </c>
      <c r="AY146" s="3" t="s">
        <v>320</v>
      </c>
      <c r="BE146" s="341">
        <f t="shared" si="4"/>
        <v>0</v>
      </c>
      <c r="BF146" s="341">
        <f t="shared" si="5"/>
        <v>0</v>
      </c>
      <c r="BG146" s="341">
        <f t="shared" si="6"/>
        <v>0</v>
      </c>
      <c r="BH146" s="341">
        <f t="shared" si="7"/>
        <v>0</v>
      </c>
      <c r="BI146" s="341">
        <f t="shared" si="8"/>
        <v>0</v>
      </c>
      <c r="BJ146" s="3" t="s">
        <v>84</v>
      </c>
      <c r="BK146" s="341">
        <f t="shared" si="9"/>
        <v>0</v>
      </c>
      <c r="BL146" s="3" t="s">
        <v>326</v>
      </c>
      <c r="BM146" s="340" t="s">
        <v>2796</v>
      </c>
    </row>
    <row r="147" spans="2:65" s="350" customFormat="1" x14ac:dyDescent="0.2">
      <c r="B147" s="349"/>
      <c r="D147" s="344" t="s">
        <v>328</v>
      </c>
      <c r="E147" s="351" t="s">
        <v>1</v>
      </c>
      <c r="F147" s="352" t="s">
        <v>2797</v>
      </c>
      <c r="H147" s="353">
        <v>648.29999999999995</v>
      </c>
      <c r="L147" s="349"/>
      <c r="M147" s="354"/>
      <c r="T147" s="355"/>
      <c r="AT147" s="351" t="s">
        <v>328</v>
      </c>
      <c r="AU147" s="351" t="s">
        <v>89</v>
      </c>
      <c r="AV147" s="350" t="s">
        <v>89</v>
      </c>
      <c r="AW147" s="350" t="s">
        <v>32</v>
      </c>
      <c r="AX147" s="350" t="s">
        <v>84</v>
      </c>
      <c r="AY147" s="351" t="s">
        <v>320</v>
      </c>
    </row>
    <row r="148" spans="2:65" s="1" customFormat="1" ht="24.15" customHeight="1" x14ac:dyDescent="0.2">
      <c r="B148" s="13"/>
      <c r="C148" s="329" t="s">
        <v>845</v>
      </c>
      <c r="D148" s="329" t="s">
        <v>322</v>
      </c>
      <c r="E148" s="330" t="s">
        <v>2798</v>
      </c>
      <c r="F148" s="331" t="s">
        <v>2799</v>
      </c>
      <c r="G148" s="332" t="s">
        <v>325</v>
      </c>
      <c r="H148" s="333">
        <v>105</v>
      </c>
      <c r="I148" s="21"/>
      <c r="J148" s="334">
        <f>ROUND(I148*H148,2)</f>
        <v>0</v>
      </c>
      <c r="K148" s="335"/>
      <c r="L148" s="13"/>
      <c r="M148" s="336" t="s">
        <v>1</v>
      </c>
      <c r="N148" s="337" t="s">
        <v>41</v>
      </c>
      <c r="P148" s="338">
        <f>O148*H148</f>
        <v>0</v>
      </c>
      <c r="Q148" s="338">
        <v>0</v>
      </c>
      <c r="R148" s="338">
        <f>Q148*H148</f>
        <v>0</v>
      </c>
      <c r="S148" s="338">
        <v>0</v>
      </c>
      <c r="T148" s="339">
        <f>S148*H148</f>
        <v>0</v>
      </c>
      <c r="AR148" s="340" t="s">
        <v>326</v>
      </c>
      <c r="AT148" s="340" t="s">
        <v>322</v>
      </c>
      <c r="AU148" s="340" t="s">
        <v>89</v>
      </c>
      <c r="AY148" s="3" t="s">
        <v>320</v>
      </c>
      <c r="BE148" s="341">
        <f>IF(N148="základní",J148,0)</f>
        <v>0</v>
      </c>
      <c r="BF148" s="341">
        <f>IF(N148="snížená",J148,0)</f>
        <v>0</v>
      </c>
      <c r="BG148" s="341">
        <f>IF(N148="zákl. přenesená",J148,0)</f>
        <v>0</v>
      </c>
      <c r="BH148" s="341">
        <f>IF(N148="sníž. přenesená",J148,0)</f>
        <v>0</v>
      </c>
      <c r="BI148" s="341">
        <f>IF(N148="nulová",J148,0)</f>
        <v>0</v>
      </c>
      <c r="BJ148" s="3" t="s">
        <v>84</v>
      </c>
      <c r="BK148" s="341">
        <f>ROUND(I148*H148,2)</f>
        <v>0</v>
      </c>
      <c r="BL148" s="3" t="s">
        <v>326</v>
      </c>
      <c r="BM148" s="340" t="s">
        <v>2800</v>
      </c>
    </row>
    <row r="149" spans="2:65" s="350" customFormat="1" x14ac:dyDescent="0.2">
      <c r="B149" s="349"/>
      <c r="D149" s="344" t="s">
        <v>328</v>
      </c>
      <c r="E149" s="351" t="s">
        <v>1</v>
      </c>
      <c r="F149" s="352" t="s">
        <v>2801</v>
      </c>
      <c r="H149" s="353">
        <v>105</v>
      </c>
      <c r="L149" s="349"/>
      <c r="M149" s="354"/>
      <c r="T149" s="355"/>
      <c r="AT149" s="351" t="s">
        <v>328</v>
      </c>
      <c r="AU149" s="351" t="s">
        <v>89</v>
      </c>
      <c r="AV149" s="350" t="s">
        <v>89</v>
      </c>
      <c r="AW149" s="350" t="s">
        <v>32</v>
      </c>
      <c r="AX149" s="350" t="s">
        <v>84</v>
      </c>
      <c r="AY149" s="351" t="s">
        <v>320</v>
      </c>
    </row>
    <row r="150" spans="2:65" s="1" customFormat="1" ht="24.15" customHeight="1" x14ac:dyDescent="0.2">
      <c r="B150" s="13"/>
      <c r="C150" s="329" t="s">
        <v>849</v>
      </c>
      <c r="D150" s="329" t="s">
        <v>322</v>
      </c>
      <c r="E150" s="330" t="s">
        <v>2802</v>
      </c>
      <c r="F150" s="331" t="s">
        <v>2803</v>
      </c>
      <c r="G150" s="332" t="s">
        <v>325</v>
      </c>
      <c r="H150" s="333">
        <v>4</v>
      </c>
      <c r="I150" s="21"/>
      <c r="J150" s="334">
        <f>ROUND(I150*H150,2)</f>
        <v>0</v>
      </c>
      <c r="K150" s="335"/>
      <c r="L150" s="13"/>
      <c r="M150" s="336" t="s">
        <v>1</v>
      </c>
      <c r="N150" s="337" t="s">
        <v>41</v>
      </c>
      <c r="P150" s="338">
        <f>O150*H150</f>
        <v>0</v>
      </c>
      <c r="Q150" s="338">
        <v>0</v>
      </c>
      <c r="R150" s="338">
        <f>Q150*H150</f>
        <v>0</v>
      </c>
      <c r="S150" s="338">
        <v>0</v>
      </c>
      <c r="T150" s="339">
        <f>S150*H150</f>
        <v>0</v>
      </c>
      <c r="AR150" s="340" t="s">
        <v>326</v>
      </c>
      <c r="AT150" s="340" t="s">
        <v>322</v>
      </c>
      <c r="AU150" s="340" t="s">
        <v>89</v>
      </c>
      <c r="AY150" s="3" t="s">
        <v>320</v>
      </c>
      <c r="BE150" s="341">
        <f>IF(N150="základní",J150,0)</f>
        <v>0</v>
      </c>
      <c r="BF150" s="341">
        <f>IF(N150="snížená",J150,0)</f>
        <v>0</v>
      </c>
      <c r="BG150" s="341">
        <f>IF(N150="zákl. přenesená",J150,0)</f>
        <v>0</v>
      </c>
      <c r="BH150" s="341">
        <f>IF(N150="sníž. přenesená",J150,0)</f>
        <v>0</v>
      </c>
      <c r="BI150" s="341">
        <f>IF(N150="nulová",J150,0)</f>
        <v>0</v>
      </c>
      <c r="BJ150" s="3" t="s">
        <v>84</v>
      </c>
      <c r="BK150" s="341">
        <f>ROUND(I150*H150,2)</f>
        <v>0</v>
      </c>
      <c r="BL150" s="3" t="s">
        <v>326</v>
      </c>
      <c r="BM150" s="340" t="s">
        <v>2804</v>
      </c>
    </row>
    <row r="151" spans="2:65" s="350" customFormat="1" x14ac:dyDescent="0.2">
      <c r="B151" s="349"/>
      <c r="D151" s="344" t="s">
        <v>328</v>
      </c>
      <c r="E151" s="351" t="s">
        <v>1</v>
      </c>
      <c r="F151" s="352" t="s">
        <v>2805</v>
      </c>
      <c r="H151" s="353">
        <v>4</v>
      </c>
      <c r="L151" s="349"/>
      <c r="M151" s="354"/>
      <c r="T151" s="355"/>
      <c r="AT151" s="351" t="s">
        <v>328</v>
      </c>
      <c r="AU151" s="351" t="s">
        <v>89</v>
      </c>
      <c r="AV151" s="350" t="s">
        <v>89</v>
      </c>
      <c r="AW151" s="350" t="s">
        <v>32</v>
      </c>
      <c r="AX151" s="350" t="s">
        <v>84</v>
      </c>
      <c r="AY151" s="351" t="s">
        <v>320</v>
      </c>
    </row>
    <row r="152" spans="2:65" s="1" customFormat="1" ht="33" customHeight="1" x14ac:dyDescent="0.2">
      <c r="B152" s="13"/>
      <c r="C152" s="329" t="s">
        <v>8</v>
      </c>
      <c r="D152" s="329" t="s">
        <v>322</v>
      </c>
      <c r="E152" s="330" t="s">
        <v>2806</v>
      </c>
      <c r="F152" s="331" t="s">
        <v>2807</v>
      </c>
      <c r="G152" s="332" t="s">
        <v>342</v>
      </c>
      <c r="H152" s="333">
        <v>175.22300000000001</v>
      </c>
      <c r="I152" s="21"/>
      <c r="J152" s="334">
        <f>ROUND(I152*H152,2)</f>
        <v>0</v>
      </c>
      <c r="K152" s="335"/>
      <c r="L152" s="13"/>
      <c r="M152" s="336" t="s">
        <v>1</v>
      </c>
      <c r="N152" s="337" t="s">
        <v>41</v>
      </c>
      <c r="P152" s="338">
        <f>O152*H152</f>
        <v>0</v>
      </c>
      <c r="Q152" s="338">
        <v>0</v>
      </c>
      <c r="R152" s="338">
        <f>Q152*H152</f>
        <v>0</v>
      </c>
      <c r="S152" s="338">
        <v>0</v>
      </c>
      <c r="T152" s="339">
        <f>S152*H152</f>
        <v>0</v>
      </c>
      <c r="AR152" s="340" t="s">
        <v>326</v>
      </c>
      <c r="AT152" s="340" t="s">
        <v>322</v>
      </c>
      <c r="AU152" s="340" t="s">
        <v>89</v>
      </c>
      <c r="AY152" s="3" t="s">
        <v>320</v>
      </c>
      <c r="BE152" s="341">
        <f>IF(N152="základní",J152,0)</f>
        <v>0</v>
      </c>
      <c r="BF152" s="341">
        <f>IF(N152="snížená",J152,0)</f>
        <v>0</v>
      </c>
      <c r="BG152" s="341">
        <f>IF(N152="zákl. přenesená",J152,0)</f>
        <v>0</v>
      </c>
      <c r="BH152" s="341">
        <f>IF(N152="sníž. přenesená",J152,0)</f>
        <v>0</v>
      </c>
      <c r="BI152" s="341">
        <f>IF(N152="nulová",J152,0)</f>
        <v>0</v>
      </c>
      <c r="BJ152" s="3" t="s">
        <v>84</v>
      </c>
      <c r="BK152" s="341">
        <f>ROUND(I152*H152,2)</f>
        <v>0</v>
      </c>
      <c r="BL152" s="3" t="s">
        <v>326</v>
      </c>
      <c r="BM152" s="340" t="s">
        <v>2808</v>
      </c>
    </row>
    <row r="153" spans="2:65" s="350" customFormat="1" ht="30" x14ac:dyDescent="0.2">
      <c r="B153" s="349"/>
      <c r="D153" s="344" t="s">
        <v>328</v>
      </c>
      <c r="E153" s="351" t="s">
        <v>1</v>
      </c>
      <c r="F153" s="352" t="s">
        <v>399</v>
      </c>
      <c r="H153" s="353">
        <v>119.336</v>
      </c>
      <c r="L153" s="349"/>
      <c r="M153" s="354"/>
      <c r="T153" s="355"/>
      <c r="AT153" s="351" t="s">
        <v>328</v>
      </c>
      <c r="AU153" s="351" t="s">
        <v>89</v>
      </c>
      <c r="AV153" s="350" t="s">
        <v>89</v>
      </c>
      <c r="AW153" s="350" t="s">
        <v>32</v>
      </c>
      <c r="AX153" s="350" t="s">
        <v>76</v>
      </c>
      <c r="AY153" s="351" t="s">
        <v>320</v>
      </c>
    </row>
    <row r="154" spans="2:65" s="350" customFormat="1" ht="20" x14ac:dyDescent="0.2">
      <c r="B154" s="349"/>
      <c r="D154" s="344" t="s">
        <v>328</v>
      </c>
      <c r="E154" s="351" t="s">
        <v>1</v>
      </c>
      <c r="F154" s="352" t="s">
        <v>400</v>
      </c>
      <c r="H154" s="353">
        <v>45.819000000000003</v>
      </c>
      <c r="L154" s="349"/>
      <c r="M154" s="354"/>
      <c r="T154" s="355"/>
      <c r="AT154" s="351" t="s">
        <v>328</v>
      </c>
      <c r="AU154" s="351" t="s">
        <v>89</v>
      </c>
      <c r="AV154" s="350" t="s">
        <v>89</v>
      </c>
      <c r="AW154" s="350" t="s">
        <v>32</v>
      </c>
      <c r="AX154" s="350" t="s">
        <v>76</v>
      </c>
      <c r="AY154" s="351" t="s">
        <v>320</v>
      </c>
    </row>
    <row r="155" spans="2:65" s="350" customFormat="1" ht="20" x14ac:dyDescent="0.2">
      <c r="B155" s="349"/>
      <c r="D155" s="344" t="s">
        <v>328</v>
      </c>
      <c r="E155" s="351" t="s">
        <v>1</v>
      </c>
      <c r="F155" s="352" t="s">
        <v>2809</v>
      </c>
      <c r="H155" s="353">
        <v>10.068</v>
      </c>
      <c r="L155" s="349"/>
      <c r="M155" s="354"/>
      <c r="T155" s="355"/>
      <c r="AT155" s="351" t="s">
        <v>328</v>
      </c>
      <c r="AU155" s="351" t="s">
        <v>89</v>
      </c>
      <c r="AV155" s="350" t="s">
        <v>89</v>
      </c>
      <c r="AW155" s="350" t="s">
        <v>32</v>
      </c>
      <c r="AX155" s="350" t="s">
        <v>76</v>
      </c>
      <c r="AY155" s="351" t="s">
        <v>320</v>
      </c>
    </row>
    <row r="156" spans="2:65" s="357" customFormat="1" x14ac:dyDescent="0.2">
      <c r="B156" s="356"/>
      <c r="D156" s="344" t="s">
        <v>328</v>
      </c>
      <c r="E156" s="358" t="s">
        <v>1</v>
      </c>
      <c r="F156" s="359" t="s">
        <v>402</v>
      </c>
      <c r="H156" s="360">
        <v>175.22300000000001</v>
      </c>
      <c r="L156" s="356"/>
      <c r="M156" s="361"/>
      <c r="T156" s="362"/>
      <c r="AT156" s="358" t="s">
        <v>328</v>
      </c>
      <c r="AU156" s="358" t="s">
        <v>89</v>
      </c>
      <c r="AV156" s="357" t="s">
        <v>326</v>
      </c>
      <c r="AW156" s="357" t="s">
        <v>32</v>
      </c>
      <c r="AX156" s="357" t="s">
        <v>84</v>
      </c>
      <c r="AY156" s="358" t="s">
        <v>320</v>
      </c>
    </row>
    <row r="157" spans="2:65" s="1" customFormat="1" ht="37.75" customHeight="1" x14ac:dyDescent="0.2">
      <c r="B157" s="13"/>
      <c r="C157" s="329" t="s">
        <v>409</v>
      </c>
      <c r="D157" s="329" t="s">
        <v>322</v>
      </c>
      <c r="E157" s="330" t="s">
        <v>2810</v>
      </c>
      <c r="F157" s="331" t="s">
        <v>2811</v>
      </c>
      <c r="G157" s="332" t="s">
        <v>342</v>
      </c>
      <c r="H157" s="333">
        <v>1198.0329999999999</v>
      </c>
      <c r="I157" s="21"/>
      <c r="J157" s="334">
        <f>ROUND(I157*H157,2)</f>
        <v>0</v>
      </c>
      <c r="K157" s="335"/>
      <c r="L157" s="13"/>
      <c r="M157" s="336" t="s">
        <v>1</v>
      </c>
      <c r="N157" s="337" t="s">
        <v>41</v>
      </c>
      <c r="P157" s="338">
        <f>O157*H157</f>
        <v>0</v>
      </c>
      <c r="Q157" s="338">
        <v>0</v>
      </c>
      <c r="R157" s="338">
        <f>Q157*H157</f>
        <v>0</v>
      </c>
      <c r="S157" s="338">
        <v>0</v>
      </c>
      <c r="T157" s="339">
        <f>S157*H157</f>
        <v>0</v>
      </c>
      <c r="AR157" s="340" t="s">
        <v>326</v>
      </c>
      <c r="AT157" s="340" t="s">
        <v>322</v>
      </c>
      <c r="AU157" s="340" t="s">
        <v>89</v>
      </c>
      <c r="AY157" s="3" t="s">
        <v>320</v>
      </c>
      <c r="BE157" s="341">
        <f>IF(N157="základní",J157,0)</f>
        <v>0</v>
      </c>
      <c r="BF157" s="341">
        <f>IF(N157="snížená",J157,0)</f>
        <v>0</v>
      </c>
      <c r="BG157" s="341">
        <f>IF(N157="zákl. přenesená",J157,0)</f>
        <v>0</v>
      </c>
      <c r="BH157" s="341">
        <f>IF(N157="sníž. přenesená",J157,0)</f>
        <v>0</v>
      </c>
      <c r="BI157" s="341">
        <f>IF(N157="nulová",J157,0)</f>
        <v>0</v>
      </c>
      <c r="BJ157" s="3" t="s">
        <v>84</v>
      </c>
      <c r="BK157" s="341">
        <f>ROUND(I157*H157,2)</f>
        <v>0</v>
      </c>
      <c r="BL157" s="3" t="s">
        <v>326</v>
      </c>
      <c r="BM157" s="340" t="s">
        <v>2812</v>
      </c>
    </row>
    <row r="158" spans="2:65" s="343" customFormat="1" x14ac:dyDescent="0.2">
      <c r="B158" s="342"/>
      <c r="D158" s="344" t="s">
        <v>328</v>
      </c>
      <c r="E158" s="345" t="s">
        <v>1</v>
      </c>
      <c r="F158" s="346" t="s">
        <v>2813</v>
      </c>
      <c r="H158" s="345" t="s">
        <v>1</v>
      </c>
      <c r="L158" s="342"/>
      <c r="M158" s="347"/>
      <c r="T158" s="348"/>
      <c r="AT158" s="345" t="s">
        <v>328</v>
      </c>
      <c r="AU158" s="345" t="s">
        <v>89</v>
      </c>
      <c r="AV158" s="343" t="s">
        <v>84</v>
      </c>
      <c r="AW158" s="343" t="s">
        <v>32</v>
      </c>
      <c r="AX158" s="343" t="s">
        <v>76</v>
      </c>
      <c r="AY158" s="345" t="s">
        <v>320</v>
      </c>
    </row>
    <row r="159" spans="2:65" s="350" customFormat="1" x14ac:dyDescent="0.2">
      <c r="B159" s="349"/>
      <c r="D159" s="344" t="s">
        <v>328</v>
      </c>
      <c r="E159" s="351" t="s">
        <v>1</v>
      </c>
      <c r="F159" s="352" t="s">
        <v>2746</v>
      </c>
      <c r="H159" s="353">
        <v>278.10000000000002</v>
      </c>
      <c r="L159" s="349"/>
      <c r="M159" s="354"/>
      <c r="T159" s="355"/>
      <c r="AT159" s="351" t="s">
        <v>328</v>
      </c>
      <c r="AU159" s="351" t="s">
        <v>89</v>
      </c>
      <c r="AV159" s="350" t="s">
        <v>89</v>
      </c>
      <c r="AW159" s="350" t="s">
        <v>32</v>
      </c>
      <c r="AX159" s="350" t="s">
        <v>76</v>
      </c>
      <c r="AY159" s="351" t="s">
        <v>320</v>
      </c>
    </row>
    <row r="160" spans="2:65" s="343" customFormat="1" x14ac:dyDescent="0.2">
      <c r="B160" s="342"/>
      <c r="D160" s="344" t="s">
        <v>328</v>
      </c>
      <c r="E160" s="345" t="s">
        <v>1</v>
      </c>
      <c r="F160" s="346" t="s">
        <v>2814</v>
      </c>
      <c r="H160" s="345" t="s">
        <v>1</v>
      </c>
      <c r="L160" s="342"/>
      <c r="M160" s="347"/>
      <c r="T160" s="348"/>
      <c r="AT160" s="345" t="s">
        <v>328</v>
      </c>
      <c r="AU160" s="345" t="s">
        <v>89</v>
      </c>
      <c r="AV160" s="343" t="s">
        <v>84</v>
      </c>
      <c r="AW160" s="343" t="s">
        <v>32</v>
      </c>
      <c r="AX160" s="343" t="s">
        <v>76</v>
      </c>
      <c r="AY160" s="345" t="s">
        <v>320</v>
      </c>
    </row>
    <row r="161" spans="2:65" s="350" customFormat="1" x14ac:dyDescent="0.2">
      <c r="B161" s="349"/>
      <c r="D161" s="344" t="s">
        <v>328</v>
      </c>
      <c r="E161" s="351" t="s">
        <v>1</v>
      </c>
      <c r="F161" s="352" t="s">
        <v>2815</v>
      </c>
      <c r="H161" s="353">
        <v>919.93299999999999</v>
      </c>
      <c r="L161" s="349"/>
      <c r="M161" s="354"/>
      <c r="T161" s="355"/>
      <c r="AT161" s="351" t="s">
        <v>328</v>
      </c>
      <c r="AU161" s="351" t="s">
        <v>89</v>
      </c>
      <c r="AV161" s="350" t="s">
        <v>89</v>
      </c>
      <c r="AW161" s="350" t="s">
        <v>32</v>
      </c>
      <c r="AX161" s="350" t="s">
        <v>76</v>
      </c>
      <c r="AY161" s="351" t="s">
        <v>320</v>
      </c>
    </row>
    <row r="162" spans="2:65" s="357" customFormat="1" x14ac:dyDescent="0.2">
      <c r="B162" s="356"/>
      <c r="D162" s="344" t="s">
        <v>328</v>
      </c>
      <c r="E162" s="358" t="s">
        <v>1</v>
      </c>
      <c r="F162" s="359" t="s">
        <v>402</v>
      </c>
      <c r="H162" s="360">
        <v>1198.0329999999999</v>
      </c>
      <c r="L162" s="356"/>
      <c r="M162" s="361"/>
      <c r="T162" s="362"/>
      <c r="AT162" s="358" t="s">
        <v>328</v>
      </c>
      <c r="AU162" s="358" t="s">
        <v>89</v>
      </c>
      <c r="AV162" s="357" t="s">
        <v>326</v>
      </c>
      <c r="AW162" s="357" t="s">
        <v>32</v>
      </c>
      <c r="AX162" s="357" t="s">
        <v>84</v>
      </c>
      <c r="AY162" s="358" t="s">
        <v>320</v>
      </c>
    </row>
    <row r="163" spans="2:65" s="1" customFormat="1" ht="24.15" customHeight="1" x14ac:dyDescent="0.2">
      <c r="B163" s="13"/>
      <c r="C163" s="329" t="s">
        <v>413</v>
      </c>
      <c r="D163" s="329" t="s">
        <v>322</v>
      </c>
      <c r="E163" s="330" t="s">
        <v>2816</v>
      </c>
      <c r="F163" s="331" t="s">
        <v>2817</v>
      </c>
      <c r="G163" s="332" t="s">
        <v>342</v>
      </c>
      <c r="H163" s="333">
        <v>919.14099999999996</v>
      </c>
      <c r="I163" s="21"/>
      <c r="J163" s="334">
        <f>ROUND(I163*H163,2)</f>
        <v>0</v>
      </c>
      <c r="K163" s="335"/>
      <c r="L163" s="13"/>
      <c r="M163" s="336" t="s">
        <v>1</v>
      </c>
      <c r="N163" s="337" t="s">
        <v>41</v>
      </c>
      <c r="P163" s="338">
        <f>O163*H163</f>
        <v>0</v>
      </c>
      <c r="Q163" s="338">
        <v>0</v>
      </c>
      <c r="R163" s="338">
        <f>Q163*H163</f>
        <v>0</v>
      </c>
      <c r="S163" s="338">
        <v>0</v>
      </c>
      <c r="T163" s="339">
        <f>S163*H163</f>
        <v>0</v>
      </c>
      <c r="AR163" s="340" t="s">
        <v>326</v>
      </c>
      <c r="AT163" s="340" t="s">
        <v>322</v>
      </c>
      <c r="AU163" s="340" t="s">
        <v>89</v>
      </c>
      <c r="AY163" s="3" t="s">
        <v>320</v>
      </c>
      <c r="BE163" s="341">
        <f>IF(N163="základní",J163,0)</f>
        <v>0</v>
      </c>
      <c r="BF163" s="341">
        <f>IF(N163="snížená",J163,0)</f>
        <v>0</v>
      </c>
      <c r="BG163" s="341">
        <f>IF(N163="zákl. přenesená",J163,0)</f>
        <v>0</v>
      </c>
      <c r="BH163" s="341">
        <f>IF(N163="sníž. přenesená",J163,0)</f>
        <v>0</v>
      </c>
      <c r="BI163" s="341">
        <f>IF(N163="nulová",J163,0)</f>
        <v>0</v>
      </c>
      <c r="BJ163" s="3" t="s">
        <v>84</v>
      </c>
      <c r="BK163" s="341">
        <f>ROUND(I163*H163,2)</f>
        <v>0</v>
      </c>
      <c r="BL163" s="3" t="s">
        <v>326</v>
      </c>
      <c r="BM163" s="340" t="s">
        <v>2818</v>
      </c>
    </row>
    <row r="164" spans="2:65" s="343" customFormat="1" x14ac:dyDescent="0.2">
      <c r="B164" s="342"/>
      <c r="D164" s="344" t="s">
        <v>328</v>
      </c>
      <c r="E164" s="345" t="s">
        <v>1</v>
      </c>
      <c r="F164" s="346" t="s">
        <v>2814</v>
      </c>
      <c r="H164" s="345" t="s">
        <v>1</v>
      </c>
      <c r="L164" s="342"/>
      <c r="M164" s="347"/>
      <c r="T164" s="348"/>
      <c r="AT164" s="345" t="s">
        <v>328</v>
      </c>
      <c r="AU164" s="345" t="s">
        <v>89</v>
      </c>
      <c r="AV164" s="343" t="s">
        <v>84</v>
      </c>
      <c r="AW164" s="343" t="s">
        <v>32</v>
      </c>
      <c r="AX164" s="343" t="s">
        <v>76</v>
      </c>
      <c r="AY164" s="345" t="s">
        <v>320</v>
      </c>
    </row>
    <row r="165" spans="2:65" s="350" customFormat="1" x14ac:dyDescent="0.2">
      <c r="B165" s="349"/>
      <c r="D165" s="344" t="s">
        <v>328</v>
      </c>
      <c r="E165" s="351" t="s">
        <v>1</v>
      </c>
      <c r="F165" s="352" t="s">
        <v>2819</v>
      </c>
      <c r="H165" s="353">
        <v>919.14099999999996</v>
      </c>
      <c r="L165" s="349"/>
      <c r="M165" s="354"/>
      <c r="T165" s="355"/>
      <c r="AT165" s="351" t="s">
        <v>328</v>
      </c>
      <c r="AU165" s="351" t="s">
        <v>89</v>
      </c>
      <c r="AV165" s="350" t="s">
        <v>89</v>
      </c>
      <c r="AW165" s="350" t="s">
        <v>32</v>
      </c>
      <c r="AX165" s="350" t="s">
        <v>84</v>
      </c>
      <c r="AY165" s="351" t="s">
        <v>320</v>
      </c>
    </row>
    <row r="166" spans="2:65" s="1" customFormat="1" ht="24.15" customHeight="1" x14ac:dyDescent="0.2">
      <c r="B166" s="13"/>
      <c r="C166" s="329" t="s">
        <v>421</v>
      </c>
      <c r="D166" s="329" t="s">
        <v>322</v>
      </c>
      <c r="E166" s="330" t="s">
        <v>2820</v>
      </c>
      <c r="F166" s="331" t="s">
        <v>2821</v>
      </c>
      <c r="G166" s="332" t="s">
        <v>342</v>
      </c>
      <c r="H166" s="333">
        <v>636.04100000000005</v>
      </c>
      <c r="I166" s="21"/>
      <c r="J166" s="334">
        <f>ROUND(I166*H166,2)</f>
        <v>0</v>
      </c>
      <c r="K166" s="335"/>
      <c r="L166" s="13"/>
      <c r="M166" s="336" t="s">
        <v>1</v>
      </c>
      <c r="N166" s="337" t="s">
        <v>41</v>
      </c>
      <c r="P166" s="338">
        <f>O166*H166</f>
        <v>0</v>
      </c>
      <c r="Q166" s="338">
        <v>0</v>
      </c>
      <c r="R166" s="338">
        <f>Q166*H166</f>
        <v>0</v>
      </c>
      <c r="S166" s="338">
        <v>0</v>
      </c>
      <c r="T166" s="339">
        <f>S166*H166</f>
        <v>0</v>
      </c>
      <c r="AR166" s="340" t="s">
        <v>326</v>
      </c>
      <c r="AT166" s="340" t="s">
        <v>322</v>
      </c>
      <c r="AU166" s="340" t="s">
        <v>89</v>
      </c>
      <c r="AY166" s="3" t="s">
        <v>320</v>
      </c>
      <c r="BE166" s="341">
        <f>IF(N166="základní",J166,0)</f>
        <v>0</v>
      </c>
      <c r="BF166" s="341">
        <f>IF(N166="snížená",J166,0)</f>
        <v>0</v>
      </c>
      <c r="BG166" s="341">
        <f>IF(N166="zákl. přenesená",J166,0)</f>
        <v>0</v>
      </c>
      <c r="BH166" s="341">
        <f>IF(N166="sníž. přenesená",J166,0)</f>
        <v>0</v>
      </c>
      <c r="BI166" s="341">
        <f>IF(N166="nulová",J166,0)</f>
        <v>0</v>
      </c>
      <c r="BJ166" s="3" t="s">
        <v>84</v>
      </c>
      <c r="BK166" s="341">
        <f>ROUND(I166*H166,2)</f>
        <v>0</v>
      </c>
      <c r="BL166" s="3" t="s">
        <v>326</v>
      </c>
      <c r="BM166" s="340" t="s">
        <v>2822</v>
      </c>
    </row>
    <row r="167" spans="2:65" s="350" customFormat="1" x14ac:dyDescent="0.2">
      <c r="B167" s="349"/>
      <c r="D167" s="344" t="s">
        <v>328</v>
      </c>
      <c r="E167" s="351" t="s">
        <v>2740</v>
      </c>
      <c r="F167" s="352" t="s">
        <v>2823</v>
      </c>
      <c r="H167" s="353">
        <v>636.04100000000005</v>
      </c>
      <c r="L167" s="349"/>
      <c r="M167" s="354"/>
      <c r="T167" s="355"/>
      <c r="AT167" s="351" t="s">
        <v>328</v>
      </c>
      <c r="AU167" s="351" t="s">
        <v>89</v>
      </c>
      <c r="AV167" s="350" t="s">
        <v>89</v>
      </c>
      <c r="AW167" s="350" t="s">
        <v>32</v>
      </c>
      <c r="AX167" s="350" t="s">
        <v>84</v>
      </c>
      <c r="AY167" s="351" t="s">
        <v>320</v>
      </c>
    </row>
    <row r="168" spans="2:65" s="1" customFormat="1" ht="16.5" customHeight="1" x14ac:dyDescent="0.2">
      <c r="B168" s="13"/>
      <c r="C168" s="329" t="s">
        <v>427</v>
      </c>
      <c r="D168" s="329" t="s">
        <v>322</v>
      </c>
      <c r="E168" s="330" t="s">
        <v>2824</v>
      </c>
      <c r="F168" s="331" t="s">
        <v>2825</v>
      </c>
      <c r="G168" s="332" t="s">
        <v>342</v>
      </c>
      <c r="H168" s="333">
        <v>278.10000000000002</v>
      </c>
      <c r="I168" s="21"/>
      <c r="J168" s="334">
        <f>ROUND(I168*H168,2)</f>
        <v>0</v>
      </c>
      <c r="K168" s="335"/>
      <c r="L168" s="13"/>
      <c r="M168" s="336" t="s">
        <v>1</v>
      </c>
      <c r="N168" s="337" t="s">
        <v>41</v>
      </c>
      <c r="P168" s="338">
        <f>O168*H168</f>
        <v>0</v>
      </c>
      <c r="Q168" s="338">
        <v>0</v>
      </c>
      <c r="R168" s="338">
        <f>Q168*H168</f>
        <v>0</v>
      </c>
      <c r="S168" s="338">
        <v>0</v>
      </c>
      <c r="T168" s="339">
        <f>S168*H168</f>
        <v>0</v>
      </c>
      <c r="AR168" s="340" t="s">
        <v>326</v>
      </c>
      <c r="AT168" s="340" t="s">
        <v>322</v>
      </c>
      <c r="AU168" s="340" t="s">
        <v>89</v>
      </c>
      <c r="AY168" s="3" t="s">
        <v>320</v>
      </c>
      <c r="BE168" s="341">
        <f>IF(N168="základní",J168,0)</f>
        <v>0</v>
      </c>
      <c r="BF168" s="341">
        <f>IF(N168="snížená",J168,0)</f>
        <v>0</v>
      </c>
      <c r="BG168" s="341">
        <f>IF(N168="zákl. přenesená",J168,0)</f>
        <v>0</v>
      </c>
      <c r="BH168" s="341">
        <f>IF(N168="sníž. přenesená",J168,0)</f>
        <v>0</v>
      </c>
      <c r="BI168" s="341">
        <f>IF(N168="nulová",J168,0)</f>
        <v>0</v>
      </c>
      <c r="BJ168" s="3" t="s">
        <v>84</v>
      </c>
      <c r="BK168" s="341">
        <f>ROUND(I168*H168,2)</f>
        <v>0</v>
      </c>
      <c r="BL168" s="3" t="s">
        <v>326</v>
      </c>
      <c r="BM168" s="340" t="s">
        <v>2826</v>
      </c>
    </row>
    <row r="169" spans="2:65" s="343" customFormat="1" x14ac:dyDescent="0.2">
      <c r="B169" s="342"/>
      <c r="D169" s="344" t="s">
        <v>328</v>
      </c>
      <c r="E169" s="345" t="s">
        <v>1</v>
      </c>
      <c r="F169" s="346" t="s">
        <v>2827</v>
      </c>
      <c r="H169" s="345" t="s">
        <v>1</v>
      </c>
      <c r="L169" s="342"/>
      <c r="M169" s="347"/>
      <c r="T169" s="348"/>
      <c r="AT169" s="345" t="s">
        <v>328</v>
      </c>
      <c r="AU169" s="345" t="s">
        <v>89</v>
      </c>
      <c r="AV169" s="343" t="s">
        <v>84</v>
      </c>
      <c r="AW169" s="343" t="s">
        <v>32</v>
      </c>
      <c r="AX169" s="343" t="s">
        <v>76</v>
      </c>
      <c r="AY169" s="345" t="s">
        <v>320</v>
      </c>
    </row>
    <row r="170" spans="2:65" s="350" customFormat="1" x14ac:dyDescent="0.2">
      <c r="B170" s="349"/>
      <c r="D170" s="344" t="s">
        <v>328</v>
      </c>
      <c r="E170" s="351" t="s">
        <v>1</v>
      </c>
      <c r="F170" s="352" t="s">
        <v>2746</v>
      </c>
      <c r="H170" s="353">
        <v>278.10000000000002</v>
      </c>
      <c r="L170" s="349"/>
      <c r="M170" s="354"/>
      <c r="T170" s="355"/>
      <c r="AT170" s="351" t="s">
        <v>328</v>
      </c>
      <c r="AU170" s="351" t="s">
        <v>89</v>
      </c>
      <c r="AV170" s="350" t="s">
        <v>89</v>
      </c>
      <c r="AW170" s="350" t="s">
        <v>32</v>
      </c>
      <c r="AX170" s="350" t="s">
        <v>84</v>
      </c>
      <c r="AY170" s="351" t="s">
        <v>320</v>
      </c>
    </row>
    <row r="171" spans="2:65" s="1" customFormat="1" ht="33" customHeight="1" x14ac:dyDescent="0.2">
      <c r="B171" s="13"/>
      <c r="C171" s="329" t="s">
        <v>433</v>
      </c>
      <c r="D171" s="329" t="s">
        <v>322</v>
      </c>
      <c r="E171" s="330" t="s">
        <v>2828</v>
      </c>
      <c r="F171" s="331" t="s">
        <v>2829</v>
      </c>
      <c r="G171" s="332" t="s">
        <v>349</v>
      </c>
      <c r="H171" s="333">
        <v>1144.874</v>
      </c>
      <c r="I171" s="21"/>
      <c r="J171" s="334">
        <f>ROUND(I171*H171,2)</f>
        <v>0</v>
      </c>
      <c r="K171" s="335"/>
      <c r="L171" s="13"/>
      <c r="M171" s="336" t="s">
        <v>1</v>
      </c>
      <c r="N171" s="337" t="s">
        <v>41</v>
      </c>
      <c r="P171" s="338">
        <f>O171*H171</f>
        <v>0</v>
      </c>
      <c r="Q171" s="338">
        <v>0</v>
      </c>
      <c r="R171" s="338">
        <f>Q171*H171</f>
        <v>0</v>
      </c>
      <c r="S171" s="338">
        <v>0</v>
      </c>
      <c r="T171" s="339">
        <f>S171*H171</f>
        <v>0</v>
      </c>
      <c r="AR171" s="340" t="s">
        <v>326</v>
      </c>
      <c r="AT171" s="340" t="s">
        <v>322</v>
      </c>
      <c r="AU171" s="340" t="s">
        <v>89</v>
      </c>
      <c r="AY171" s="3" t="s">
        <v>320</v>
      </c>
      <c r="BE171" s="341">
        <f>IF(N171="základní",J171,0)</f>
        <v>0</v>
      </c>
      <c r="BF171" s="341">
        <f>IF(N171="snížená",J171,0)</f>
        <v>0</v>
      </c>
      <c r="BG171" s="341">
        <f>IF(N171="zákl. přenesená",J171,0)</f>
        <v>0</v>
      </c>
      <c r="BH171" s="341">
        <f>IF(N171="sníž. přenesená",J171,0)</f>
        <v>0</v>
      </c>
      <c r="BI171" s="341">
        <f>IF(N171="nulová",J171,0)</f>
        <v>0</v>
      </c>
      <c r="BJ171" s="3" t="s">
        <v>84</v>
      </c>
      <c r="BK171" s="341">
        <f>ROUND(I171*H171,2)</f>
        <v>0</v>
      </c>
      <c r="BL171" s="3" t="s">
        <v>326</v>
      </c>
      <c r="BM171" s="340" t="s">
        <v>2830</v>
      </c>
    </row>
    <row r="172" spans="2:65" s="350" customFormat="1" x14ac:dyDescent="0.2">
      <c r="B172" s="349"/>
      <c r="D172" s="344" t="s">
        <v>328</v>
      </c>
      <c r="E172" s="351" t="s">
        <v>1</v>
      </c>
      <c r="F172" s="352" t="s">
        <v>2831</v>
      </c>
      <c r="H172" s="353">
        <v>1144.874</v>
      </c>
      <c r="L172" s="349"/>
      <c r="M172" s="354"/>
      <c r="T172" s="355"/>
      <c r="AT172" s="351" t="s">
        <v>328</v>
      </c>
      <c r="AU172" s="351" t="s">
        <v>89</v>
      </c>
      <c r="AV172" s="350" t="s">
        <v>89</v>
      </c>
      <c r="AW172" s="350" t="s">
        <v>32</v>
      </c>
      <c r="AX172" s="350" t="s">
        <v>84</v>
      </c>
      <c r="AY172" s="351" t="s">
        <v>320</v>
      </c>
    </row>
    <row r="173" spans="2:65" s="1" customFormat="1" ht="24.15" customHeight="1" x14ac:dyDescent="0.2">
      <c r="B173" s="13"/>
      <c r="C173" s="329" t="s">
        <v>7</v>
      </c>
      <c r="D173" s="329" t="s">
        <v>322</v>
      </c>
      <c r="E173" s="330" t="s">
        <v>2832</v>
      </c>
      <c r="F173" s="331" t="s">
        <v>2833</v>
      </c>
      <c r="G173" s="332" t="s">
        <v>342</v>
      </c>
      <c r="H173" s="333">
        <v>278.10000000000002</v>
      </c>
      <c r="I173" s="21"/>
      <c r="J173" s="334">
        <f>ROUND(I173*H173,2)</f>
        <v>0</v>
      </c>
      <c r="K173" s="335"/>
      <c r="L173" s="13"/>
      <c r="M173" s="336" t="s">
        <v>1</v>
      </c>
      <c r="N173" s="337" t="s">
        <v>41</v>
      </c>
      <c r="P173" s="338">
        <f>O173*H173</f>
        <v>0</v>
      </c>
      <c r="Q173" s="338">
        <v>0</v>
      </c>
      <c r="R173" s="338">
        <f>Q173*H173</f>
        <v>0</v>
      </c>
      <c r="S173" s="338">
        <v>0</v>
      </c>
      <c r="T173" s="339">
        <f>S173*H173</f>
        <v>0</v>
      </c>
      <c r="AR173" s="340" t="s">
        <v>326</v>
      </c>
      <c r="AT173" s="340" t="s">
        <v>322</v>
      </c>
      <c r="AU173" s="340" t="s">
        <v>89</v>
      </c>
      <c r="AY173" s="3" t="s">
        <v>320</v>
      </c>
      <c r="BE173" s="341">
        <f>IF(N173="základní",J173,0)</f>
        <v>0</v>
      </c>
      <c r="BF173" s="341">
        <f>IF(N173="snížená",J173,0)</f>
        <v>0</v>
      </c>
      <c r="BG173" s="341">
        <f>IF(N173="zákl. přenesená",J173,0)</f>
        <v>0</v>
      </c>
      <c r="BH173" s="341">
        <f>IF(N173="sníž. přenesená",J173,0)</f>
        <v>0</v>
      </c>
      <c r="BI173" s="341">
        <f>IF(N173="nulová",J173,0)</f>
        <v>0</v>
      </c>
      <c r="BJ173" s="3" t="s">
        <v>84</v>
      </c>
      <c r="BK173" s="341">
        <f>ROUND(I173*H173,2)</f>
        <v>0</v>
      </c>
      <c r="BL173" s="3" t="s">
        <v>326</v>
      </c>
      <c r="BM173" s="340" t="s">
        <v>2834</v>
      </c>
    </row>
    <row r="174" spans="2:65" s="350" customFormat="1" x14ac:dyDescent="0.2">
      <c r="B174" s="349"/>
      <c r="D174" s="344" t="s">
        <v>328</v>
      </c>
      <c r="E174" s="351" t="s">
        <v>2746</v>
      </c>
      <c r="F174" s="352" t="s">
        <v>2748</v>
      </c>
      <c r="H174" s="353">
        <v>278.10000000000002</v>
      </c>
      <c r="L174" s="349"/>
      <c r="M174" s="354"/>
      <c r="T174" s="355"/>
      <c r="AT174" s="351" t="s">
        <v>328</v>
      </c>
      <c r="AU174" s="351" t="s">
        <v>89</v>
      </c>
      <c r="AV174" s="350" t="s">
        <v>89</v>
      </c>
      <c r="AW174" s="350" t="s">
        <v>32</v>
      </c>
      <c r="AX174" s="350" t="s">
        <v>84</v>
      </c>
      <c r="AY174" s="351" t="s">
        <v>320</v>
      </c>
    </row>
    <row r="175" spans="2:65" s="1" customFormat="1" ht="24.15" customHeight="1" x14ac:dyDescent="0.2">
      <c r="B175" s="13"/>
      <c r="C175" s="329" t="s">
        <v>889</v>
      </c>
      <c r="D175" s="329" t="s">
        <v>322</v>
      </c>
      <c r="E175" s="330" t="s">
        <v>2835</v>
      </c>
      <c r="F175" s="331" t="s">
        <v>2836</v>
      </c>
      <c r="G175" s="332" t="s">
        <v>385</v>
      </c>
      <c r="H175" s="333">
        <v>103</v>
      </c>
      <c r="I175" s="21"/>
      <c r="J175" s="334">
        <f>ROUND(I175*H175,2)</f>
        <v>0</v>
      </c>
      <c r="K175" s="335"/>
      <c r="L175" s="13"/>
      <c r="M175" s="336" t="s">
        <v>1</v>
      </c>
      <c r="N175" s="337" t="s">
        <v>41</v>
      </c>
      <c r="P175" s="338">
        <f>O175*H175</f>
        <v>0</v>
      </c>
      <c r="Q175" s="338">
        <v>0</v>
      </c>
      <c r="R175" s="338">
        <f>Q175*H175</f>
        <v>0</v>
      </c>
      <c r="S175" s="338">
        <v>0</v>
      </c>
      <c r="T175" s="339">
        <f>S175*H175</f>
        <v>0</v>
      </c>
      <c r="AR175" s="340" t="s">
        <v>326</v>
      </c>
      <c r="AT175" s="340" t="s">
        <v>322</v>
      </c>
      <c r="AU175" s="340" t="s">
        <v>89</v>
      </c>
      <c r="AY175" s="3" t="s">
        <v>320</v>
      </c>
      <c r="BE175" s="341">
        <f>IF(N175="základní",J175,0)</f>
        <v>0</v>
      </c>
      <c r="BF175" s="341">
        <f>IF(N175="snížená",J175,0)</f>
        <v>0</v>
      </c>
      <c r="BG175" s="341">
        <f>IF(N175="zákl. přenesená",J175,0)</f>
        <v>0</v>
      </c>
      <c r="BH175" s="341">
        <f>IF(N175="sníž. přenesená",J175,0)</f>
        <v>0</v>
      </c>
      <c r="BI175" s="341">
        <f>IF(N175="nulová",J175,0)</f>
        <v>0</v>
      </c>
      <c r="BJ175" s="3" t="s">
        <v>84</v>
      </c>
      <c r="BK175" s="341">
        <f>ROUND(I175*H175,2)</f>
        <v>0</v>
      </c>
      <c r="BL175" s="3" t="s">
        <v>326</v>
      </c>
      <c r="BM175" s="340" t="s">
        <v>2837</v>
      </c>
    </row>
    <row r="176" spans="2:65" s="343" customFormat="1" x14ac:dyDescent="0.2">
      <c r="B176" s="342"/>
      <c r="D176" s="344" t="s">
        <v>328</v>
      </c>
      <c r="E176" s="345" t="s">
        <v>1</v>
      </c>
      <c r="F176" s="346" t="s">
        <v>2838</v>
      </c>
      <c r="H176" s="345" t="s">
        <v>1</v>
      </c>
      <c r="L176" s="342"/>
      <c r="M176" s="347"/>
      <c r="T176" s="348"/>
      <c r="AT176" s="345" t="s">
        <v>328</v>
      </c>
      <c r="AU176" s="345" t="s">
        <v>89</v>
      </c>
      <c r="AV176" s="343" t="s">
        <v>84</v>
      </c>
      <c r="AW176" s="343" t="s">
        <v>32</v>
      </c>
      <c r="AX176" s="343" t="s">
        <v>76</v>
      </c>
      <c r="AY176" s="345" t="s">
        <v>320</v>
      </c>
    </row>
    <row r="177" spans="2:65" s="350" customFormat="1" x14ac:dyDescent="0.2">
      <c r="B177" s="349"/>
      <c r="D177" s="344" t="s">
        <v>328</v>
      </c>
      <c r="E177" s="351" t="s">
        <v>1</v>
      </c>
      <c r="F177" s="352" t="s">
        <v>979</v>
      </c>
      <c r="H177" s="353">
        <v>103</v>
      </c>
      <c r="L177" s="349"/>
      <c r="M177" s="354"/>
      <c r="T177" s="355"/>
      <c r="AT177" s="351" t="s">
        <v>328</v>
      </c>
      <c r="AU177" s="351" t="s">
        <v>89</v>
      </c>
      <c r="AV177" s="350" t="s">
        <v>89</v>
      </c>
      <c r="AW177" s="350" t="s">
        <v>32</v>
      </c>
      <c r="AX177" s="350" t="s">
        <v>84</v>
      </c>
      <c r="AY177" s="351" t="s">
        <v>320</v>
      </c>
    </row>
    <row r="178" spans="2:65" s="1" customFormat="1" ht="37.75" customHeight="1" x14ac:dyDescent="0.2">
      <c r="B178" s="13"/>
      <c r="C178" s="329" t="s">
        <v>455</v>
      </c>
      <c r="D178" s="329" t="s">
        <v>322</v>
      </c>
      <c r="E178" s="330" t="s">
        <v>2839</v>
      </c>
      <c r="F178" s="331" t="s">
        <v>2840</v>
      </c>
      <c r="G178" s="332" t="s">
        <v>385</v>
      </c>
      <c r="H178" s="333">
        <v>3200</v>
      </c>
      <c r="I178" s="21"/>
      <c r="J178" s="334">
        <f>ROUND(I178*H178,2)</f>
        <v>0</v>
      </c>
      <c r="K178" s="335"/>
      <c r="L178" s="13"/>
      <c r="M178" s="336" t="s">
        <v>1</v>
      </c>
      <c r="N178" s="337" t="s">
        <v>41</v>
      </c>
      <c r="P178" s="338">
        <f>O178*H178</f>
        <v>0</v>
      </c>
      <c r="Q178" s="338">
        <v>0</v>
      </c>
      <c r="R178" s="338">
        <f>Q178*H178</f>
        <v>0</v>
      </c>
      <c r="S178" s="338">
        <v>0</v>
      </c>
      <c r="T178" s="339">
        <f>S178*H178</f>
        <v>0</v>
      </c>
      <c r="AR178" s="340" t="s">
        <v>326</v>
      </c>
      <c r="AT178" s="340" t="s">
        <v>322</v>
      </c>
      <c r="AU178" s="340" t="s">
        <v>89</v>
      </c>
      <c r="AY178" s="3" t="s">
        <v>320</v>
      </c>
      <c r="BE178" s="341">
        <f>IF(N178="základní",J178,0)</f>
        <v>0</v>
      </c>
      <c r="BF178" s="341">
        <f>IF(N178="snížená",J178,0)</f>
        <v>0</v>
      </c>
      <c r="BG178" s="341">
        <f>IF(N178="zákl. přenesená",J178,0)</f>
        <v>0</v>
      </c>
      <c r="BH178" s="341">
        <f>IF(N178="sníž. přenesená",J178,0)</f>
        <v>0</v>
      </c>
      <c r="BI178" s="341">
        <f>IF(N178="nulová",J178,0)</f>
        <v>0</v>
      </c>
      <c r="BJ178" s="3" t="s">
        <v>84</v>
      </c>
      <c r="BK178" s="341">
        <f>ROUND(I178*H178,2)</f>
        <v>0</v>
      </c>
      <c r="BL178" s="3" t="s">
        <v>326</v>
      </c>
      <c r="BM178" s="340" t="s">
        <v>2841</v>
      </c>
    </row>
    <row r="179" spans="2:65" s="1" customFormat="1" ht="33" customHeight="1" x14ac:dyDescent="0.2">
      <c r="B179" s="13"/>
      <c r="C179" s="329" t="s">
        <v>461</v>
      </c>
      <c r="D179" s="329" t="s">
        <v>322</v>
      </c>
      <c r="E179" s="330" t="s">
        <v>2842</v>
      </c>
      <c r="F179" s="331" t="s">
        <v>2843</v>
      </c>
      <c r="G179" s="332" t="s">
        <v>385</v>
      </c>
      <c r="H179" s="333">
        <v>3200</v>
      </c>
      <c r="I179" s="21"/>
      <c r="J179" s="334">
        <f>ROUND(I179*H179,2)</f>
        <v>0</v>
      </c>
      <c r="K179" s="335"/>
      <c r="L179" s="13"/>
      <c r="M179" s="336" t="s">
        <v>1</v>
      </c>
      <c r="N179" s="337" t="s">
        <v>41</v>
      </c>
      <c r="P179" s="338">
        <f>O179*H179</f>
        <v>0</v>
      </c>
      <c r="Q179" s="338">
        <v>0</v>
      </c>
      <c r="R179" s="338">
        <f>Q179*H179</f>
        <v>0</v>
      </c>
      <c r="S179" s="338">
        <v>0</v>
      </c>
      <c r="T179" s="339">
        <f>S179*H179</f>
        <v>0</v>
      </c>
      <c r="AR179" s="340" t="s">
        <v>326</v>
      </c>
      <c r="AT179" s="340" t="s">
        <v>322</v>
      </c>
      <c r="AU179" s="340" t="s">
        <v>89</v>
      </c>
      <c r="AY179" s="3" t="s">
        <v>320</v>
      </c>
      <c r="BE179" s="341">
        <f>IF(N179="základní",J179,0)</f>
        <v>0</v>
      </c>
      <c r="BF179" s="341">
        <f>IF(N179="snížená",J179,0)</f>
        <v>0</v>
      </c>
      <c r="BG179" s="341">
        <f>IF(N179="zákl. přenesená",J179,0)</f>
        <v>0</v>
      </c>
      <c r="BH179" s="341">
        <f>IF(N179="sníž. přenesená",J179,0)</f>
        <v>0</v>
      </c>
      <c r="BI179" s="341">
        <f>IF(N179="nulová",J179,0)</f>
        <v>0</v>
      </c>
      <c r="BJ179" s="3" t="s">
        <v>84</v>
      </c>
      <c r="BK179" s="341">
        <f>ROUND(I179*H179,2)</f>
        <v>0</v>
      </c>
      <c r="BL179" s="3" t="s">
        <v>326</v>
      </c>
      <c r="BM179" s="340" t="s">
        <v>2844</v>
      </c>
    </row>
    <row r="180" spans="2:65" s="1" customFormat="1" ht="24.15" customHeight="1" x14ac:dyDescent="0.2">
      <c r="B180" s="13"/>
      <c r="C180" s="329" t="s">
        <v>466</v>
      </c>
      <c r="D180" s="329" t="s">
        <v>322</v>
      </c>
      <c r="E180" s="330" t="s">
        <v>2845</v>
      </c>
      <c r="F180" s="331" t="s">
        <v>2846</v>
      </c>
      <c r="G180" s="332" t="s">
        <v>385</v>
      </c>
      <c r="H180" s="333">
        <v>3200</v>
      </c>
      <c r="I180" s="21"/>
      <c r="J180" s="334">
        <f>ROUND(I180*H180,2)</f>
        <v>0</v>
      </c>
      <c r="K180" s="335"/>
      <c r="L180" s="13"/>
      <c r="M180" s="336" t="s">
        <v>1</v>
      </c>
      <c r="N180" s="337" t="s">
        <v>41</v>
      </c>
      <c r="P180" s="338">
        <f>O180*H180</f>
        <v>0</v>
      </c>
      <c r="Q180" s="338">
        <v>0</v>
      </c>
      <c r="R180" s="338">
        <f>Q180*H180</f>
        <v>0</v>
      </c>
      <c r="S180" s="338">
        <v>0</v>
      </c>
      <c r="T180" s="339">
        <f>S180*H180</f>
        <v>0</v>
      </c>
      <c r="AR180" s="340" t="s">
        <v>326</v>
      </c>
      <c r="AT180" s="340" t="s">
        <v>322</v>
      </c>
      <c r="AU180" s="340" t="s">
        <v>89</v>
      </c>
      <c r="AY180" s="3" t="s">
        <v>320</v>
      </c>
      <c r="BE180" s="341">
        <f>IF(N180="základní",J180,0)</f>
        <v>0</v>
      </c>
      <c r="BF180" s="341">
        <f>IF(N180="snížená",J180,0)</f>
        <v>0</v>
      </c>
      <c r="BG180" s="341">
        <f>IF(N180="zákl. přenesená",J180,0)</f>
        <v>0</v>
      </c>
      <c r="BH180" s="341">
        <f>IF(N180="sníž. přenesená",J180,0)</f>
        <v>0</v>
      </c>
      <c r="BI180" s="341">
        <f>IF(N180="nulová",J180,0)</f>
        <v>0</v>
      </c>
      <c r="BJ180" s="3" t="s">
        <v>84</v>
      </c>
      <c r="BK180" s="341">
        <f>ROUND(I180*H180,2)</f>
        <v>0</v>
      </c>
      <c r="BL180" s="3" t="s">
        <v>326</v>
      </c>
      <c r="BM180" s="340" t="s">
        <v>2847</v>
      </c>
    </row>
    <row r="181" spans="2:65" s="1" customFormat="1" ht="16.5" customHeight="1" x14ac:dyDescent="0.2">
      <c r="B181" s="13"/>
      <c r="C181" s="363" t="s">
        <v>2848</v>
      </c>
      <c r="D181" s="363" t="s">
        <v>339</v>
      </c>
      <c r="E181" s="364" t="s">
        <v>2849</v>
      </c>
      <c r="F181" s="365" t="s">
        <v>2850</v>
      </c>
      <c r="G181" s="366" t="s">
        <v>2646</v>
      </c>
      <c r="H181" s="367">
        <v>160</v>
      </c>
      <c r="I181" s="22"/>
      <c r="J181" s="368">
        <f>ROUND(I181*H181,2)</f>
        <v>0</v>
      </c>
      <c r="K181" s="369"/>
      <c r="L181" s="370"/>
      <c r="M181" s="371" t="s">
        <v>1</v>
      </c>
      <c r="N181" s="372" t="s">
        <v>41</v>
      </c>
      <c r="P181" s="338">
        <f>O181*H181</f>
        <v>0</v>
      </c>
      <c r="Q181" s="338">
        <v>1E-3</v>
      </c>
      <c r="R181" s="338">
        <f>Q181*H181</f>
        <v>0.16</v>
      </c>
      <c r="S181" s="338">
        <v>0</v>
      </c>
      <c r="T181" s="339">
        <f>S181*H181</f>
        <v>0</v>
      </c>
      <c r="AR181" s="340" t="s">
        <v>343</v>
      </c>
      <c r="AT181" s="340" t="s">
        <v>339</v>
      </c>
      <c r="AU181" s="340" t="s">
        <v>89</v>
      </c>
      <c r="AY181" s="3" t="s">
        <v>320</v>
      </c>
      <c r="BE181" s="341">
        <f>IF(N181="základní",J181,0)</f>
        <v>0</v>
      </c>
      <c r="BF181" s="341">
        <f>IF(N181="snížená",J181,0)</f>
        <v>0</v>
      </c>
      <c r="BG181" s="341">
        <f>IF(N181="zákl. přenesená",J181,0)</f>
        <v>0</v>
      </c>
      <c r="BH181" s="341">
        <f>IF(N181="sníž. přenesená",J181,0)</f>
        <v>0</v>
      </c>
      <c r="BI181" s="341">
        <f>IF(N181="nulová",J181,0)</f>
        <v>0</v>
      </c>
      <c r="BJ181" s="3" t="s">
        <v>84</v>
      </c>
      <c r="BK181" s="341">
        <f>ROUND(I181*H181,2)</f>
        <v>0</v>
      </c>
      <c r="BL181" s="3" t="s">
        <v>326</v>
      </c>
      <c r="BM181" s="340" t="s">
        <v>2851</v>
      </c>
    </row>
    <row r="182" spans="2:65" s="350" customFormat="1" x14ac:dyDescent="0.2">
      <c r="B182" s="349"/>
      <c r="D182" s="344" t="s">
        <v>328</v>
      </c>
      <c r="E182" s="351" t="s">
        <v>1</v>
      </c>
      <c r="F182" s="352" t="s">
        <v>2852</v>
      </c>
      <c r="H182" s="353">
        <v>160</v>
      </c>
      <c r="L182" s="349"/>
      <c r="M182" s="354"/>
      <c r="T182" s="355"/>
      <c r="AT182" s="351" t="s">
        <v>328</v>
      </c>
      <c r="AU182" s="351" t="s">
        <v>89</v>
      </c>
      <c r="AV182" s="350" t="s">
        <v>89</v>
      </c>
      <c r="AW182" s="350" t="s">
        <v>32</v>
      </c>
      <c r="AX182" s="350" t="s">
        <v>84</v>
      </c>
      <c r="AY182" s="351" t="s">
        <v>320</v>
      </c>
    </row>
    <row r="183" spans="2:65" s="1" customFormat="1" ht="16.5" customHeight="1" x14ac:dyDescent="0.2">
      <c r="B183" s="13"/>
      <c r="C183" s="329" t="s">
        <v>471</v>
      </c>
      <c r="D183" s="329" t="s">
        <v>322</v>
      </c>
      <c r="E183" s="330" t="s">
        <v>2853</v>
      </c>
      <c r="F183" s="331" t="s">
        <v>2854</v>
      </c>
      <c r="G183" s="332" t="s">
        <v>458</v>
      </c>
      <c r="H183" s="333">
        <v>21</v>
      </c>
      <c r="I183" s="21"/>
      <c r="J183" s="334">
        <f t="shared" ref="J183:J198" si="10">ROUND(I183*H183,2)</f>
        <v>0</v>
      </c>
      <c r="K183" s="335"/>
      <c r="L183" s="13"/>
      <c r="M183" s="336" t="s">
        <v>1</v>
      </c>
      <c r="N183" s="337" t="s">
        <v>41</v>
      </c>
      <c r="P183" s="338">
        <f t="shared" ref="P183:P198" si="11">O183*H183</f>
        <v>0</v>
      </c>
      <c r="Q183" s="338">
        <v>0</v>
      </c>
      <c r="R183" s="338">
        <f t="shared" ref="R183:R198" si="12">Q183*H183</f>
        <v>0</v>
      </c>
      <c r="S183" s="338">
        <v>0</v>
      </c>
      <c r="T183" s="339">
        <f t="shared" ref="T183:T198" si="13">S183*H183</f>
        <v>0</v>
      </c>
      <c r="AR183" s="340" t="s">
        <v>326</v>
      </c>
      <c r="AT183" s="340" t="s">
        <v>322</v>
      </c>
      <c r="AU183" s="340" t="s">
        <v>89</v>
      </c>
      <c r="AY183" s="3" t="s">
        <v>320</v>
      </c>
      <c r="BE183" s="341">
        <f t="shared" ref="BE183:BE198" si="14">IF(N183="základní",J183,0)</f>
        <v>0</v>
      </c>
      <c r="BF183" s="341">
        <f t="shared" ref="BF183:BF198" si="15">IF(N183="snížená",J183,0)</f>
        <v>0</v>
      </c>
      <c r="BG183" s="341">
        <f t="shared" ref="BG183:BG198" si="16">IF(N183="zákl. přenesená",J183,0)</f>
        <v>0</v>
      </c>
      <c r="BH183" s="341">
        <f t="shared" ref="BH183:BH198" si="17">IF(N183="sníž. přenesená",J183,0)</f>
        <v>0</v>
      </c>
      <c r="BI183" s="341">
        <f t="shared" ref="BI183:BI198" si="18">IF(N183="nulová",J183,0)</f>
        <v>0</v>
      </c>
      <c r="BJ183" s="3" t="s">
        <v>84</v>
      </c>
      <c r="BK183" s="341">
        <f t="shared" ref="BK183:BK198" si="19">ROUND(I183*H183,2)</f>
        <v>0</v>
      </c>
      <c r="BL183" s="3" t="s">
        <v>326</v>
      </c>
      <c r="BM183" s="340" t="s">
        <v>2855</v>
      </c>
    </row>
    <row r="184" spans="2:65" s="1" customFormat="1" ht="16.5" customHeight="1" x14ac:dyDescent="0.2">
      <c r="B184" s="13"/>
      <c r="C184" s="363" t="s">
        <v>476</v>
      </c>
      <c r="D184" s="363" t="s">
        <v>339</v>
      </c>
      <c r="E184" s="364" t="s">
        <v>2856</v>
      </c>
      <c r="F184" s="365" t="s">
        <v>2857</v>
      </c>
      <c r="G184" s="366" t="s">
        <v>458</v>
      </c>
      <c r="H184" s="367">
        <v>11</v>
      </c>
      <c r="I184" s="22"/>
      <c r="J184" s="368">
        <f t="shared" si="10"/>
        <v>0</v>
      </c>
      <c r="K184" s="369"/>
      <c r="L184" s="370"/>
      <c r="M184" s="371" t="s">
        <v>1</v>
      </c>
      <c r="N184" s="372" t="s">
        <v>41</v>
      </c>
      <c r="P184" s="338">
        <f t="shared" si="11"/>
        <v>0</v>
      </c>
      <c r="Q184" s="338">
        <v>0.03</v>
      </c>
      <c r="R184" s="338">
        <f t="shared" si="12"/>
        <v>0.32999999999999996</v>
      </c>
      <c r="S184" s="338">
        <v>0</v>
      </c>
      <c r="T184" s="339">
        <f t="shared" si="13"/>
        <v>0</v>
      </c>
      <c r="AR184" s="340" t="s">
        <v>343</v>
      </c>
      <c r="AT184" s="340" t="s">
        <v>339</v>
      </c>
      <c r="AU184" s="340" t="s">
        <v>89</v>
      </c>
      <c r="AY184" s="3" t="s">
        <v>320</v>
      </c>
      <c r="BE184" s="341">
        <f t="shared" si="14"/>
        <v>0</v>
      </c>
      <c r="BF184" s="341">
        <f t="shared" si="15"/>
        <v>0</v>
      </c>
      <c r="BG184" s="341">
        <f t="shared" si="16"/>
        <v>0</v>
      </c>
      <c r="BH184" s="341">
        <f t="shared" si="17"/>
        <v>0</v>
      </c>
      <c r="BI184" s="341">
        <f t="shared" si="18"/>
        <v>0</v>
      </c>
      <c r="BJ184" s="3" t="s">
        <v>84</v>
      </c>
      <c r="BK184" s="341">
        <f t="shared" si="19"/>
        <v>0</v>
      </c>
      <c r="BL184" s="3" t="s">
        <v>326</v>
      </c>
      <c r="BM184" s="340" t="s">
        <v>2858</v>
      </c>
    </row>
    <row r="185" spans="2:65" s="1" customFormat="1" ht="16.5" customHeight="1" x14ac:dyDescent="0.2">
      <c r="B185" s="13"/>
      <c r="C185" s="363" t="s">
        <v>481</v>
      </c>
      <c r="D185" s="363" t="s">
        <v>339</v>
      </c>
      <c r="E185" s="364" t="s">
        <v>2859</v>
      </c>
      <c r="F185" s="365" t="s">
        <v>2860</v>
      </c>
      <c r="G185" s="366" t="s">
        <v>458</v>
      </c>
      <c r="H185" s="367">
        <v>2</v>
      </c>
      <c r="I185" s="22"/>
      <c r="J185" s="368">
        <f t="shared" si="10"/>
        <v>0</v>
      </c>
      <c r="K185" s="369"/>
      <c r="L185" s="370"/>
      <c r="M185" s="371" t="s">
        <v>1</v>
      </c>
      <c r="N185" s="372" t="s">
        <v>41</v>
      </c>
      <c r="P185" s="338">
        <f t="shared" si="11"/>
        <v>0</v>
      </c>
      <c r="Q185" s="338">
        <v>0.03</v>
      </c>
      <c r="R185" s="338">
        <f t="shared" si="12"/>
        <v>0.06</v>
      </c>
      <c r="S185" s="338">
        <v>0</v>
      </c>
      <c r="T185" s="339">
        <f t="shared" si="13"/>
        <v>0</v>
      </c>
      <c r="AR185" s="340" t="s">
        <v>343</v>
      </c>
      <c r="AT185" s="340" t="s">
        <v>339</v>
      </c>
      <c r="AU185" s="340" t="s">
        <v>89</v>
      </c>
      <c r="AY185" s="3" t="s">
        <v>320</v>
      </c>
      <c r="BE185" s="341">
        <f t="shared" si="14"/>
        <v>0</v>
      </c>
      <c r="BF185" s="341">
        <f t="shared" si="15"/>
        <v>0</v>
      </c>
      <c r="BG185" s="341">
        <f t="shared" si="16"/>
        <v>0</v>
      </c>
      <c r="BH185" s="341">
        <f t="shared" si="17"/>
        <v>0</v>
      </c>
      <c r="BI185" s="341">
        <f t="shared" si="18"/>
        <v>0</v>
      </c>
      <c r="BJ185" s="3" t="s">
        <v>84</v>
      </c>
      <c r="BK185" s="341">
        <f t="shared" si="19"/>
        <v>0</v>
      </c>
      <c r="BL185" s="3" t="s">
        <v>326</v>
      </c>
      <c r="BM185" s="340" t="s">
        <v>2861</v>
      </c>
    </row>
    <row r="186" spans="2:65" s="1" customFormat="1" ht="16.5" customHeight="1" x14ac:dyDescent="0.2">
      <c r="B186" s="13"/>
      <c r="C186" s="363" t="s">
        <v>486</v>
      </c>
      <c r="D186" s="363" t="s">
        <v>339</v>
      </c>
      <c r="E186" s="364" t="s">
        <v>2862</v>
      </c>
      <c r="F186" s="365" t="s">
        <v>2863</v>
      </c>
      <c r="G186" s="366" t="s">
        <v>458</v>
      </c>
      <c r="H186" s="367">
        <v>1</v>
      </c>
      <c r="I186" s="22"/>
      <c r="J186" s="368">
        <f t="shared" si="10"/>
        <v>0</v>
      </c>
      <c r="K186" s="369"/>
      <c r="L186" s="370"/>
      <c r="M186" s="371" t="s">
        <v>1</v>
      </c>
      <c r="N186" s="372" t="s">
        <v>41</v>
      </c>
      <c r="P186" s="338">
        <f t="shared" si="11"/>
        <v>0</v>
      </c>
      <c r="Q186" s="338">
        <v>0.03</v>
      </c>
      <c r="R186" s="338">
        <f t="shared" si="12"/>
        <v>0.03</v>
      </c>
      <c r="S186" s="338">
        <v>0</v>
      </c>
      <c r="T186" s="339">
        <f t="shared" si="13"/>
        <v>0</v>
      </c>
      <c r="AR186" s="340" t="s">
        <v>343</v>
      </c>
      <c r="AT186" s="340" t="s">
        <v>339</v>
      </c>
      <c r="AU186" s="340" t="s">
        <v>89</v>
      </c>
      <c r="AY186" s="3" t="s">
        <v>320</v>
      </c>
      <c r="BE186" s="341">
        <f t="shared" si="14"/>
        <v>0</v>
      </c>
      <c r="BF186" s="341">
        <f t="shared" si="15"/>
        <v>0</v>
      </c>
      <c r="BG186" s="341">
        <f t="shared" si="16"/>
        <v>0</v>
      </c>
      <c r="BH186" s="341">
        <f t="shared" si="17"/>
        <v>0</v>
      </c>
      <c r="BI186" s="341">
        <f t="shared" si="18"/>
        <v>0</v>
      </c>
      <c r="BJ186" s="3" t="s">
        <v>84</v>
      </c>
      <c r="BK186" s="341">
        <f t="shared" si="19"/>
        <v>0</v>
      </c>
      <c r="BL186" s="3" t="s">
        <v>326</v>
      </c>
      <c r="BM186" s="340" t="s">
        <v>2864</v>
      </c>
    </row>
    <row r="187" spans="2:65" s="1" customFormat="1" ht="16.5" customHeight="1" x14ac:dyDescent="0.2">
      <c r="B187" s="13"/>
      <c r="C187" s="363" t="s">
        <v>491</v>
      </c>
      <c r="D187" s="363" t="s">
        <v>339</v>
      </c>
      <c r="E187" s="364" t="s">
        <v>2865</v>
      </c>
      <c r="F187" s="365" t="s">
        <v>2866</v>
      </c>
      <c r="G187" s="366" t="s">
        <v>458</v>
      </c>
      <c r="H187" s="367">
        <v>1</v>
      </c>
      <c r="I187" s="22"/>
      <c r="J187" s="368">
        <f t="shared" si="10"/>
        <v>0</v>
      </c>
      <c r="K187" s="369"/>
      <c r="L187" s="370"/>
      <c r="M187" s="371" t="s">
        <v>1</v>
      </c>
      <c r="N187" s="372" t="s">
        <v>41</v>
      </c>
      <c r="P187" s="338">
        <f t="shared" si="11"/>
        <v>0</v>
      </c>
      <c r="Q187" s="338">
        <v>0.03</v>
      </c>
      <c r="R187" s="338">
        <f t="shared" si="12"/>
        <v>0.03</v>
      </c>
      <c r="S187" s="338">
        <v>0</v>
      </c>
      <c r="T187" s="339">
        <f t="shared" si="13"/>
        <v>0</v>
      </c>
      <c r="AR187" s="340" t="s">
        <v>343</v>
      </c>
      <c r="AT187" s="340" t="s">
        <v>339</v>
      </c>
      <c r="AU187" s="340" t="s">
        <v>89</v>
      </c>
      <c r="AY187" s="3" t="s">
        <v>320</v>
      </c>
      <c r="BE187" s="341">
        <f t="shared" si="14"/>
        <v>0</v>
      </c>
      <c r="BF187" s="341">
        <f t="shared" si="15"/>
        <v>0</v>
      </c>
      <c r="BG187" s="341">
        <f t="shared" si="16"/>
        <v>0</v>
      </c>
      <c r="BH187" s="341">
        <f t="shared" si="17"/>
        <v>0</v>
      </c>
      <c r="BI187" s="341">
        <f t="shared" si="18"/>
        <v>0</v>
      </c>
      <c r="BJ187" s="3" t="s">
        <v>84</v>
      </c>
      <c r="BK187" s="341">
        <f t="shared" si="19"/>
        <v>0</v>
      </c>
      <c r="BL187" s="3" t="s">
        <v>326</v>
      </c>
      <c r="BM187" s="340" t="s">
        <v>2867</v>
      </c>
    </row>
    <row r="188" spans="2:65" s="1" customFormat="1" ht="21.75" customHeight="1" x14ac:dyDescent="0.2">
      <c r="B188" s="13"/>
      <c r="C188" s="363" t="s">
        <v>496</v>
      </c>
      <c r="D188" s="363" t="s">
        <v>339</v>
      </c>
      <c r="E188" s="364" t="s">
        <v>2868</v>
      </c>
      <c r="F188" s="365" t="s">
        <v>2869</v>
      </c>
      <c r="G188" s="366" t="s">
        <v>458</v>
      </c>
      <c r="H188" s="367">
        <v>1</v>
      </c>
      <c r="I188" s="22"/>
      <c r="J188" s="368">
        <f t="shared" si="10"/>
        <v>0</v>
      </c>
      <c r="K188" s="369"/>
      <c r="L188" s="370"/>
      <c r="M188" s="371" t="s">
        <v>1</v>
      </c>
      <c r="N188" s="372" t="s">
        <v>41</v>
      </c>
      <c r="P188" s="338">
        <f t="shared" si="11"/>
        <v>0</v>
      </c>
      <c r="Q188" s="338">
        <v>0.03</v>
      </c>
      <c r="R188" s="338">
        <f t="shared" si="12"/>
        <v>0.03</v>
      </c>
      <c r="S188" s="338">
        <v>0</v>
      </c>
      <c r="T188" s="339">
        <f t="shared" si="13"/>
        <v>0</v>
      </c>
      <c r="AR188" s="340" t="s">
        <v>343</v>
      </c>
      <c r="AT188" s="340" t="s">
        <v>339</v>
      </c>
      <c r="AU188" s="340" t="s">
        <v>89</v>
      </c>
      <c r="AY188" s="3" t="s">
        <v>320</v>
      </c>
      <c r="BE188" s="341">
        <f t="shared" si="14"/>
        <v>0</v>
      </c>
      <c r="BF188" s="341">
        <f t="shared" si="15"/>
        <v>0</v>
      </c>
      <c r="BG188" s="341">
        <f t="shared" si="16"/>
        <v>0</v>
      </c>
      <c r="BH188" s="341">
        <f t="shared" si="17"/>
        <v>0</v>
      </c>
      <c r="BI188" s="341">
        <f t="shared" si="18"/>
        <v>0</v>
      </c>
      <c r="BJ188" s="3" t="s">
        <v>84</v>
      </c>
      <c r="BK188" s="341">
        <f t="shared" si="19"/>
        <v>0</v>
      </c>
      <c r="BL188" s="3" t="s">
        <v>326</v>
      </c>
      <c r="BM188" s="340" t="s">
        <v>2870</v>
      </c>
    </row>
    <row r="189" spans="2:65" s="1" customFormat="1" ht="16.5" customHeight="1" x14ac:dyDescent="0.2">
      <c r="B189" s="13"/>
      <c r="C189" s="363" t="s">
        <v>501</v>
      </c>
      <c r="D189" s="363" t="s">
        <v>339</v>
      </c>
      <c r="E189" s="364" t="s">
        <v>2871</v>
      </c>
      <c r="F189" s="365" t="s">
        <v>2872</v>
      </c>
      <c r="G189" s="366" t="s">
        <v>458</v>
      </c>
      <c r="H189" s="367">
        <v>1</v>
      </c>
      <c r="I189" s="22"/>
      <c r="J189" s="368">
        <f t="shared" si="10"/>
        <v>0</v>
      </c>
      <c r="K189" s="369"/>
      <c r="L189" s="370"/>
      <c r="M189" s="371" t="s">
        <v>1</v>
      </c>
      <c r="N189" s="372" t="s">
        <v>41</v>
      </c>
      <c r="P189" s="338">
        <f t="shared" si="11"/>
        <v>0</v>
      </c>
      <c r="Q189" s="338">
        <v>0.03</v>
      </c>
      <c r="R189" s="338">
        <f t="shared" si="12"/>
        <v>0.03</v>
      </c>
      <c r="S189" s="338">
        <v>0</v>
      </c>
      <c r="T189" s="339">
        <f t="shared" si="13"/>
        <v>0</v>
      </c>
      <c r="AR189" s="340" t="s">
        <v>343</v>
      </c>
      <c r="AT189" s="340" t="s">
        <v>339</v>
      </c>
      <c r="AU189" s="340" t="s">
        <v>89</v>
      </c>
      <c r="AY189" s="3" t="s">
        <v>320</v>
      </c>
      <c r="BE189" s="341">
        <f t="shared" si="14"/>
        <v>0</v>
      </c>
      <c r="BF189" s="341">
        <f t="shared" si="15"/>
        <v>0</v>
      </c>
      <c r="BG189" s="341">
        <f t="shared" si="16"/>
        <v>0</v>
      </c>
      <c r="BH189" s="341">
        <f t="shared" si="17"/>
        <v>0</v>
      </c>
      <c r="BI189" s="341">
        <f t="shared" si="18"/>
        <v>0</v>
      </c>
      <c r="BJ189" s="3" t="s">
        <v>84</v>
      </c>
      <c r="BK189" s="341">
        <f t="shared" si="19"/>
        <v>0</v>
      </c>
      <c r="BL189" s="3" t="s">
        <v>326</v>
      </c>
      <c r="BM189" s="340" t="s">
        <v>2873</v>
      </c>
    </row>
    <row r="190" spans="2:65" s="1" customFormat="1" ht="16.5" customHeight="1" x14ac:dyDescent="0.2">
      <c r="B190" s="13"/>
      <c r="C190" s="363" t="s">
        <v>506</v>
      </c>
      <c r="D190" s="363" t="s">
        <v>339</v>
      </c>
      <c r="E190" s="364" t="s">
        <v>2874</v>
      </c>
      <c r="F190" s="365" t="s">
        <v>2875</v>
      </c>
      <c r="G190" s="366" t="s">
        <v>458</v>
      </c>
      <c r="H190" s="367">
        <v>4</v>
      </c>
      <c r="I190" s="22"/>
      <c r="J190" s="368">
        <f t="shared" si="10"/>
        <v>0</v>
      </c>
      <c r="K190" s="369"/>
      <c r="L190" s="370"/>
      <c r="M190" s="371" t="s">
        <v>1</v>
      </c>
      <c r="N190" s="372" t="s">
        <v>41</v>
      </c>
      <c r="P190" s="338">
        <f t="shared" si="11"/>
        <v>0</v>
      </c>
      <c r="Q190" s="338">
        <v>0.03</v>
      </c>
      <c r="R190" s="338">
        <f t="shared" si="12"/>
        <v>0.12</v>
      </c>
      <c r="S190" s="338">
        <v>0</v>
      </c>
      <c r="T190" s="339">
        <f t="shared" si="13"/>
        <v>0</v>
      </c>
      <c r="AR190" s="340" t="s">
        <v>343</v>
      </c>
      <c r="AT190" s="340" t="s">
        <v>339</v>
      </c>
      <c r="AU190" s="340" t="s">
        <v>89</v>
      </c>
      <c r="AY190" s="3" t="s">
        <v>320</v>
      </c>
      <c r="BE190" s="341">
        <f t="shared" si="14"/>
        <v>0</v>
      </c>
      <c r="BF190" s="341">
        <f t="shared" si="15"/>
        <v>0</v>
      </c>
      <c r="BG190" s="341">
        <f t="shared" si="16"/>
        <v>0</v>
      </c>
      <c r="BH190" s="341">
        <f t="shared" si="17"/>
        <v>0</v>
      </c>
      <c r="BI190" s="341">
        <f t="shared" si="18"/>
        <v>0</v>
      </c>
      <c r="BJ190" s="3" t="s">
        <v>84</v>
      </c>
      <c r="BK190" s="341">
        <f t="shared" si="19"/>
        <v>0</v>
      </c>
      <c r="BL190" s="3" t="s">
        <v>326</v>
      </c>
      <c r="BM190" s="340" t="s">
        <v>2876</v>
      </c>
    </row>
    <row r="191" spans="2:65" s="1" customFormat="1" ht="49" customHeight="1" x14ac:dyDescent="0.2">
      <c r="B191" s="13"/>
      <c r="C191" s="329" t="s">
        <v>511</v>
      </c>
      <c r="D191" s="329" t="s">
        <v>322</v>
      </c>
      <c r="E191" s="330" t="s">
        <v>2877</v>
      </c>
      <c r="F191" s="331" t="s">
        <v>2878</v>
      </c>
      <c r="G191" s="332" t="s">
        <v>458</v>
      </c>
      <c r="H191" s="333">
        <v>1</v>
      </c>
      <c r="I191" s="21"/>
      <c r="J191" s="334">
        <f t="shared" si="10"/>
        <v>0</v>
      </c>
      <c r="K191" s="335"/>
      <c r="L191" s="13"/>
      <c r="M191" s="336" t="s">
        <v>1</v>
      </c>
      <c r="N191" s="337" t="s">
        <v>41</v>
      </c>
      <c r="P191" s="338">
        <f t="shared" si="11"/>
        <v>0</v>
      </c>
      <c r="Q191" s="338">
        <v>0</v>
      </c>
      <c r="R191" s="338">
        <f t="shared" si="12"/>
        <v>0</v>
      </c>
      <c r="S191" s="338">
        <v>0</v>
      </c>
      <c r="T191" s="339">
        <f t="shared" si="13"/>
        <v>0</v>
      </c>
      <c r="AR191" s="340" t="s">
        <v>326</v>
      </c>
      <c r="AT191" s="340" t="s">
        <v>322</v>
      </c>
      <c r="AU191" s="340" t="s">
        <v>89</v>
      </c>
      <c r="AY191" s="3" t="s">
        <v>320</v>
      </c>
      <c r="BE191" s="341">
        <f t="shared" si="14"/>
        <v>0</v>
      </c>
      <c r="BF191" s="341">
        <f t="shared" si="15"/>
        <v>0</v>
      </c>
      <c r="BG191" s="341">
        <f t="shared" si="16"/>
        <v>0</v>
      </c>
      <c r="BH191" s="341">
        <f t="shared" si="17"/>
        <v>0</v>
      </c>
      <c r="BI191" s="341">
        <f t="shared" si="18"/>
        <v>0</v>
      </c>
      <c r="BJ191" s="3" t="s">
        <v>84</v>
      </c>
      <c r="BK191" s="341">
        <f t="shared" si="19"/>
        <v>0</v>
      </c>
      <c r="BL191" s="3" t="s">
        <v>326</v>
      </c>
      <c r="BM191" s="340" t="s">
        <v>2879</v>
      </c>
    </row>
    <row r="192" spans="2:65" s="1" customFormat="1" ht="33" customHeight="1" x14ac:dyDescent="0.2">
      <c r="B192" s="13"/>
      <c r="C192" s="329" t="s">
        <v>516</v>
      </c>
      <c r="D192" s="329" t="s">
        <v>322</v>
      </c>
      <c r="E192" s="330" t="s">
        <v>2880</v>
      </c>
      <c r="F192" s="331" t="s">
        <v>2881</v>
      </c>
      <c r="G192" s="332" t="s">
        <v>458</v>
      </c>
      <c r="H192" s="333">
        <v>1</v>
      </c>
      <c r="I192" s="21"/>
      <c r="J192" s="334">
        <f t="shared" si="10"/>
        <v>0</v>
      </c>
      <c r="K192" s="335"/>
      <c r="L192" s="13"/>
      <c r="M192" s="336" t="s">
        <v>1</v>
      </c>
      <c r="N192" s="337" t="s">
        <v>41</v>
      </c>
      <c r="P192" s="338">
        <f t="shared" si="11"/>
        <v>0</v>
      </c>
      <c r="Q192" s="338">
        <v>0</v>
      </c>
      <c r="R192" s="338">
        <f t="shared" si="12"/>
        <v>0</v>
      </c>
      <c r="S192" s="338">
        <v>0</v>
      </c>
      <c r="T192" s="339">
        <f t="shared" si="13"/>
        <v>0</v>
      </c>
      <c r="AR192" s="340" t="s">
        <v>326</v>
      </c>
      <c r="AT192" s="340" t="s">
        <v>322</v>
      </c>
      <c r="AU192" s="340" t="s">
        <v>89</v>
      </c>
      <c r="AY192" s="3" t="s">
        <v>320</v>
      </c>
      <c r="BE192" s="341">
        <f t="shared" si="14"/>
        <v>0</v>
      </c>
      <c r="BF192" s="341">
        <f t="shared" si="15"/>
        <v>0</v>
      </c>
      <c r="BG192" s="341">
        <f t="shared" si="16"/>
        <v>0</v>
      </c>
      <c r="BH192" s="341">
        <f t="shared" si="17"/>
        <v>0</v>
      </c>
      <c r="BI192" s="341">
        <f t="shared" si="18"/>
        <v>0</v>
      </c>
      <c r="BJ192" s="3" t="s">
        <v>84</v>
      </c>
      <c r="BK192" s="341">
        <f t="shared" si="19"/>
        <v>0</v>
      </c>
      <c r="BL192" s="3" t="s">
        <v>326</v>
      </c>
      <c r="BM192" s="340" t="s">
        <v>2882</v>
      </c>
    </row>
    <row r="193" spans="2:65" s="1" customFormat="1" ht="33" customHeight="1" x14ac:dyDescent="0.2">
      <c r="B193" s="13"/>
      <c r="C193" s="329" t="s">
        <v>520</v>
      </c>
      <c r="D193" s="329" t="s">
        <v>322</v>
      </c>
      <c r="E193" s="330" t="s">
        <v>2883</v>
      </c>
      <c r="F193" s="331" t="s">
        <v>2884</v>
      </c>
      <c r="G193" s="332" t="s">
        <v>458</v>
      </c>
      <c r="H193" s="333">
        <v>1</v>
      </c>
      <c r="I193" s="21"/>
      <c r="J193" s="334">
        <f t="shared" si="10"/>
        <v>0</v>
      </c>
      <c r="K193" s="335"/>
      <c r="L193" s="13"/>
      <c r="M193" s="336" t="s">
        <v>1</v>
      </c>
      <c r="N193" s="337" t="s">
        <v>41</v>
      </c>
      <c r="P193" s="338">
        <f t="shared" si="11"/>
        <v>0</v>
      </c>
      <c r="Q193" s="338">
        <v>0</v>
      </c>
      <c r="R193" s="338">
        <f t="shared" si="12"/>
        <v>0</v>
      </c>
      <c r="S193" s="338">
        <v>0</v>
      </c>
      <c r="T193" s="339">
        <f t="shared" si="13"/>
        <v>0</v>
      </c>
      <c r="AR193" s="340" t="s">
        <v>326</v>
      </c>
      <c r="AT193" s="340" t="s">
        <v>322</v>
      </c>
      <c r="AU193" s="340" t="s">
        <v>89</v>
      </c>
      <c r="AY193" s="3" t="s">
        <v>320</v>
      </c>
      <c r="BE193" s="341">
        <f t="shared" si="14"/>
        <v>0</v>
      </c>
      <c r="BF193" s="341">
        <f t="shared" si="15"/>
        <v>0</v>
      </c>
      <c r="BG193" s="341">
        <f t="shared" si="16"/>
        <v>0</v>
      </c>
      <c r="BH193" s="341">
        <f t="shared" si="17"/>
        <v>0</v>
      </c>
      <c r="BI193" s="341">
        <f t="shared" si="18"/>
        <v>0</v>
      </c>
      <c r="BJ193" s="3" t="s">
        <v>84</v>
      </c>
      <c r="BK193" s="341">
        <f t="shared" si="19"/>
        <v>0</v>
      </c>
      <c r="BL193" s="3" t="s">
        <v>326</v>
      </c>
      <c r="BM193" s="340" t="s">
        <v>2885</v>
      </c>
    </row>
    <row r="194" spans="2:65" s="1" customFormat="1" ht="37.75" customHeight="1" x14ac:dyDescent="0.2">
      <c r="B194" s="13"/>
      <c r="C194" s="329" t="s">
        <v>525</v>
      </c>
      <c r="D194" s="329" t="s">
        <v>322</v>
      </c>
      <c r="E194" s="330" t="s">
        <v>2886</v>
      </c>
      <c r="F194" s="331" t="s">
        <v>2887</v>
      </c>
      <c r="G194" s="332" t="s">
        <v>458</v>
      </c>
      <c r="H194" s="333">
        <v>1</v>
      </c>
      <c r="I194" s="21"/>
      <c r="J194" s="334">
        <f t="shared" si="10"/>
        <v>0</v>
      </c>
      <c r="K194" s="335"/>
      <c r="L194" s="13"/>
      <c r="M194" s="336" t="s">
        <v>1</v>
      </c>
      <c r="N194" s="337" t="s">
        <v>41</v>
      </c>
      <c r="P194" s="338">
        <f t="shared" si="11"/>
        <v>0</v>
      </c>
      <c r="Q194" s="338">
        <v>0</v>
      </c>
      <c r="R194" s="338">
        <f t="shared" si="12"/>
        <v>0</v>
      </c>
      <c r="S194" s="338">
        <v>0</v>
      </c>
      <c r="T194" s="339">
        <f t="shared" si="13"/>
        <v>0</v>
      </c>
      <c r="AR194" s="340" t="s">
        <v>326</v>
      </c>
      <c r="AT194" s="340" t="s">
        <v>322</v>
      </c>
      <c r="AU194" s="340" t="s">
        <v>89</v>
      </c>
      <c r="AY194" s="3" t="s">
        <v>320</v>
      </c>
      <c r="BE194" s="341">
        <f t="shared" si="14"/>
        <v>0</v>
      </c>
      <c r="BF194" s="341">
        <f t="shared" si="15"/>
        <v>0</v>
      </c>
      <c r="BG194" s="341">
        <f t="shared" si="16"/>
        <v>0</v>
      </c>
      <c r="BH194" s="341">
        <f t="shared" si="17"/>
        <v>0</v>
      </c>
      <c r="BI194" s="341">
        <f t="shared" si="18"/>
        <v>0</v>
      </c>
      <c r="BJ194" s="3" t="s">
        <v>84</v>
      </c>
      <c r="BK194" s="341">
        <f t="shared" si="19"/>
        <v>0</v>
      </c>
      <c r="BL194" s="3" t="s">
        <v>326</v>
      </c>
      <c r="BM194" s="340" t="s">
        <v>2888</v>
      </c>
    </row>
    <row r="195" spans="2:65" s="1" customFormat="1" ht="37.75" customHeight="1" x14ac:dyDescent="0.2">
      <c r="B195" s="13"/>
      <c r="C195" s="329" t="s">
        <v>530</v>
      </c>
      <c r="D195" s="329" t="s">
        <v>322</v>
      </c>
      <c r="E195" s="330" t="s">
        <v>2889</v>
      </c>
      <c r="F195" s="331" t="s">
        <v>2890</v>
      </c>
      <c r="G195" s="332" t="s">
        <v>458</v>
      </c>
      <c r="H195" s="333">
        <v>1</v>
      </c>
      <c r="I195" s="21"/>
      <c r="J195" s="334">
        <f t="shared" si="10"/>
        <v>0</v>
      </c>
      <c r="K195" s="335"/>
      <c r="L195" s="13"/>
      <c r="M195" s="336" t="s">
        <v>1</v>
      </c>
      <c r="N195" s="337" t="s">
        <v>41</v>
      </c>
      <c r="P195" s="338">
        <f t="shared" si="11"/>
        <v>0</v>
      </c>
      <c r="Q195" s="338">
        <v>0</v>
      </c>
      <c r="R195" s="338">
        <f t="shared" si="12"/>
        <v>0</v>
      </c>
      <c r="S195" s="338">
        <v>0</v>
      </c>
      <c r="T195" s="339">
        <f t="shared" si="13"/>
        <v>0</v>
      </c>
      <c r="AR195" s="340" t="s">
        <v>326</v>
      </c>
      <c r="AT195" s="340" t="s">
        <v>322</v>
      </c>
      <c r="AU195" s="340" t="s">
        <v>89</v>
      </c>
      <c r="AY195" s="3" t="s">
        <v>320</v>
      </c>
      <c r="BE195" s="341">
        <f t="shared" si="14"/>
        <v>0</v>
      </c>
      <c r="BF195" s="341">
        <f t="shared" si="15"/>
        <v>0</v>
      </c>
      <c r="BG195" s="341">
        <f t="shared" si="16"/>
        <v>0</v>
      </c>
      <c r="BH195" s="341">
        <f t="shared" si="17"/>
        <v>0</v>
      </c>
      <c r="BI195" s="341">
        <f t="shared" si="18"/>
        <v>0</v>
      </c>
      <c r="BJ195" s="3" t="s">
        <v>84</v>
      </c>
      <c r="BK195" s="341">
        <f t="shared" si="19"/>
        <v>0</v>
      </c>
      <c r="BL195" s="3" t="s">
        <v>326</v>
      </c>
      <c r="BM195" s="340" t="s">
        <v>2891</v>
      </c>
    </row>
    <row r="196" spans="2:65" s="1" customFormat="1" ht="37.75" customHeight="1" x14ac:dyDescent="0.2">
      <c r="B196" s="13"/>
      <c r="C196" s="329" t="s">
        <v>535</v>
      </c>
      <c r="D196" s="329" t="s">
        <v>322</v>
      </c>
      <c r="E196" s="330" t="s">
        <v>2892</v>
      </c>
      <c r="F196" s="331" t="s">
        <v>2893</v>
      </c>
      <c r="G196" s="332" t="s">
        <v>458</v>
      </c>
      <c r="H196" s="333">
        <v>1</v>
      </c>
      <c r="I196" s="21"/>
      <c r="J196" s="334">
        <f t="shared" si="10"/>
        <v>0</v>
      </c>
      <c r="K196" s="335"/>
      <c r="L196" s="13"/>
      <c r="M196" s="336" t="s">
        <v>1</v>
      </c>
      <c r="N196" s="337" t="s">
        <v>41</v>
      </c>
      <c r="P196" s="338">
        <f t="shared" si="11"/>
        <v>0</v>
      </c>
      <c r="Q196" s="338">
        <v>0</v>
      </c>
      <c r="R196" s="338">
        <f t="shared" si="12"/>
        <v>0</v>
      </c>
      <c r="S196" s="338">
        <v>0</v>
      </c>
      <c r="T196" s="339">
        <f t="shared" si="13"/>
        <v>0</v>
      </c>
      <c r="AR196" s="340" t="s">
        <v>326</v>
      </c>
      <c r="AT196" s="340" t="s">
        <v>322</v>
      </c>
      <c r="AU196" s="340" t="s">
        <v>89</v>
      </c>
      <c r="AY196" s="3" t="s">
        <v>320</v>
      </c>
      <c r="BE196" s="341">
        <f t="shared" si="14"/>
        <v>0</v>
      </c>
      <c r="BF196" s="341">
        <f t="shared" si="15"/>
        <v>0</v>
      </c>
      <c r="BG196" s="341">
        <f t="shared" si="16"/>
        <v>0</v>
      </c>
      <c r="BH196" s="341">
        <f t="shared" si="17"/>
        <v>0</v>
      </c>
      <c r="BI196" s="341">
        <f t="shared" si="18"/>
        <v>0</v>
      </c>
      <c r="BJ196" s="3" t="s">
        <v>84</v>
      </c>
      <c r="BK196" s="341">
        <f t="shared" si="19"/>
        <v>0</v>
      </c>
      <c r="BL196" s="3" t="s">
        <v>326</v>
      </c>
      <c r="BM196" s="340" t="s">
        <v>2894</v>
      </c>
    </row>
    <row r="197" spans="2:65" s="1" customFormat="1" ht="37.75" customHeight="1" x14ac:dyDescent="0.2">
      <c r="B197" s="13"/>
      <c r="C197" s="329" t="s">
        <v>539</v>
      </c>
      <c r="D197" s="329" t="s">
        <v>322</v>
      </c>
      <c r="E197" s="330" t="s">
        <v>2895</v>
      </c>
      <c r="F197" s="331" t="s">
        <v>2896</v>
      </c>
      <c r="G197" s="332" t="s">
        <v>458</v>
      </c>
      <c r="H197" s="333">
        <v>1</v>
      </c>
      <c r="I197" s="21"/>
      <c r="J197" s="334">
        <f t="shared" si="10"/>
        <v>0</v>
      </c>
      <c r="K197" s="335"/>
      <c r="L197" s="13"/>
      <c r="M197" s="336" t="s">
        <v>1</v>
      </c>
      <c r="N197" s="337" t="s">
        <v>41</v>
      </c>
      <c r="P197" s="338">
        <f t="shared" si="11"/>
        <v>0</v>
      </c>
      <c r="Q197" s="338">
        <v>0</v>
      </c>
      <c r="R197" s="338">
        <f t="shared" si="12"/>
        <v>0</v>
      </c>
      <c r="S197" s="338">
        <v>0</v>
      </c>
      <c r="T197" s="339">
        <f t="shared" si="13"/>
        <v>0</v>
      </c>
      <c r="AR197" s="340" t="s">
        <v>326</v>
      </c>
      <c r="AT197" s="340" t="s">
        <v>322</v>
      </c>
      <c r="AU197" s="340" t="s">
        <v>89</v>
      </c>
      <c r="AY197" s="3" t="s">
        <v>320</v>
      </c>
      <c r="BE197" s="341">
        <f t="shared" si="14"/>
        <v>0</v>
      </c>
      <c r="BF197" s="341">
        <f t="shared" si="15"/>
        <v>0</v>
      </c>
      <c r="BG197" s="341">
        <f t="shared" si="16"/>
        <v>0</v>
      </c>
      <c r="BH197" s="341">
        <f t="shared" si="17"/>
        <v>0</v>
      </c>
      <c r="BI197" s="341">
        <f t="shared" si="18"/>
        <v>0</v>
      </c>
      <c r="BJ197" s="3" t="s">
        <v>84</v>
      </c>
      <c r="BK197" s="341">
        <f t="shared" si="19"/>
        <v>0</v>
      </c>
      <c r="BL197" s="3" t="s">
        <v>326</v>
      </c>
      <c r="BM197" s="340" t="s">
        <v>2897</v>
      </c>
    </row>
    <row r="198" spans="2:65" s="1" customFormat="1" ht="24.15" customHeight="1" x14ac:dyDescent="0.2">
      <c r="B198" s="13"/>
      <c r="C198" s="329" t="s">
        <v>544</v>
      </c>
      <c r="D198" s="329" t="s">
        <v>322</v>
      </c>
      <c r="E198" s="330" t="s">
        <v>2898</v>
      </c>
      <c r="F198" s="331" t="s">
        <v>2899</v>
      </c>
      <c r="G198" s="332" t="s">
        <v>385</v>
      </c>
      <c r="H198" s="333">
        <v>3200</v>
      </c>
      <c r="I198" s="21"/>
      <c r="J198" s="334">
        <f t="shared" si="10"/>
        <v>0</v>
      </c>
      <c r="K198" s="335"/>
      <c r="L198" s="13"/>
      <c r="M198" s="336" t="s">
        <v>1</v>
      </c>
      <c r="N198" s="337" t="s">
        <v>41</v>
      </c>
      <c r="P198" s="338">
        <f t="shared" si="11"/>
        <v>0</v>
      </c>
      <c r="Q198" s="338">
        <v>0</v>
      </c>
      <c r="R198" s="338">
        <f t="shared" si="12"/>
        <v>0</v>
      </c>
      <c r="S198" s="338">
        <v>0</v>
      </c>
      <c r="T198" s="339">
        <f t="shared" si="13"/>
        <v>0</v>
      </c>
      <c r="AR198" s="340" t="s">
        <v>326</v>
      </c>
      <c r="AT198" s="340" t="s">
        <v>322</v>
      </c>
      <c r="AU198" s="340" t="s">
        <v>89</v>
      </c>
      <c r="AY198" s="3" t="s">
        <v>320</v>
      </c>
      <c r="BE198" s="341">
        <f t="shared" si="14"/>
        <v>0</v>
      </c>
      <c r="BF198" s="341">
        <f t="shared" si="15"/>
        <v>0</v>
      </c>
      <c r="BG198" s="341">
        <f t="shared" si="16"/>
        <v>0</v>
      </c>
      <c r="BH198" s="341">
        <f t="shared" si="17"/>
        <v>0</v>
      </c>
      <c r="BI198" s="341">
        <f t="shared" si="18"/>
        <v>0</v>
      </c>
      <c r="BJ198" s="3" t="s">
        <v>84</v>
      </c>
      <c r="BK198" s="341">
        <f t="shared" si="19"/>
        <v>0</v>
      </c>
      <c r="BL198" s="3" t="s">
        <v>326</v>
      </c>
      <c r="BM198" s="340" t="s">
        <v>2900</v>
      </c>
    </row>
    <row r="199" spans="2:65" s="318" customFormat="1" ht="22.75" customHeight="1" x14ac:dyDescent="0.25">
      <c r="B199" s="317"/>
      <c r="D199" s="319" t="s">
        <v>75</v>
      </c>
      <c r="E199" s="327" t="s">
        <v>89</v>
      </c>
      <c r="F199" s="327" t="s">
        <v>321</v>
      </c>
      <c r="J199" s="328">
        <f>BK199</f>
        <v>0</v>
      </c>
      <c r="L199" s="317"/>
      <c r="M199" s="322"/>
      <c r="P199" s="323">
        <f>SUM(P200:P209)</f>
        <v>0</v>
      </c>
      <c r="R199" s="323">
        <f>SUM(R200:R209)</f>
        <v>114.06195956999998</v>
      </c>
      <c r="T199" s="324">
        <f>SUM(T200:T209)</f>
        <v>0</v>
      </c>
      <c r="AR199" s="319" t="s">
        <v>84</v>
      </c>
      <c r="AT199" s="325" t="s">
        <v>75</v>
      </c>
      <c r="AU199" s="325" t="s">
        <v>84</v>
      </c>
      <c r="AY199" s="319" t="s">
        <v>320</v>
      </c>
      <c r="BK199" s="326">
        <f>SUM(BK200:BK209)</f>
        <v>0</v>
      </c>
    </row>
    <row r="200" spans="2:65" s="1" customFormat="1" ht="24.15" customHeight="1" x14ac:dyDescent="0.2">
      <c r="B200" s="13"/>
      <c r="C200" s="329" t="s">
        <v>560</v>
      </c>
      <c r="D200" s="329" t="s">
        <v>322</v>
      </c>
      <c r="E200" s="330" t="s">
        <v>2901</v>
      </c>
      <c r="F200" s="331" t="s">
        <v>2902</v>
      </c>
      <c r="G200" s="332" t="s">
        <v>342</v>
      </c>
      <c r="H200" s="333">
        <v>42.966000000000001</v>
      </c>
      <c r="I200" s="21"/>
      <c r="J200" s="334">
        <f>ROUND(I200*H200,2)</f>
        <v>0</v>
      </c>
      <c r="K200" s="335"/>
      <c r="L200" s="13"/>
      <c r="M200" s="336" t="s">
        <v>1</v>
      </c>
      <c r="N200" s="337" t="s">
        <v>41</v>
      </c>
      <c r="P200" s="338">
        <f>O200*H200</f>
        <v>0</v>
      </c>
      <c r="Q200" s="338">
        <v>2.5018699999999998</v>
      </c>
      <c r="R200" s="338">
        <f>Q200*H200</f>
        <v>107.49534641999999</v>
      </c>
      <c r="S200" s="338">
        <v>0</v>
      </c>
      <c r="T200" s="339">
        <f>S200*H200</f>
        <v>0</v>
      </c>
      <c r="AR200" s="340" t="s">
        <v>326</v>
      </c>
      <c r="AT200" s="340" t="s">
        <v>322</v>
      </c>
      <c r="AU200" s="340" t="s">
        <v>89</v>
      </c>
      <c r="AY200" s="3" t="s">
        <v>320</v>
      </c>
      <c r="BE200" s="341">
        <f>IF(N200="základní",J200,0)</f>
        <v>0</v>
      </c>
      <c r="BF200" s="341">
        <f>IF(N200="snížená",J200,0)</f>
        <v>0</v>
      </c>
      <c r="BG200" s="341">
        <f>IF(N200="zákl. přenesená",J200,0)</f>
        <v>0</v>
      </c>
      <c r="BH200" s="341">
        <f>IF(N200="sníž. přenesená",J200,0)</f>
        <v>0</v>
      </c>
      <c r="BI200" s="341">
        <f>IF(N200="nulová",J200,0)</f>
        <v>0</v>
      </c>
      <c r="BJ200" s="3" t="s">
        <v>84</v>
      </c>
      <c r="BK200" s="341">
        <f>ROUND(I200*H200,2)</f>
        <v>0</v>
      </c>
      <c r="BL200" s="3" t="s">
        <v>326</v>
      </c>
      <c r="BM200" s="340" t="s">
        <v>2903</v>
      </c>
    </row>
    <row r="201" spans="2:65" s="343" customFormat="1" x14ac:dyDescent="0.2">
      <c r="B201" s="342"/>
      <c r="D201" s="344" t="s">
        <v>328</v>
      </c>
      <c r="E201" s="345" t="s">
        <v>1</v>
      </c>
      <c r="F201" s="346" t="s">
        <v>2904</v>
      </c>
      <c r="H201" s="345" t="s">
        <v>1</v>
      </c>
      <c r="L201" s="342"/>
      <c r="M201" s="347"/>
      <c r="T201" s="348"/>
      <c r="AT201" s="345" t="s">
        <v>328</v>
      </c>
      <c r="AU201" s="345" t="s">
        <v>89</v>
      </c>
      <c r="AV201" s="343" t="s">
        <v>84</v>
      </c>
      <c r="AW201" s="343" t="s">
        <v>32</v>
      </c>
      <c r="AX201" s="343" t="s">
        <v>76</v>
      </c>
      <c r="AY201" s="345" t="s">
        <v>320</v>
      </c>
    </row>
    <row r="202" spans="2:65" s="350" customFormat="1" x14ac:dyDescent="0.2">
      <c r="B202" s="349"/>
      <c r="D202" s="344" t="s">
        <v>328</v>
      </c>
      <c r="E202" s="351" t="s">
        <v>1</v>
      </c>
      <c r="F202" s="352" t="s">
        <v>2905</v>
      </c>
      <c r="H202" s="353">
        <v>13.475</v>
      </c>
      <c r="L202" s="349"/>
      <c r="M202" s="354"/>
      <c r="T202" s="355"/>
      <c r="AT202" s="351" t="s">
        <v>328</v>
      </c>
      <c r="AU202" s="351" t="s">
        <v>89</v>
      </c>
      <c r="AV202" s="350" t="s">
        <v>89</v>
      </c>
      <c r="AW202" s="350" t="s">
        <v>32</v>
      </c>
      <c r="AX202" s="350" t="s">
        <v>76</v>
      </c>
      <c r="AY202" s="351" t="s">
        <v>320</v>
      </c>
    </row>
    <row r="203" spans="2:65" s="350" customFormat="1" ht="20" x14ac:dyDescent="0.2">
      <c r="B203" s="349"/>
      <c r="D203" s="344" t="s">
        <v>328</v>
      </c>
      <c r="E203" s="351" t="s">
        <v>1</v>
      </c>
      <c r="F203" s="352" t="s">
        <v>2906</v>
      </c>
      <c r="H203" s="353">
        <v>29.491</v>
      </c>
      <c r="L203" s="349"/>
      <c r="M203" s="354"/>
      <c r="T203" s="355"/>
      <c r="AT203" s="351" t="s">
        <v>328</v>
      </c>
      <c r="AU203" s="351" t="s">
        <v>89</v>
      </c>
      <c r="AV203" s="350" t="s">
        <v>89</v>
      </c>
      <c r="AW203" s="350" t="s">
        <v>32</v>
      </c>
      <c r="AX203" s="350" t="s">
        <v>76</v>
      </c>
      <c r="AY203" s="351" t="s">
        <v>320</v>
      </c>
    </row>
    <row r="204" spans="2:65" s="357" customFormat="1" x14ac:dyDescent="0.2">
      <c r="B204" s="356"/>
      <c r="D204" s="344" t="s">
        <v>328</v>
      </c>
      <c r="E204" s="358" t="s">
        <v>2743</v>
      </c>
      <c r="F204" s="359" t="s">
        <v>402</v>
      </c>
      <c r="H204" s="360">
        <v>42.966000000000001</v>
      </c>
      <c r="L204" s="356"/>
      <c r="M204" s="361"/>
      <c r="T204" s="362"/>
      <c r="AT204" s="358" t="s">
        <v>328</v>
      </c>
      <c r="AU204" s="358" t="s">
        <v>89</v>
      </c>
      <c r="AV204" s="357" t="s">
        <v>326</v>
      </c>
      <c r="AW204" s="357" t="s">
        <v>32</v>
      </c>
      <c r="AX204" s="357" t="s">
        <v>84</v>
      </c>
      <c r="AY204" s="358" t="s">
        <v>320</v>
      </c>
    </row>
    <row r="205" spans="2:65" s="1" customFormat="1" ht="16.5" customHeight="1" x14ac:dyDescent="0.2">
      <c r="B205" s="13"/>
      <c r="C205" s="329" t="s">
        <v>564</v>
      </c>
      <c r="D205" s="329" t="s">
        <v>322</v>
      </c>
      <c r="E205" s="330" t="s">
        <v>2907</v>
      </c>
      <c r="F205" s="331" t="s">
        <v>2908</v>
      </c>
      <c r="G205" s="332" t="s">
        <v>385</v>
      </c>
      <c r="H205" s="333">
        <v>235.929</v>
      </c>
      <c r="I205" s="21"/>
      <c r="J205" s="334">
        <f>ROUND(I205*H205,2)</f>
        <v>0</v>
      </c>
      <c r="K205" s="335"/>
      <c r="L205" s="13"/>
      <c r="M205" s="336" t="s">
        <v>1</v>
      </c>
      <c r="N205" s="337" t="s">
        <v>41</v>
      </c>
      <c r="P205" s="338">
        <f>O205*H205</f>
        <v>0</v>
      </c>
      <c r="Q205" s="338">
        <v>2.7499999999999998E-3</v>
      </c>
      <c r="R205" s="338">
        <f>Q205*H205</f>
        <v>0.64880474999999993</v>
      </c>
      <c r="S205" s="338">
        <v>0</v>
      </c>
      <c r="T205" s="339">
        <f>S205*H205</f>
        <v>0</v>
      </c>
      <c r="AR205" s="340" t="s">
        <v>326</v>
      </c>
      <c r="AT205" s="340" t="s">
        <v>322</v>
      </c>
      <c r="AU205" s="340" t="s">
        <v>89</v>
      </c>
      <c r="AY205" s="3" t="s">
        <v>320</v>
      </c>
      <c r="BE205" s="341">
        <f>IF(N205="základní",J205,0)</f>
        <v>0</v>
      </c>
      <c r="BF205" s="341">
        <f>IF(N205="snížená",J205,0)</f>
        <v>0</v>
      </c>
      <c r="BG205" s="341">
        <f>IF(N205="zákl. přenesená",J205,0)</f>
        <v>0</v>
      </c>
      <c r="BH205" s="341">
        <f>IF(N205="sníž. přenesená",J205,0)</f>
        <v>0</v>
      </c>
      <c r="BI205" s="341">
        <f>IF(N205="nulová",J205,0)</f>
        <v>0</v>
      </c>
      <c r="BJ205" s="3" t="s">
        <v>84</v>
      </c>
      <c r="BK205" s="341">
        <f>ROUND(I205*H205,2)</f>
        <v>0</v>
      </c>
      <c r="BL205" s="3" t="s">
        <v>326</v>
      </c>
      <c r="BM205" s="340" t="s">
        <v>2909</v>
      </c>
    </row>
    <row r="206" spans="2:65" s="350" customFormat="1" ht="20" x14ac:dyDescent="0.2">
      <c r="B206" s="349"/>
      <c r="D206" s="344" t="s">
        <v>328</v>
      </c>
      <c r="E206" s="351" t="s">
        <v>1</v>
      </c>
      <c r="F206" s="352" t="s">
        <v>2910</v>
      </c>
      <c r="H206" s="353">
        <v>235.929</v>
      </c>
      <c r="L206" s="349"/>
      <c r="M206" s="354"/>
      <c r="T206" s="355"/>
      <c r="AT206" s="351" t="s">
        <v>328</v>
      </c>
      <c r="AU206" s="351" t="s">
        <v>89</v>
      </c>
      <c r="AV206" s="350" t="s">
        <v>89</v>
      </c>
      <c r="AW206" s="350" t="s">
        <v>32</v>
      </c>
      <c r="AX206" s="350" t="s">
        <v>84</v>
      </c>
      <c r="AY206" s="351" t="s">
        <v>320</v>
      </c>
    </row>
    <row r="207" spans="2:65" s="1" customFormat="1" ht="21.75" customHeight="1" x14ac:dyDescent="0.2">
      <c r="B207" s="13"/>
      <c r="C207" s="329" t="s">
        <v>570</v>
      </c>
      <c r="D207" s="329" t="s">
        <v>322</v>
      </c>
      <c r="E207" s="330" t="s">
        <v>2911</v>
      </c>
      <c r="F207" s="331" t="s">
        <v>2912</v>
      </c>
      <c r="G207" s="332" t="s">
        <v>385</v>
      </c>
      <c r="H207" s="333">
        <v>235.929</v>
      </c>
      <c r="I207" s="21"/>
      <c r="J207" s="334">
        <f>ROUND(I207*H207,2)</f>
        <v>0</v>
      </c>
      <c r="K207" s="335"/>
      <c r="L207" s="13"/>
      <c r="M207" s="336" t="s">
        <v>1</v>
      </c>
      <c r="N207" s="337" t="s">
        <v>41</v>
      </c>
      <c r="P207" s="338">
        <f>O207*H207</f>
        <v>0</v>
      </c>
      <c r="Q207" s="338">
        <v>0</v>
      </c>
      <c r="R207" s="338">
        <f>Q207*H207</f>
        <v>0</v>
      </c>
      <c r="S207" s="338">
        <v>0</v>
      </c>
      <c r="T207" s="339">
        <f>S207*H207</f>
        <v>0</v>
      </c>
      <c r="AR207" s="340" t="s">
        <v>326</v>
      </c>
      <c r="AT207" s="340" t="s">
        <v>322</v>
      </c>
      <c r="AU207" s="340" t="s">
        <v>89</v>
      </c>
      <c r="AY207" s="3" t="s">
        <v>320</v>
      </c>
      <c r="BE207" s="341">
        <f>IF(N207="základní",J207,0)</f>
        <v>0</v>
      </c>
      <c r="BF207" s="341">
        <f>IF(N207="snížená",J207,0)</f>
        <v>0</v>
      </c>
      <c r="BG207" s="341">
        <f>IF(N207="zákl. přenesená",J207,0)</f>
        <v>0</v>
      </c>
      <c r="BH207" s="341">
        <f>IF(N207="sníž. přenesená",J207,0)</f>
        <v>0</v>
      </c>
      <c r="BI207" s="341">
        <f>IF(N207="nulová",J207,0)</f>
        <v>0</v>
      </c>
      <c r="BJ207" s="3" t="s">
        <v>84</v>
      </c>
      <c r="BK207" s="341">
        <f>ROUND(I207*H207,2)</f>
        <v>0</v>
      </c>
      <c r="BL207" s="3" t="s">
        <v>326</v>
      </c>
      <c r="BM207" s="340" t="s">
        <v>2913</v>
      </c>
    </row>
    <row r="208" spans="2:65" s="1" customFormat="1" ht="24.15" customHeight="1" x14ac:dyDescent="0.2">
      <c r="B208" s="13"/>
      <c r="C208" s="329" t="s">
        <v>574</v>
      </c>
      <c r="D208" s="329" t="s">
        <v>322</v>
      </c>
      <c r="E208" s="330" t="s">
        <v>428</v>
      </c>
      <c r="F208" s="331" t="s">
        <v>429</v>
      </c>
      <c r="G208" s="332" t="s">
        <v>349</v>
      </c>
      <c r="H208" s="333">
        <v>5.5860000000000003</v>
      </c>
      <c r="I208" s="21"/>
      <c r="J208" s="334">
        <f>ROUND(I208*H208,2)</f>
        <v>0</v>
      </c>
      <c r="K208" s="335"/>
      <c r="L208" s="13"/>
      <c r="M208" s="336" t="s">
        <v>1</v>
      </c>
      <c r="N208" s="337" t="s">
        <v>41</v>
      </c>
      <c r="P208" s="338">
        <f>O208*H208</f>
        <v>0</v>
      </c>
      <c r="Q208" s="338">
        <v>1.0593999999999999</v>
      </c>
      <c r="R208" s="338">
        <f>Q208*H208</f>
        <v>5.9178083999999993</v>
      </c>
      <c r="S208" s="338">
        <v>0</v>
      </c>
      <c r="T208" s="339">
        <f>S208*H208</f>
        <v>0</v>
      </c>
      <c r="AR208" s="340" t="s">
        <v>326</v>
      </c>
      <c r="AT208" s="340" t="s">
        <v>322</v>
      </c>
      <c r="AU208" s="340" t="s">
        <v>89</v>
      </c>
      <c r="AY208" s="3" t="s">
        <v>320</v>
      </c>
      <c r="BE208" s="341">
        <f>IF(N208="základní",J208,0)</f>
        <v>0</v>
      </c>
      <c r="BF208" s="341">
        <f>IF(N208="snížená",J208,0)</f>
        <v>0</v>
      </c>
      <c r="BG208" s="341">
        <f>IF(N208="zákl. přenesená",J208,0)</f>
        <v>0</v>
      </c>
      <c r="BH208" s="341">
        <f>IF(N208="sníž. přenesená",J208,0)</f>
        <v>0</v>
      </c>
      <c r="BI208" s="341">
        <f>IF(N208="nulová",J208,0)</f>
        <v>0</v>
      </c>
      <c r="BJ208" s="3" t="s">
        <v>84</v>
      </c>
      <c r="BK208" s="341">
        <f>ROUND(I208*H208,2)</f>
        <v>0</v>
      </c>
      <c r="BL208" s="3" t="s">
        <v>326</v>
      </c>
      <c r="BM208" s="340" t="s">
        <v>2914</v>
      </c>
    </row>
    <row r="209" spans="2:65" s="350" customFormat="1" x14ac:dyDescent="0.2">
      <c r="B209" s="349"/>
      <c r="D209" s="344" t="s">
        <v>328</v>
      </c>
      <c r="E209" s="351" t="s">
        <v>1</v>
      </c>
      <c r="F209" s="352" t="s">
        <v>2915</v>
      </c>
      <c r="H209" s="353">
        <v>5.5860000000000003</v>
      </c>
      <c r="L209" s="349"/>
      <c r="M209" s="354"/>
      <c r="T209" s="355"/>
      <c r="AT209" s="351" t="s">
        <v>328</v>
      </c>
      <c r="AU209" s="351" t="s">
        <v>89</v>
      </c>
      <c r="AV209" s="350" t="s">
        <v>89</v>
      </c>
      <c r="AW209" s="350" t="s">
        <v>32</v>
      </c>
      <c r="AX209" s="350" t="s">
        <v>84</v>
      </c>
      <c r="AY209" s="351" t="s">
        <v>320</v>
      </c>
    </row>
    <row r="210" spans="2:65" s="318" customFormat="1" ht="22.75" customHeight="1" x14ac:dyDescent="0.25">
      <c r="B210" s="317"/>
      <c r="D210" s="319" t="s">
        <v>75</v>
      </c>
      <c r="E210" s="327" t="s">
        <v>346</v>
      </c>
      <c r="F210" s="327" t="s">
        <v>2916</v>
      </c>
      <c r="J210" s="328">
        <f>BK210</f>
        <v>0</v>
      </c>
      <c r="L210" s="317"/>
      <c r="M210" s="322"/>
      <c r="P210" s="323">
        <f>P211</f>
        <v>0</v>
      </c>
      <c r="R210" s="323">
        <f>R211</f>
        <v>0</v>
      </c>
      <c r="T210" s="324">
        <f>T211</f>
        <v>0</v>
      </c>
      <c r="AR210" s="319" t="s">
        <v>84</v>
      </c>
      <c r="AT210" s="325" t="s">
        <v>75</v>
      </c>
      <c r="AU210" s="325" t="s">
        <v>84</v>
      </c>
      <c r="AY210" s="319" t="s">
        <v>320</v>
      </c>
      <c r="BK210" s="326">
        <f>BK211</f>
        <v>0</v>
      </c>
    </row>
    <row r="211" spans="2:65" s="1" customFormat="1" ht="24.15" customHeight="1" x14ac:dyDescent="0.2">
      <c r="B211" s="13"/>
      <c r="C211" s="329" t="s">
        <v>579</v>
      </c>
      <c r="D211" s="329" t="s">
        <v>322</v>
      </c>
      <c r="E211" s="330" t="s">
        <v>2917</v>
      </c>
      <c r="F211" s="331" t="s">
        <v>2918</v>
      </c>
      <c r="G211" s="332" t="s">
        <v>1353</v>
      </c>
      <c r="H211" s="333">
        <v>1</v>
      </c>
      <c r="I211" s="21">
        <f>KOM!G5</f>
        <v>0</v>
      </c>
      <c r="J211" s="334">
        <f>ROUND(I211*H211,2)</f>
        <v>0</v>
      </c>
      <c r="K211" s="335"/>
      <c r="L211" s="13"/>
      <c r="M211" s="336" t="s">
        <v>1</v>
      </c>
      <c r="N211" s="337" t="s">
        <v>41</v>
      </c>
      <c r="P211" s="338">
        <f>O211*H211</f>
        <v>0</v>
      </c>
      <c r="Q211" s="338">
        <v>0</v>
      </c>
      <c r="R211" s="338">
        <f>Q211*H211</f>
        <v>0</v>
      </c>
      <c r="S211" s="338">
        <v>0</v>
      </c>
      <c r="T211" s="339">
        <f>S211*H211</f>
        <v>0</v>
      </c>
      <c r="AR211" s="340" t="s">
        <v>326</v>
      </c>
      <c r="AT211" s="340" t="s">
        <v>322</v>
      </c>
      <c r="AU211" s="340" t="s">
        <v>89</v>
      </c>
      <c r="AY211" s="3" t="s">
        <v>320</v>
      </c>
      <c r="BE211" s="341">
        <f>IF(N211="základní",J211,0)</f>
        <v>0</v>
      </c>
      <c r="BF211" s="341">
        <f>IF(N211="snížená",J211,0)</f>
        <v>0</v>
      </c>
      <c r="BG211" s="341">
        <f>IF(N211="zákl. přenesená",J211,0)</f>
        <v>0</v>
      </c>
      <c r="BH211" s="341">
        <f>IF(N211="sníž. přenesená",J211,0)</f>
        <v>0</v>
      </c>
      <c r="BI211" s="341">
        <f>IF(N211="nulová",J211,0)</f>
        <v>0</v>
      </c>
      <c r="BJ211" s="3" t="s">
        <v>84</v>
      </c>
      <c r="BK211" s="341">
        <f>ROUND(I211*H211,2)</f>
        <v>0</v>
      </c>
      <c r="BL211" s="3" t="s">
        <v>326</v>
      </c>
      <c r="BM211" s="340" t="s">
        <v>2919</v>
      </c>
    </row>
    <row r="212" spans="2:65" s="318" customFormat="1" ht="22.75" customHeight="1" x14ac:dyDescent="0.25">
      <c r="B212" s="317"/>
      <c r="D212" s="319" t="s">
        <v>75</v>
      </c>
      <c r="E212" s="327" t="s">
        <v>352</v>
      </c>
      <c r="F212" s="327" t="s">
        <v>721</v>
      </c>
      <c r="J212" s="328">
        <f>BK212</f>
        <v>0</v>
      </c>
      <c r="L212" s="317"/>
      <c r="M212" s="322"/>
      <c r="P212" s="323">
        <f>SUM(P213:P218)</f>
        <v>0</v>
      </c>
      <c r="R212" s="323">
        <f>SUM(R213:R218)</f>
        <v>12.544096</v>
      </c>
      <c r="T212" s="324">
        <f>SUM(T213:T218)</f>
        <v>0</v>
      </c>
      <c r="AR212" s="319" t="s">
        <v>84</v>
      </c>
      <c r="AT212" s="325" t="s">
        <v>75</v>
      </c>
      <c r="AU212" s="325" t="s">
        <v>84</v>
      </c>
      <c r="AY212" s="319" t="s">
        <v>320</v>
      </c>
      <c r="BK212" s="326">
        <f>SUM(BK213:BK218)</f>
        <v>0</v>
      </c>
    </row>
    <row r="213" spans="2:65" s="1" customFormat="1" ht="33" customHeight="1" x14ac:dyDescent="0.2">
      <c r="B213" s="13"/>
      <c r="C213" s="329" t="s">
        <v>585</v>
      </c>
      <c r="D213" s="329" t="s">
        <v>322</v>
      </c>
      <c r="E213" s="330" t="s">
        <v>2920</v>
      </c>
      <c r="F213" s="331" t="s">
        <v>2921</v>
      </c>
      <c r="G213" s="332" t="s">
        <v>385</v>
      </c>
      <c r="H213" s="333">
        <v>23.1</v>
      </c>
      <c r="I213" s="21"/>
      <c r="J213" s="334">
        <f>ROUND(I213*H213,2)</f>
        <v>0</v>
      </c>
      <c r="K213" s="335"/>
      <c r="L213" s="13"/>
      <c r="M213" s="336" t="s">
        <v>1</v>
      </c>
      <c r="N213" s="337" t="s">
        <v>41</v>
      </c>
      <c r="P213" s="338">
        <f>O213*H213</f>
        <v>0</v>
      </c>
      <c r="Q213" s="338">
        <v>0.23935999999999999</v>
      </c>
      <c r="R213" s="338">
        <f>Q213*H213</f>
        <v>5.5292159999999999</v>
      </c>
      <c r="S213" s="338">
        <v>0</v>
      </c>
      <c r="T213" s="339">
        <f>S213*H213</f>
        <v>0</v>
      </c>
      <c r="AR213" s="340" t="s">
        <v>326</v>
      </c>
      <c r="AT213" s="340" t="s">
        <v>322</v>
      </c>
      <c r="AU213" s="340" t="s">
        <v>89</v>
      </c>
      <c r="AY213" s="3" t="s">
        <v>320</v>
      </c>
      <c r="BE213" s="341">
        <f>IF(N213="základní",J213,0)</f>
        <v>0</v>
      </c>
      <c r="BF213" s="341">
        <f>IF(N213="snížená",J213,0)</f>
        <v>0</v>
      </c>
      <c r="BG213" s="341">
        <f>IF(N213="zákl. přenesená",J213,0)</f>
        <v>0</v>
      </c>
      <c r="BH213" s="341">
        <f>IF(N213="sníž. přenesená",J213,0)</f>
        <v>0</v>
      </c>
      <c r="BI213" s="341">
        <f>IF(N213="nulová",J213,0)</f>
        <v>0</v>
      </c>
      <c r="BJ213" s="3" t="s">
        <v>84</v>
      </c>
      <c r="BK213" s="341">
        <f>ROUND(I213*H213,2)</f>
        <v>0</v>
      </c>
      <c r="BL213" s="3" t="s">
        <v>326</v>
      </c>
      <c r="BM213" s="340" t="s">
        <v>2922</v>
      </c>
    </row>
    <row r="214" spans="2:65" s="343" customFormat="1" x14ac:dyDescent="0.2">
      <c r="B214" s="342"/>
      <c r="D214" s="344" t="s">
        <v>328</v>
      </c>
      <c r="E214" s="345" t="s">
        <v>1</v>
      </c>
      <c r="F214" s="346" t="s">
        <v>212</v>
      </c>
      <c r="H214" s="345" t="s">
        <v>1</v>
      </c>
      <c r="L214" s="342"/>
      <c r="M214" s="347"/>
      <c r="T214" s="348"/>
      <c r="AT214" s="345" t="s">
        <v>328</v>
      </c>
      <c r="AU214" s="345" t="s">
        <v>89</v>
      </c>
      <c r="AV214" s="343" t="s">
        <v>84</v>
      </c>
      <c r="AW214" s="343" t="s">
        <v>32</v>
      </c>
      <c r="AX214" s="343" t="s">
        <v>76</v>
      </c>
      <c r="AY214" s="345" t="s">
        <v>320</v>
      </c>
    </row>
    <row r="215" spans="2:65" s="350" customFormat="1" ht="20" x14ac:dyDescent="0.2">
      <c r="B215" s="349"/>
      <c r="D215" s="344" t="s">
        <v>328</v>
      </c>
      <c r="E215" s="351" t="s">
        <v>211</v>
      </c>
      <c r="F215" s="352" t="s">
        <v>2923</v>
      </c>
      <c r="H215" s="353">
        <v>23.1</v>
      </c>
      <c r="L215" s="349"/>
      <c r="M215" s="354"/>
      <c r="T215" s="355"/>
      <c r="AT215" s="351" t="s">
        <v>328</v>
      </c>
      <c r="AU215" s="351" t="s">
        <v>89</v>
      </c>
      <c r="AV215" s="350" t="s">
        <v>89</v>
      </c>
      <c r="AW215" s="350" t="s">
        <v>32</v>
      </c>
      <c r="AX215" s="350" t="s">
        <v>84</v>
      </c>
      <c r="AY215" s="351" t="s">
        <v>320</v>
      </c>
    </row>
    <row r="216" spans="2:65" s="1" customFormat="1" ht="24.15" customHeight="1" x14ac:dyDescent="0.2">
      <c r="B216" s="13"/>
      <c r="C216" s="329" t="s">
        <v>595</v>
      </c>
      <c r="D216" s="329" t="s">
        <v>322</v>
      </c>
      <c r="E216" s="330" t="s">
        <v>2924</v>
      </c>
      <c r="F216" s="331" t="s">
        <v>2925</v>
      </c>
      <c r="G216" s="332" t="s">
        <v>325</v>
      </c>
      <c r="H216" s="333">
        <v>54.4</v>
      </c>
      <c r="I216" s="21"/>
      <c r="J216" s="334">
        <f>ROUND(I216*H216,2)</f>
        <v>0</v>
      </c>
      <c r="K216" s="335"/>
      <c r="L216" s="13"/>
      <c r="M216" s="336" t="s">
        <v>1</v>
      </c>
      <c r="N216" s="337" t="s">
        <v>41</v>
      </c>
      <c r="P216" s="338">
        <f>O216*H216</f>
        <v>0</v>
      </c>
      <c r="Q216" s="338">
        <v>0.12895000000000001</v>
      </c>
      <c r="R216" s="338">
        <f>Q216*H216</f>
        <v>7.0148800000000007</v>
      </c>
      <c r="S216" s="338">
        <v>0</v>
      </c>
      <c r="T216" s="339">
        <f>S216*H216</f>
        <v>0</v>
      </c>
      <c r="AR216" s="340" t="s">
        <v>326</v>
      </c>
      <c r="AT216" s="340" t="s">
        <v>322</v>
      </c>
      <c r="AU216" s="340" t="s">
        <v>89</v>
      </c>
      <c r="AY216" s="3" t="s">
        <v>320</v>
      </c>
      <c r="BE216" s="341">
        <f>IF(N216="základní",J216,0)</f>
        <v>0</v>
      </c>
      <c r="BF216" s="341">
        <f>IF(N216="snížená",J216,0)</f>
        <v>0</v>
      </c>
      <c r="BG216" s="341">
        <f>IF(N216="zákl. přenesená",J216,0)</f>
        <v>0</v>
      </c>
      <c r="BH216" s="341">
        <f>IF(N216="sníž. přenesená",J216,0)</f>
        <v>0</v>
      </c>
      <c r="BI216" s="341">
        <f>IF(N216="nulová",J216,0)</f>
        <v>0</v>
      </c>
      <c r="BJ216" s="3" t="s">
        <v>84</v>
      </c>
      <c r="BK216" s="341">
        <f>ROUND(I216*H216,2)</f>
        <v>0</v>
      </c>
      <c r="BL216" s="3" t="s">
        <v>326</v>
      </c>
      <c r="BM216" s="340" t="s">
        <v>2926</v>
      </c>
    </row>
    <row r="217" spans="2:65" s="343" customFormat="1" x14ac:dyDescent="0.2">
      <c r="B217" s="342"/>
      <c r="D217" s="344" t="s">
        <v>328</v>
      </c>
      <c r="E217" s="345" t="s">
        <v>1</v>
      </c>
      <c r="F217" s="346" t="s">
        <v>2927</v>
      </c>
      <c r="H217" s="345" t="s">
        <v>1</v>
      </c>
      <c r="L217" s="342"/>
      <c r="M217" s="347"/>
      <c r="T217" s="348"/>
      <c r="AT217" s="345" t="s">
        <v>328</v>
      </c>
      <c r="AU217" s="345" t="s">
        <v>89</v>
      </c>
      <c r="AV217" s="343" t="s">
        <v>84</v>
      </c>
      <c r="AW217" s="343" t="s">
        <v>32</v>
      </c>
      <c r="AX217" s="343" t="s">
        <v>76</v>
      </c>
      <c r="AY217" s="345" t="s">
        <v>320</v>
      </c>
    </row>
    <row r="218" spans="2:65" s="350" customFormat="1" x14ac:dyDescent="0.2">
      <c r="B218" s="349"/>
      <c r="D218" s="344" t="s">
        <v>328</v>
      </c>
      <c r="E218" s="351" t="s">
        <v>1</v>
      </c>
      <c r="F218" s="352" t="s">
        <v>2928</v>
      </c>
      <c r="H218" s="353">
        <v>54.4</v>
      </c>
      <c r="L218" s="349"/>
      <c r="M218" s="354"/>
      <c r="T218" s="355"/>
      <c r="AT218" s="351" t="s">
        <v>328</v>
      </c>
      <c r="AU218" s="351" t="s">
        <v>89</v>
      </c>
      <c r="AV218" s="350" t="s">
        <v>89</v>
      </c>
      <c r="AW218" s="350" t="s">
        <v>32</v>
      </c>
      <c r="AX218" s="350" t="s">
        <v>84</v>
      </c>
      <c r="AY218" s="351" t="s">
        <v>320</v>
      </c>
    </row>
    <row r="219" spans="2:65" s="318" customFormat="1" ht="22.75" customHeight="1" x14ac:dyDescent="0.25">
      <c r="B219" s="317"/>
      <c r="D219" s="319" t="s">
        <v>75</v>
      </c>
      <c r="E219" s="327" t="s">
        <v>372</v>
      </c>
      <c r="F219" s="327" t="s">
        <v>996</v>
      </c>
      <c r="J219" s="328">
        <f>BK219</f>
        <v>0</v>
      </c>
      <c r="L219" s="317"/>
      <c r="M219" s="322"/>
      <c r="P219" s="323">
        <f>SUM(P220:P221)</f>
        <v>0</v>
      </c>
      <c r="R219" s="323">
        <f>SUM(R220:R221)</f>
        <v>0</v>
      </c>
      <c r="T219" s="324">
        <f>SUM(T220:T221)</f>
        <v>11.5816</v>
      </c>
      <c r="AR219" s="319" t="s">
        <v>84</v>
      </c>
      <c r="AT219" s="325" t="s">
        <v>75</v>
      </c>
      <c r="AU219" s="325" t="s">
        <v>84</v>
      </c>
      <c r="AY219" s="319" t="s">
        <v>320</v>
      </c>
      <c r="BK219" s="326">
        <f>SUM(BK220:BK221)</f>
        <v>0</v>
      </c>
    </row>
    <row r="220" spans="2:65" s="1" customFormat="1" ht="24.15" customHeight="1" x14ac:dyDescent="0.2">
      <c r="B220" s="13"/>
      <c r="C220" s="329" t="s">
        <v>800</v>
      </c>
      <c r="D220" s="329" t="s">
        <v>322</v>
      </c>
      <c r="E220" s="330" t="s">
        <v>2929</v>
      </c>
      <c r="F220" s="331" t="s">
        <v>2930</v>
      </c>
      <c r="G220" s="332" t="s">
        <v>458</v>
      </c>
      <c r="H220" s="333">
        <v>124</v>
      </c>
      <c r="I220" s="21"/>
      <c r="J220" s="334">
        <f>ROUND(I220*H220,2)</f>
        <v>0</v>
      </c>
      <c r="K220" s="335"/>
      <c r="L220" s="13"/>
      <c r="M220" s="336" t="s">
        <v>1</v>
      </c>
      <c r="N220" s="337" t="s">
        <v>41</v>
      </c>
      <c r="P220" s="338">
        <f>O220*H220</f>
        <v>0</v>
      </c>
      <c r="Q220" s="338">
        <v>0</v>
      </c>
      <c r="R220" s="338">
        <f>Q220*H220</f>
        <v>0</v>
      </c>
      <c r="S220" s="338">
        <v>0.09</v>
      </c>
      <c r="T220" s="339">
        <f>S220*H220</f>
        <v>11.16</v>
      </c>
      <c r="AR220" s="340" t="s">
        <v>326</v>
      </c>
      <c r="AT220" s="340" t="s">
        <v>322</v>
      </c>
      <c r="AU220" s="340" t="s">
        <v>89</v>
      </c>
      <c r="AY220" s="3" t="s">
        <v>320</v>
      </c>
      <c r="BE220" s="341">
        <f>IF(N220="základní",J220,0)</f>
        <v>0</v>
      </c>
      <c r="BF220" s="341">
        <f>IF(N220="snížená",J220,0)</f>
        <v>0</v>
      </c>
      <c r="BG220" s="341">
        <f>IF(N220="zákl. přenesená",J220,0)</f>
        <v>0</v>
      </c>
      <c r="BH220" s="341">
        <f>IF(N220="sníž. přenesená",J220,0)</f>
        <v>0</v>
      </c>
      <c r="BI220" s="341">
        <f>IF(N220="nulová",J220,0)</f>
        <v>0</v>
      </c>
      <c r="BJ220" s="3" t="s">
        <v>84</v>
      </c>
      <c r="BK220" s="341">
        <f>ROUND(I220*H220,2)</f>
        <v>0</v>
      </c>
      <c r="BL220" s="3" t="s">
        <v>326</v>
      </c>
      <c r="BM220" s="340" t="s">
        <v>2931</v>
      </c>
    </row>
    <row r="221" spans="2:65" s="1" customFormat="1" ht="24.15" customHeight="1" x14ac:dyDescent="0.2">
      <c r="B221" s="13"/>
      <c r="C221" s="329" t="s">
        <v>804</v>
      </c>
      <c r="D221" s="329" t="s">
        <v>322</v>
      </c>
      <c r="E221" s="330" t="s">
        <v>2932</v>
      </c>
      <c r="F221" s="331" t="s">
        <v>2933</v>
      </c>
      <c r="G221" s="332" t="s">
        <v>325</v>
      </c>
      <c r="H221" s="333">
        <v>170</v>
      </c>
      <c r="I221" s="21"/>
      <c r="J221" s="334">
        <f>ROUND(I221*H221,2)</f>
        <v>0</v>
      </c>
      <c r="K221" s="335"/>
      <c r="L221" s="13"/>
      <c r="M221" s="336" t="s">
        <v>1</v>
      </c>
      <c r="N221" s="337" t="s">
        <v>41</v>
      </c>
      <c r="P221" s="338">
        <f>O221*H221</f>
        <v>0</v>
      </c>
      <c r="Q221" s="338">
        <v>0</v>
      </c>
      <c r="R221" s="338">
        <f>Q221*H221</f>
        <v>0</v>
      </c>
      <c r="S221" s="338">
        <v>2.48E-3</v>
      </c>
      <c r="T221" s="339">
        <f>S221*H221</f>
        <v>0.42159999999999997</v>
      </c>
      <c r="AR221" s="340" t="s">
        <v>326</v>
      </c>
      <c r="AT221" s="340" t="s">
        <v>322</v>
      </c>
      <c r="AU221" s="340" t="s">
        <v>89</v>
      </c>
      <c r="AY221" s="3" t="s">
        <v>320</v>
      </c>
      <c r="BE221" s="341">
        <f>IF(N221="základní",J221,0)</f>
        <v>0</v>
      </c>
      <c r="BF221" s="341">
        <f>IF(N221="snížená",J221,0)</f>
        <v>0</v>
      </c>
      <c r="BG221" s="341">
        <f>IF(N221="zákl. přenesená",J221,0)</f>
        <v>0</v>
      </c>
      <c r="BH221" s="341">
        <f>IF(N221="sníž. přenesená",J221,0)</f>
        <v>0</v>
      </c>
      <c r="BI221" s="341">
        <f>IF(N221="nulová",J221,0)</f>
        <v>0</v>
      </c>
      <c r="BJ221" s="3" t="s">
        <v>84</v>
      </c>
      <c r="BK221" s="341">
        <f>ROUND(I221*H221,2)</f>
        <v>0</v>
      </c>
      <c r="BL221" s="3" t="s">
        <v>326</v>
      </c>
      <c r="BM221" s="340" t="s">
        <v>2934</v>
      </c>
    </row>
    <row r="222" spans="2:65" s="318" customFormat="1" ht="22.75" customHeight="1" x14ac:dyDescent="0.25">
      <c r="B222" s="317"/>
      <c r="D222" s="319" t="s">
        <v>75</v>
      </c>
      <c r="E222" s="327" t="s">
        <v>1082</v>
      </c>
      <c r="F222" s="327" t="s">
        <v>1083</v>
      </c>
      <c r="J222" s="328">
        <f>BK222</f>
        <v>0</v>
      </c>
      <c r="L222" s="317"/>
      <c r="M222" s="322"/>
      <c r="P222" s="323">
        <f>SUM(P223:P234)</f>
        <v>0</v>
      </c>
      <c r="R222" s="323">
        <f>SUM(R223:R234)</f>
        <v>0</v>
      </c>
      <c r="T222" s="324">
        <f>SUM(T223:T234)</f>
        <v>0</v>
      </c>
      <c r="AR222" s="319" t="s">
        <v>84</v>
      </c>
      <c r="AT222" s="325" t="s">
        <v>75</v>
      </c>
      <c r="AU222" s="325" t="s">
        <v>84</v>
      </c>
      <c r="AY222" s="319" t="s">
        <v>320</v>
      </c>
      <c r="BK222" s="326">
        <f>SUM(BK223:BK234)</f>
        <v>0</v>
      </c>
    </row>
    <row r="223" spans="2:65" s="1" customFormat="1" ht="21.75" customHeight="1" x14ac:dyDescent="0.2">
      <c r="B223" s="13"/>
      <c r="C223" s="329" t="s">
        <v>602</v>
      </c>
      <c r="D223" s="329" t="s">
        <v>322</v>
      </c>
      <c r="E223" s="330" t="s">
        <v>1085</v>
      </c>
      <c r="F223" s="331" t="s">
        <v>2935</v>
      </c>
      <c r="G223" s="332" t="s">
        <v>365</v>
      </c>
      <c r="H223" s="333">
        <v>1</v>
      </c>
      <c r="I223" s="21"/>
      <c r="J223" s="334">
        <f>ROUND(I223*H223,2)</f>
        <v>0</v>
      </c>
      <c r="K223" s="335"/>
      <c r="L223" s="13"/>
      <c r="M223" s="336" t="s">
        <v>1</v>
      </c>
      <c r="N223" s="337" t="s">
        <v>41</v>
      </c>
      <c r="P223" s="338">
        <f>O223*H223</f>
        <v>0</v>
      </c>
      <c r="Q223" s="338">
        <v>0</v>
      </c>
      <c r="R223" s="338">
        <f>Q223*H223</f>
        <v>0</v>
      </c>
      <c r="S223" s="338">
        <v>0</v>
      </c>
      <c r="T223" s="339">
        <f>S223*H223</f>
        <v>0</v>
      </c>
      <c r="AR223" s="340" t="s">
        <v>326</v>
      </c>
      <c r="AT223" s="340" t="s">
        <v>322</v>
      </c>
      <c r="AU223" s="340" t="s">
        <v>89</v>
      </c>
      <c r="AY223" s="3" t="s">
        <v>320</v>
      </c>
      <c r="BE223" s="341">
        <f>IF(N223="základní",J223,0)</f>
        <v>0</v>
      </c>
      <c r="BF223" s="341">
        <f>IF(N223="snížená",J223,0)</f>
        <v>0</v>
      </c>
      <c r="BG223" s="341">
        <f>IF(N223="zákl. přenesená",J223,0)</f>
        <v>0</v>
      </c>
      <c r="BH223" s="341">
        <f>IF(N223="sníž. přenesená",J223,0)</f>
        <v>0</v>
      </c>
      <c r="BI223" s="341">
        <f>IF(N223="nulová",J223,0)</f>
        <v>0</v>
      </c>
      <c r="BJ223" s="3" t="s">
        <v>84</v>
      </c>
      <c r="BK223" s="341">
        <f>ROUND(I223*H223,2)</f>
        <v>0</v>
      </c>
      <c r="BL223" s="3" t="s">
        <v>326</v>
      </c>
      <c r="BM223" s="340" t="s">
        <v>2936</v>
      </c>
    </row>
    <row r="224" spans="2:65" s="343" customFormat="1" x14ac:dyDescent="0.2">
      <c r="B224" s="342"/>
      <c r="D224" s="344" t="s">
        <v>328</v>
      </c>
      <c r="E224" s="345" t="s">
        <v>1</v>
      </c>
      <c r="F224" s="346" t="s">
        <v>2937</v>
      </c>
      <c r="H224" s="345" t="s">
        <v>1</v>
      </c>
      <c r="L224" s="342"/>
      <c r="M224" s="347"/>
      <c r="T224" s="348"/>
      <c r="AT224" s="345" t="s">
        <v>328</v>
      </c>
      <c r="AU224" s="345" t="s">
        <v>89</v>
      </c>
      <c r="AV224" s="343" t="s">
        <v>84</v>
      </c>
      <c r="AW224" s="343" t="s">
        <v>32</v>
      </c>
      <c r="AX224" s="343" t="s">
        <v>76</v>
      </c>
      <c r="AY224" s="345" t="s">
        <v>320</v>
      </c>
    </row>
    <row r="225" spans="2:65" s="343" customFormat="1" x14ac:dyDescent="0.2">
      <c r="B225" s="342"/>
      <c r="D225" s="344" t="s">
        <v>328</v>
      </c>
      <c r="E225" s="345" t="s">
        <v>1</v>
      </c>
      <c r="F225" s="346" t="s">
        <v>2938</v>
      </c>
      <c r="H225" s="345" t="s">
        <v>1</v>
      </c>
      <c r="L225" s="342"/>
      <c r="M225" s="347"/>
      <c r="T225" s="348"/>
      <c r="AT225" s="345" t="s">
        <v>328</v>
      </c>
      <c r="AU225" s="345" t="s">
        <v>89</v>
      </c>
      <c r="AV225" s="343" t="s">
        <v>84</v>
      </c>
      <c r="AW225" s="343" t="s">
        <v>32</v>
      </c>
      <c r="AX225" s="343" t="s">
        <v>76</v>
      </c>
      <c r="AY225" s="345" t="s">
        <v>320</v>
      </c>
    </row>
    <row r="226" spans="2:65" s="343" customFormat="1" x14ac:dyDescent="0.2">
      <c r="B226" s="342"/>
      <c r="D226" s="344" t="s">
        <v>328</v>
      </c>
      <c r="E226" s="345" t="s">
        <v>1</v>
      </c>
      <c r="F226" s="346" t="s">
        <v>2939</v>
      </c>
      <c r="H226" s="345" t="s">
        <v>1</v>
      </c>
      <c r="L226" s="342"/>
      <c r="M226" s="347"/>
      <c r="T226" s="348"/>
      <c r="AT226" s="345" t="s">
        <v>328</v>
      </c>
      <c r="AU226" s="345" t="s">
        <v>89</v>
      </c>
      <c r="AV226" s="343" t="s">
        <v>84</v>
      </c>
      <c r="AW226" s="343" t="s">
        <v>32</v>
      </c>
      <c r="AX226" s="343" t="s">
        <v>76</v>
      </c>
      <c r="AY226" s="345" t="s">
        <v>320</v>
      </c>
    </row>
    <row r="227" spans="2:65" s="343" customFormat="1" x14ac:dyDescent="0.2">
      <c r="B227" s="342"/>
      <c r="D227" s="344" t="s">
        <v>328</v>
      </c>
      <c r="E227" s="345" t="s">
        <v>1</v>
      </c>
      <c r="F227" s="346" t="s">
        <v>2940</v>
      </c>
      <c r="H227" s="345" t="s">
        <v>1</v>
      </c>
      <c r="L227" s="342"/>
      <c r="M227" s="347"/>
      <c r="T227" s="348"/>
      <c r="AT227" s="345" t="s">
        <v>328</v>
      </c>
      <c r="AU227" s="345" t="s">
        <v>89</v>
      </c>
      <c r="AV227" s="343" t="s">
        <v>84</v>
      </c>
      <c r="AW227" s="343" t="s">
        <v>32</v>
      </c>
      <c r="AX227" s="343" t="s">
        <v>76</v>
      </c>
      <c r="AY227" s="345" t="s">
        <v>320</v>
      </c>
    </row>
    <row r="228" spans="2:65" s="343" customFormat="1" x14ac:dyDescent="0.2">
      <c r="B228" s="342"/>
      <c r="D228" s="344" t="s">
        <v>328</v>
      </c>
      <c r="E228" s="345" t="s">
        <v>1</v>
      </c>
      <c r="F228" s="346" t="s">
        <v>2941</v>
      </c>
      <c r="H228" s="345" t="s">
        <v>1</v>
      </c>
      <c r="L228" s="342"/>
      <c r="M228" s="347"/>
      <c r="T228" s="348"/>
      <c r="AT228" s="345" t="s">
        <v>328</v>
      </c>
      <c r="AU228" s="345" t="s">
        <v>89</v>
      </c>
      <c r="AV228" s="343" t="s">
        <v>84</v>
      </c>
      <c r="AW228" s="343" t="s">
        <v>32</v>
      </c>
      <c r="AX228" s="343" t="s">
        <v>76</v>
      </c>
      <c r="AY228" s="345" t="s">
        <v>320</v>
      </c>
    </row>
    <row r="229" spans="2:65" s="350" customFormat="1" x14ac:dyDescent="0.2">
      <c r="B229" s="349"/>
      <c r="D229" s="344" t="s">
        <v>328</v>
      </c>
      <c r="E229" s="351" t="s">
        <v>1</v>
      </c>
      <c r="F229" s="352" t="s">
        <v>84</v>
      </c>
      <c r="H229" s="353">
        <v>1</v>
      </c>
      <c r="L229" s="349"/>
      <c r="M229" s="354"/>
      <c r="T229" s="355"/>
      <c r="AT229" s="351" t="s">
        <v>328</v>
      </c>
      <c r="AU229" s="351" t="s">
        <v>89</v>
      </c>
      <c r="AV229" s="350" t="s">
        <v>89</v>
      </c>
      <c r="AW229" s="350" t="s">
        <v>32</v>
      </c>
      <c r="AX229" s="350" t="s">
        <v>84</v>
      </c>
      <c r="AY229" s="351" t="s">
        <v>320</v>
      </c>
    </row>
    <row r="230" spans="2:65" s="1" customFormat="1" ht="24.15" customHeight="1" x14ac:dyDescent="0.2">
      <c r="B230" s="13"/>
      <c r="C230" s="329" t="s">
        <v>812</v>
      </c>
      <c r="D230" s="329" t="s">
        <v>322</v>
      </c>
      <c r="E230" s="330" t="s">
        <v>2942</v>
      </c>
      <c r="F230" s="331" t="s">
        <v>1086</v>
      </c>
      <c r="G230" s="332" t="s">
        <v>349</v>
      </c>
      <c r="H230" s="333">
        <v>11.582000000000001</v>
      </c>
      <c r="I230" s="21"/>
      <c r="J230" s="334">
        <f>ROUND(I230*H230,2)</f>
        <v>0</v>
      </c>
      <c r="K230" s="335"/>
      <c r="L230" s="13"/>
      <c r="M230" s="336" t="s">
        <v>1</v>
      </c>
      <c r="N230" s="337" t="s">
        <v>41</v>
      </c>
      <c r="P230" s="338">
        <f>O230*H230</f>
        <v>0</v>
      </c>
      <c r="Q230" s="338">
        <v>0</v>
      </c>
      <c r="R230" s="338">
        <f>Q230*H230</f>
        <v>0</v>
      </c>
      <c r="S230" s="338">
        <v>0</v>
      </c>
      <c r="T230" s="339">
        <f>S230*H230</f>
        <v>0</v>
      </c>
      <c r="AR230" s="340" t="s">
        <v>326</v>
      </c>
      <c r="AT230" s="340" t="s">
        <v>322</v>
      </c>
      <c r="AU230" s="340" t="s">
        <v>89</v>
      </c>
      <c r="AY230" s="3" t="s">
        <v>320</v>
      </c>
      <c r="BE230" s="341">
        <f>IF(N230="základní",J230,0)</f>
        <v>0</v>
      </c>
      <c r="BF230" s="341">
        <f>IF(N230="snížená",J230,0)</f>
        <v>0</v>
      </c>
      <c r="BG230" s="341">
        <f>IF(N230="zákl. přenesená",J230,0)</f>
        <v>0</v>
      </c>
      <c r="BH230" s="341">
        <f>IF(N230="sníž. přenesená",J230,0)</f>
        <v>0</v>
      </c>
      <c r="BI230" s="341">
        <f>IF(N230="nulová",J230,0)</f>
        <v>0</v>
      </c>
      <c r="BJ230" s="3" t="s">
        <v>84</v>
      </c>
      <c r="BK230" s="341">
        <f>ROUND(I230*H230,2)</f>
        <v>0</v>
      </c>
      <c r="BL230" s="3" t="s">
        <v>326</v>
      </c>
      <c r="BM230" s="340" t="s">
        <v>2943</v>
      </c>
    </row>
    <row r="231" spans="2:65" s="1" customFormat="1" ht="24.15" customHeight="1" x14ac:dyDescent="0.2">
      <c r="B231" s="13"/>
      <c r="C231" s="329" t="s">
        <v>817</v>
      </c>
      <c r="D231" s="329" t="s">
        <v>322</v>
      </c>
      <c r="E231" s="330" t="s">
        <v>1089</v>
      </c>
      <c r="F231" s="331" t="s">
        <v>1090</v>
      </c>
      <c r="G231" s="332" t="s">
        <v>349</v>
      </c>
      <c r="H231" s="333">
        <v>220.05799999999999</v>
      </c>
      <c r="I231" s="21"/>
      <c r="J231" s="334">
        <f>ROUND(I231*H231,2)</f>
        <v>0</v>
      </c>
      <c r="K231" s="335"/>
      <c r="L231" s="13"/>
      <c r="M231" s="336" t="s">
        <v>1</v>
      </c>
      <c r="N231" s="337" t="s">
        <v>41</v>
      </c>
      <c r="P231" s="338">
        <f>O231*H231</f>
        <v>0</v>
      </c>
      <c r="Q231" s="338">
        <v>0</v>
      </c>
      <c r="R231" s="338">
        <f>Q231*H231</f>
        <v>0</v>
      </c>
      <c r="S231" s="338">
        <v>0</v>
      </c>
      <c r="T231" s="339">
        <f>S231*H231</f>
        <v>0</v>
      </c>
      <c r="AR231" s="340" t="s">
        <v>326</v>
      </c>
      <c r="AT231" s="340" t="s">
        <v>322</v>
      </c>
      <c r="AU231" s="340" t="s">
        <v>89</v>
      </c>
      <c r="AY231" s="3" t="s">
        <v>320</v>
      </c>
      <c r="BE231" s="341">
        <f>IF(N231="základní",J231,0)</f>
        <v>0</v>
      </c>
      <c r="BF231" s="341">
        <f>IF(N231="snížená",J231,0)</f>
        <v>0</v>
      </c>
      <c r="BG231" s="341">
        <f>IF(N231="zákl. přenesená",J231,0)</f>
        <v>0</v>
      </c>
      <c r="BH231" s="341">
        <f>IF(N231="sníž. přenesená",J231,0)</f>
        <v>0</v>
      </c>
      <c r="BI231" s="341">
        <f>IF(N231="nulová",J231,0)</f>
        <v>0</v>
      </c>
      <c r="BJ231" s="3" t="s">
        <v>84</v>
      </c>
      <c r="BK231" s="341">
        <f>ROUND(I231*H231,2)</f>
        <v>0</v>
      </c>
      <c r="BL231" s="3" t="s">
        <v>326</v>
      </c>
      <c r="BM231" s="340" t="s">
        <v>2944</v>
      </c>
    </row>
    <row r="232" spans="2:65" s="350" customFormat="1" x14ac:dyDescent="0.2">
      <c r="B232" s="349"/>
      <c r="D232" s="344" t="s">
        <v>328</v>
      </c>
      <c r="E232" s="351" t="s">
        <v>1</v>
      </c>
      <c r="F232" s="352" t="s">
        <v>2945</v>
      </c>
      <c r="H232" s="353">
        <v>220.05799999999999</v>
      </c>
      <c r="L232" s="349"/>
      <c r="M232" s="354"/>
      <c r="T232" s="355"/>
      <c r="AT232" s="351" t="s">
        <v>328</v>
      </c>
      <c r="AU232" s="351" t="s">
        <v>89</v>
      </c>
      <c r="AV232" s="350" t="s">
        <v>89</v>
      </c>
      <c r="AW232" s="350" t="s">
        <v>32</v>
      </c>
      <c r="AX232" s="350" t="s">
        <v>84</v>
      </c>
      <c r="AY232" s="351" t="s">
        <v>320</v>
      </c>
    </row>
    <row r="233" spans="2:65" s="1" customFormat="1" ht="16.5" customHeight="1" x14ac:dyDescent="0.2">
      <c r="B233" s="13"/>
      <c r="C233" s="329" t="s">
        <v>821</v>
      </c>
      <c r="D233" s="329" t="s">
        <v>322</v>
      </c>
      <c r="E233" s="330" t="s">
        <v>1095</v>
      </c>
      <c r="F233" s="331" t="s">
        <v>1096</v>
      </c>
      <c r="G233" s="332" t="s">
        <v>349</v>
      </c>
      <c r="H233" s="333">
        <v>11.582000000000001</v>
      </c>
      <c r="I233" s="21"/>
      <c r="J233" s="334">
        <f>ROUND(I233*H233,2)</f>
        <v>0</v>
      </c>
      <c r="K233" s="335"/>
      <c r="L233" s="13"/>
      <c r="M233" s="336" t="s">
        <v>1</v>
      </c>
      <c r="N233" s="337" t="s">
        <v>41</v>
      </c>
      <c r="P233" s="338">
        <f>O233*H233</f>
        <v>0</v>
      </c>
      <c r="Q233" s="338">
        <v>0</v>
      </c>
      <c r="R233" s="338">
        <f>Q233*H233</f>
        <v>0</v>
      </c>
      <c r="S233" s="338">
        <v>0</v>
      </c>
      <c r="T233" s="339">
        <f>S233*H233</f>
        <v>0</v>
      </c>
      <c r="AR233" s="340" t="s">
        <v>326</v>
      </c>
      <c r="AT233" s="340" t="s">
        <v>322</v>
      </c>
      <c r="AU233" s="340" t="s">
        <v>89</v>
      </c>
      <c r="AY233" s="3" t="s">
        <v>320</v>
      </c>
      <c r="BE233" s="341">
        <f>IF(N233="základní",J233,0)</f>
        <v>0</v>
      </c>
      <c r="BF233" s="341">
        <f>IF(N233="snížená",J233,0)</f>
        <v>0</v>
      </c>
      <c r="BG233" s="341">
        <f>IF(N233="zákl. přenesená",J233,0)</f>
        <v>0</v>
      </c>
      <c r="BH233" s="341">
        <f>IF(N233="sníž. přenesená",J233,0)</f>
        <v>0</v>
      </c>
      <c r="BI233" s="341">
        <f>IF(N233="nulová",J233,0)</f>
        <v>0</v>
      </c>
      <c r="BJ233" s="3" t="s">
        <v>84</v>
      </c>
      <c r="BK233" s="341">
        <f>ROUND(I233*H233,2)</f>
        <v>0</v>
      </c>
      <c r="BL233" s="3" t="s">
        <v>326</v>
      </c>
      <c r="BM233" s="340" t="s">
        <v>2946</v>
      </c>
    </row>
    <row r="234" spans="2:65" s="1" customFormat="1" ht="33" customHeight="1" x14ac:dyDescent="0.2">
      <c r="B234" s="13"/>
      <c r="C234" s="329" t="s">
        <v>831</v>
      </c>
      <c r="D234" s="329" t="s">
        <v>322</v>
      </c>
      <c r="E234" s="330" t="s">
        <v>2947</v>
      </c>
      <c r="F234" s="331" t="s">
        <v>2948</v>
      </c>
      <c r="G234" s="332" t="s">
        <v>349</v>
      </c>
      <c r="H234" s="333">
        <v>11.582000000000001</v>
      </c>
      <c r="I234" s="21"/>
      <c r="J234" s="334">
        <f>ROUND(I234*H234,2)</f>
        <v>0</v>
      </c>
      <c r="K234" s="335"/>
      <c r="L234" s="13"/>
      <c r="M234" s="336" t="s">
        <v>1</v>
      </c>
      <c r="N234" s="337" t="s">
        <v>41</v>
      </c>
      <c r="P234" s="338">
        <f>O234*H234</f>
        <v>0</v>
      </c>
      <c r="Q234" s="338">
        <v>0</v>
      </c>
      <c r="R234" s="338">
        <f>Q234*H234</f>
        <v>0</v>
      </c>
      <c r="S234" s="338">
        <v>0</v>
      </c>
      <c r="T234" s="339">
        <f>S234*H234</f>
        <v>0</v>
      </c>
      <c r="AR234" s="340" t="s">
        <v>326</v>
      </c>
      <c r="AT234" s="340" t="s">
        <v>322</v>
      </c>
      <c r="AU234" s="340" t="s">
        <v>89</v>
      </c>
      <c r="AY234" s="3" t="s">
        <v>320</v>
      </c>
      <c r="BE234" s="341">
        <f>IF(N234="základní",J234,0)</f>
        <v>0</v>
      </c>
      <c r="BF234" s="341">
        <f>IF(N234="snížená",J234,0)</f>
        <v>0</v>
      </c>
      <c r="BG234" s="341">
        <f>IF(N234="zákl. přenesená",J234,0)</f>
        <v>0</v>
      </c>
      <c r="BH234" s="341">
        <f>IF(N234="sníž. přenesená",J234,0)</f>
        <v>0</v>
      </c>
      <c r="BI234" s="341">
        <f>IF(N234="nulová",J234,0)</f>
        <v>0</v>
      </c>
      <c r="BJ234" s="3" t="s">
        <v>84</v>
      </c>
      <c r="BK234" s="341">
        <f>ROUND(I234*H234,2)</f>
        <v>0</v>
      </c>
      <c r="BL234" s="3" t="s">
        <v>326</v>
      </c>
      <c r="BM234" s="340" t="s">
        <v>2949</v>
      </c>
    </row>
    <row r="235" spans="2:65" s="318" customFormat="1" ht="22.75" customHeight="1" x14ac:dyDescent="0.25">
      <c r="B235" s="317"/>
      <c r="D235" s="319" t="s">
        <v>75</v>
      </c>
      <c r="E235" s="327" t="s">
        <v>1102</v>
      </c>
      <c r="F235" s="327" t="s">
        <v>1103</v>
      </c>
      <c r="J235" s="328">
        <f>BK235</f>
        <v>0</v>
      </c>
      <c r="L235" s="317"/>
      <c r="M235" s="322"/>
      <c r="P235" s="323">
        <f>P236</f>
        <v>0</v>
      </c>
      <c r="R235" s="323">
        <f>R236</f>
        <v>0</v>
      </c>
      <c r="T235" s="324">
        <f>T236</f>
        <v>0</v>
      </c>
      <c r="AR235" s="319" t="s">
        <v>84</v>
      </c>
      <c r="AT235" s="325" t="s">
        <v>75</v>
      </c>
      <c r="AU235" s="325" t="s">
        <v>84</v>
      </c>
      <c r="AY235" s="319" t="s">
        <v>320</v>
      </c>
      <c r="BK235" s="326">
        <f>BK236</f>
        <v>0</v>
      </c>
    </row>
    <row r="236" spans="2:65" s="1" customFormat="1" ht="21.75" customHeight="1" x14ac:dyDescent="0.2">
      <c r="B236" s="13"/>
      <c r="C236" s="329" t="s">
        <v>631</v>
      </c>
      <c r="D236" s="329" t="s">
        <v>322</v>
      </c>
      <c r="E236" s="330" t="s">
        <v>1105</v>
      </c>
      <c r="F236" s="331" t="s">
        <v>1106</v>
      </c>
      <c r="G236" s="332" t="s">
        <v>349</v>
      </c>
      <c r="H236" s="333">
        <v>127.396</v>
      </c>
      <c r="I236" s="21"/>
      <c r="J236" s="334">
        <f>ROUND(I236*H236,2)</f>
        <v>0</v>
      </c>
      <c r="K236" s="335"/>
      <c r="L236" s="13"/>
      <c r="M236" s="336" t="s">
        <v>1</v>
      </c>
      <c r="N236" s="337" t="s">
        <v>41</v>
      </c>
      <c r="P236" s="338">
        <f>O236*H236</f>
        <v>0</v>
      </c>
      <c r="Q236" s="338">
        <v>0</v>
      </c>
      <c r="R236" s="338">
        <f>Q236*H236</f>
        <v>0</v>
      </c>
      <c r="S236" s="338">
        <v>0</v>
      </c>
      <c r="T236" s="339">
        <f>S236*H236</f>
        <v>0</v>
      </c>
      <c r="AR236" s="340" t="s">
        <v>326</v>
      </c>
      <c r="AT236" s="340" t="s">
        <v>322</v>
      </c>
      <c r="AU236" s="340" t="s">
        <v>89</v>
      </c>
      <c r="AY236" s="3" t="s">
        <v>320</v>
      </c>
      <c r="BE236" s="341">
        <f>IF(N236="základní",J236,0)</f>
        <v>0</v>
      </c>
      <c r="BF236" s="341">
        <f>IF(N236="snížená",J236,0)</f>
        <v>0</v>
      </c>
      <c r="BG236" s="341">
        <f>IF(N236="zákl. přenesená",J236,0)</f>
        <v>0</v>
      </c>
      <c r="BH236" s="341">
        <f>IF(N236="sníž. přenesená",J236,0)</f>
        <v>0</v>
      </c>
      <c r="BI236" s="341">
        <f>IF(N236="nulová",J236,0)</f>
        <v>0</v>
      </c>
      <c r="BJ236" s="3" t="s">
        <v>84</v>
      </c>
      <c r="BK236" s="341">
        <f>ROUND(I236*H236,2)</f>
        <v>0</v>
      </c>
      <c r="BL236" s="3" t="s">
        <v>326</v>
      </c>
      <c r="BM236" s="340" t="s">
        <v>2950</v>
      </c>
    </row>
    <row r="237" spans="2:65" s="318" customFormat="1" ht="25.9" customHeight="1" x14ac:dyDescent="0.35">
      <c r="B237" s="317"/>
      <c r="D237" s="319" t="s">
        <v>75</v>
      </c>
      <c r="E237" s="320" t="s">
        <v>1108</v>
      </c>
      <c r="F237" s="320" t="s">
        <v>1109</v>
      </c>
      <c r="J237" s="321">
        <f>BK237</f>
        <v>0</v>
      </c>
      <c r="L237" s="317"/>
      <c r="M237" s="322"/>
      <c r="P237" s="323">
        <f>P238+P239+P241+P263</f>
        <v>0</v>
      </c>
      <c r="R237" s="323">
        <f>R238+R239+R241+R263</f>
        <v>0.15870000000000001</v>
      </c>
      <c r="T237" s="324">
        <f>T238+T239+T241+T263</f>
        <v>4.0000000000000002E-4</v>
      </c>
      <c r="AR237" s="319" t="s">
        <v>89</v>
      </c>
      <c r="AT237" s="325" t="s">
        <v>75</v>
      </c>
      <c r="AU237" s="325" t="s">
        <v>76</v>
      </c>
      <c r="AY237" s="319" t="s">
        <v>320</v>
      </c>
      <c r="BK237" s="326">
        <f>BK238+BK239+BK241+BK263</f>
        <v>0</v>
      </c>
    </row>
    <row r="238" spans="2:65" s="1" customFormat="1" ht="24.15" customHeight="1" x14ac:dyDescent="0.2">
      <c r="B238" s="13"/>
      <c r="C238" s="329" t="s">
        <v>649</v>
      </c>
      <c r="D238" s="329" t="s">
        <v>322</v>
      </c>
      <c r="E238" s="330" t="s">
        <v>2951</v>
      </c>
      <c r="F238" s="331" t="s">
        <v>2952</v>
      </c>
      <c r="G238" s="332" t="s">
        <v>1353</v>
      </c>
      <c r="H238" s="333">
        <v>1</v>
      </c>
      <c r="I238" s="21">
        <f>'PŘ. Kan'!N29</f>
        <v>0</v>
      </c>
      <c r="J238" s="334">
        <f>ROUND(I238*H238,2)</f>
        <v>0</v>
      </c>
      <c r="K238" s="335"/>
      <c r="L238" s="13"/>
      <c r="M238" s="336" t="s">
        <v>1</v>
      </c>
      <c r="N238" s="337" t="s">
        <v>41</v>
      </c>
      <c r="P238" s="338">
        <f>O238*H238</f>
        <v>0</v>
      </c>
      <c r="Q238" s="338">
        <v>2.8199999999999999E-2</v>
      </c>
      <c r="R238" s="338">
        <f>Q238*H238</f>
        <v>2.8199999999999999E-2</v>
      </c>
      <c r="S238" s="338">
        <v>0</v>
      </c>
      <c r="T238" s="339">
        <f>S238*H238</f>
        <v>0</v>
      </c>
      <c r="AR238" s="340" t="s">
        <v>409</v>
      </c>
      <c r="AT238" s="340" t="s">
        <v>322</v>
      </c>
      <c r="AU238" s="340" t="s">
        <v>84</v>
      </c>
      <c r="AY238" s="3" t="s">
        <v>320</v>
      </c>
      <c r="BE238" s="341">
        <f>IF(N238="základní",J238,0)</f>
        <v>0</v>
      </c>
      <c r="BF238" s="341">
        <f>IF(N238="snížená",J238,0)</f>
        <v>0</v>
      </c>
      <c r="BG238" s="341">
        <f>IF(N238="zákl. přenesená",J238,0)</f>
        <v>0</v>
      </c>
      <c r="BH238" s="341">
        <f>IF(N238="sníž. přenesená",J238,0)</f>
        <v>0</v>
      </c>
      <c r="BI238" s="341">
        <f>IF(N238="nulová",J238,0)</f>
        <v>0</v>
      </c>
      <c r="BJ238" s="3" t="s">
        <v>84</v>
      </c>
      <c r="BK238" s="341">
        <f>ROUND(I238*H238,2)</f>
        <v>0</v>
      </c>
      <c r="BL238" s="3" t="s">
        <v>409</v>
      </c>
      <c r="BM238" s="340" t="s">
        <v>2953</v>
      </c>
    </row>
    <row r="239" spans="2:65" s="318" customFormat="1" ht="22.75" customHeight="1" x14ac:dyDescent="0.25">
      <c r="B239" s="317"/>
      <c r="D239" s="319" t="s">
        <v>75</v>
      </c>
      <c r="E239" s="327" t="s">
        <v>1367</v>
      </c>
      <c r="F239" s="327" t="s">
        <v>1368</v>
      </c>
      <c r="J239" s="328">
        <f>BK239</f>
        <v>0</v>
      </c>
      <c r="L239" s="317"/>
      <c r="M239" s="322"/>
      <c r="P239" s="323">
        <f>P240</f>
        <v>0</v>
      </c>
      <c r="R239" s="323">
        <f>R240</f>
        <v>0</v>
      </c>
      <c r="T239" s="324">
        <f>T240</f>
        <v>4.0000000000000002E-4</v>
      </c>
      <c r="AR239" s="319" t="s">
        <v>89</v>
      </c>
      <c r="AT239" s="325" t="s">
        <v>75</v>
      </c>
      <c r="AU239" s="325" t="s">
        <v>84</v>
      </c>
      <c r="AY239" s="319" t="s">
        <v>320</v>
      </c>
      <c r="BK239" s="326">
        <f>BK240</f>
        <v>0</v>
      </c>
    </row>
    <row r="240" spans="2:65" s="1" customFormat="1" ht="16.5" customHeight="1" x14ac:dyDescent="0.2">
      <c r="B240" s="13"/>
      <c r="C240" s="329" t="s">
        <v>653</v>
      </c>
      <c r="D240" s="329" t="s">
        <v>322</v>
      </c>
      <c r="E240" s="330" t="s">
        <v>2954</v>
      </c>
      <c r="F240" s="331" t="s">
        <v>2955</v>
      </c>
      <c r="G240" s="332" t="s">
        <v>1353</v>
      </c>
      <c r="H240" s="333">
        <v>1</v>
      </c>
      <c r="I240" s="21">
        <f>'Rekap AO'!J37</f>
        <v>0</v>
      </c>
      <c r="J240" s="334">
        <f>ROUND(I240*H240,2)</f>
        <v>0</v>
      </c>
      <c r="K240" s="335"/>
      <c r="L240" s="13"/>
      <c r="M240" s="336" t="s">
        <v>1</v>
      </c>
      <c r="N240" s="337" t="s">
        <v>41</v>
      </c>
      <c r="P240" s="338">
        <f>O240*H240</f>
        <v>0</v>
      </c>
      <c r="Q240" s="338">
        <v>0</v>
      </c>
      <c r="R240" s="338">
        <f>Q240*H240</f>
        <v>0</v>
      </c>
      <c r="S240" s="338">
        <v>4.0000000000000002E-4</v>
      </c>
      <c r="T240" s="339">
        <f>S240*H240</f>
        <v>4.0000000000000002E-4</v>
      </c>
      <c r="AR240" s="340" t="s">
        <v>409</v>
      </c>
      <c r="AT240" s="340" t="s">
        <v>322</v>
      </c>
      <c r="AU240" s="340" t="s">
        <v>89</v>
      </c>
      <c r="AY240" s="3" t="s">
        <v>320</v>
      </c>
      <c r="BE240" s="341">
        <f>IF(N240="základní",J240,0)</f>
        <v>0</v>
      </c>
      <c r="BF240" s="341">
        <f>IF(N240="snížená",J240,0)</f>
        <v>0</v>
      </c>
      <c r="BG240" s="341">
        <f>IF(N240="zákl. přenesená",J240,0)</f>
        <v>0</v>
      </c>
      <c r="BH240" s="341">
        <f>IF(N240="sníž. přenesená",J240,0)</f>
        <v>0</v>
      </c>
      <c r="BI240" s="341">
        <f>IF(N240="nulová",J240,0)</f>
        <v>0</v>
      </c>
      <c r="BJ240" s="3" t="s">
        <v>84</v>
      </c>
      <c r="BK240" s="341">
        <f>ROUND(I240*H240,2)</f>
        <v>0</v>
      </c>
      <c r="BL240" s="3" t="s">
        <v>409</v>
      </c>
      <c r="BM240" s="340" t="s">
        <v>2956</v>
      </c>
    </row>
    <row r="241" spans="2:65" s="318" customFormat="1" ht="22.75" customHeight="1" x14ac:dyDescent="0.25">
      <c r="B241" s="317"/>
      <c r="D241" s="319" t="s">
        <v>75</v>
      </c>
      <c r="E241" s="327" t="s">
        <v>1971</v>
      </c>
      <c r="F241" s="327" t="s">
        <v>1972</v>
      </c>
      <c r="J241" s="328">
        <f>BK241</f>
        <v>0</v>
      </c>
      <c r="L241" s="317"/>
      <c r="M241" s="322"/>
      <c r="P241" s="323">
        <f>SUM(P242:P262)</f>
        <v>0</v>
      </c>
      <c r="R241" s="323">
        <f>SUM(R242:R262)</f>
        <v>2.0700000000000003E-2</v>
      </c>
      <c r="T241" s="324">
        <f>SUM(T242:T262)</f>
        <v>0</v>
      </c>
      <c r="AR241" s="319" t="s">
        <v>89</v>
      </c>
      <c r="AT241" s="325" t="s">
        <v>75</v>
      </c>
      <c r="AU241" s="325" t="s">
        <v>84</v>
      </c>
      <c r="AY241" s="319" t="s">
        <v>320</v>
      </c>
      <c r="BK241" s="326">
        <f>SUM(BK242:BK262)</f>
        <v>0</v>
      </c>
    </row>
    <row r="242" spans="2:65" s="1" customFormat="1" ht="66.75" customHeight="1" x14ac:dyDescent="0.2">
      <c r="B242" s="13"/>
      <c r="C242" s="329" t="s">
        <v>657</v>
      </c>
      <c r="D242" s="329" t="s">
        <v>322</v>
      </c>
      <c r="E242" s="330" t="s">
        <v>2957</v>
      </c>
      <c r="F242" s="331" t="s">
        <v>2958</v>
      </c>
      <c r="G242" s="332" t="s">
        <v>365</v>
      </c>
      <c r="H242" s="333">
        <v>1</v>
      </c>
      <c r="I242" s="21"/>
      <c r="J242" s="334">
        <f>ROUND(I242*H242,2)</f>
        <v>0</v>
      </c>
      <c r="K242" s="335"/>
      <c r="L242" s="13"/>
      <c r="M242" s="336" t="s">
        <v>1</v>
      </c>
      <c r="N242" s="337" t="s">
        <v>41</v>
      </c>
      <c r="P242" s="338">
        <f>O242*H242</f>
        <v>0</v>
      </c>
      <c r="Q242" s="338">
        <v>6.0000000000000002E-5</v>
      </c>
      <c r="R242" s="338">
        <f>Q242*H242</f>
        <v>6.0000000000000002E-5</v>
      </c>
      <c r="S242" s="338">
        <v>0</v>
      </c>
      <c r="T242" s="339">
        <f>S242*H242</f>
        <v>0</v>
      </c>
      <c r="AR242" s="340" t="s">
        <v>409</v>
      </c>
      <c r="AT242" s="340" t="s">
        <v>322</v>
      </c>
      <c r="AU242" s="340" t="s">
        <v>89</v>
      </c>
      <c r="AY242" s="3" t="s">
        <v>320</v>
      </c>
      <c r="BE242" s="341">
        <f>IF(N242="základní",J242,0)</f>
        <v>0</v>
      </c>
      <c r="BF242" s="341">
        <f>IF(N242="snížená",J242,0)</f>
        <v>0</v>
      </c>
      <c r="BG242" s="341">
        <f>IF(N242="zákl. přenesená",J242,0)</f>
        <v>0</v>
      </c>
      <c r="BH242" s="341">
        <f>IF(N242="sníž. přenesená",J242,0)</f>
        <v>0</v>
      </c>
      <c r="BI242" s="341">
        <f>IF(N242="nulová",J242,0)</f>
        <v>0</v>
      </c>
      <c r="BJ242" s="3" t="s">
        <v>84</v>
      </c>
      <c r="BK242" s="341">
        <f>ROUND(I242*H242,2)</f>
        <v>0</v>
      </c>
      <c r="BL242" s="3" t="s">
        <v>409</v>
      </c>
      <c r="BM242" s="340" t="s">
        <v>2959</v>
      </c>
    </row>
    <row r="243" spans="2:65" s="343" customFormat="1" x14ac:dyDescent="0.2">
      <c r="B243" s="342"/>
      <c r="D243" s="344" t="s">
        <v>328</v>
      </c>
      <c r="E243" s="345" t="s">
        <v>1</v>
      </c>
      <c r="F243" s="346" t="s">
        <v>2960</v>
      </c>
      <c r="H243" s="345" t="s">
        <v>1</v>
      </c>
      <c r="L243" s="342"/>
      <c r="M243" s="347"/>
      <c r="T243" s="348"/>
      <c r="AT243" s="345" t="s">
        <v>328</v>
      </c>
      <c r="AU243" s="345" t="s">
        <v>89</v>
      </c>
      <c r="AV243" s="343" t="s">
        <v>84</v>
      </c>
      <c r="AW243" s="343" t="s">
        <v>32</v>
      </c>
      <c r="AX243" s="343" t="s">
        <v>76</v>
      </c>
      <c r="AY243" s="345" t="s">
        <v>320</v>
      </c>
    </row>
    <row r="244" spans="2:65" s="350" customFormat="1" x14ac:dyDescent="0.2">
      <c r="B244" s="349"/>
      <c r="D244" s="344" t="s">
        <v>328</v>
      </c>
      <c r="E244" s="351" t="s">
        <v>1</v>
      </c>
      <c r="F244" s="352" t="s">
        <v>84</v>
      </c>
      <c r="H244" s="353">
        <v>1</v>
      </c>
      <c r="L244" s="349"/>
      <c r="M244" s="354"/>
      <c r="T244" s="355"/>
      <c r="AT244" s="351" t="s">
        <v>328</v>
      </c>
      <c r="AU244" s="351" t="s">
        <v>89</v>
      </c>
      <c r="AV244" s="350" t="s">
        <v>89</v>
      </c>
      <c r="AW244" s="350" t="s">
        <v>32</v>
      </c>
      <c r="AX244" s="350" t="s">
        <v>84</v>
      </c>
      <c r="AY244" s="351" t="s">
        <v>320</v>
      </c>
    </row>
    <row r="245" spans="2:65" s="1" customFormat="1" ht="66.75" customHeight="1" x14ac:dyDescent="0.2">
      <c r="B245" s="13"/>
      <c r="C245" s="329" t="s">
        <v>855</v>
      </c>
      <c r="D245" s="329" t="s">
        <v>322</v>
      </c>
      <c r="E245" s="330" t="s">
        <v>2961</v>
      </c>
      <c r="F245" s="331" t="s">
        <v>2962</v>
      </c>
      <c r="G245" s="332" t="s">
        <v>365</v>
      </c>
      <c r="H245" s="333">
        <v>1</v>
      </c>
      <c r="I245" s="21"/>
      <c r="J245" s="334">
        <f>ROUND(I245*H245,2)</f>
        <v>0</v>
      </c>
      <c r="K245" s="335"/>
      <c r="L245" s="13"/>
      <c r="M245" s="336" t="s">
        <v>1</v>
      </c>
      <c r="N245" s="337" t="s">
        <v>41</v>
      </c>
      <c r="P245" s="338">
        <f>O245*H245</f>
        <v>0</v>
      </c>
      <c r="Q245" s="338">
        <v>6.0000000000000002E-5</v>
      </c>
      <c r="R245" s="338">
        <f>Q245*H245</f>
        <v>6.0000000000000002E-5</v>
      </c>
      <c r="S245" s="338">
        <v>0</v>
      </c>
      <c r="T245" s="339">
        <f>S245*H245</f>
        <v>0</v>
      </c>
      <c r="AR245" s="340" t="s">
        <v>409</v>
      </c>
      <c r="AT245" s="340" t="s">
        <v>322</v>
      </c>
      <c r="AU245" s="340" t="s">
        <v>89</v>
      </c>
      <c r="AY245" s="3" t="s">
        <v>320</v>
      </c>
      <c r="BE245" s="341">
        <f>IF(N245="základní",J245,0)</f>
        <v>0</v>
      </c>
      <c r="BF245" s="341">
        <f>IF(N245="snížená",J245,0)</f>
        <v>0</v>
      </c>
      <c r="BG245" s="341">
        <f>IF(N245="zákl. přenesená",J245,0)</f>
        <v>0</v>
      </c>
      <c r="BH245" s="341">
        <f>IF(N245="sníž. přenesená",J245,0)</f>
        <v>0</v>
      </c>
      <c r="BI245" s="341">
        <f>IF(N245="nulová",J245,0)</f>
        <v>0</v>
      </c>
      <c r="BJ245" s="3" t="s">
        <v>84</v>
      </c>
      <c r="BK245" s="341">
        <f>ROUND(I245*H245,2)</f>
        <v>0</v>
      </c>
      <c r="BL245" s="3" t="s">
        <v>409</v>
      </c>
      <c r="BM245" s="340" t="s">
        <v>2963</v>
      </c>
    </row>
    <row r="246" spans="2:65" s="343" customFormat="1" x14ac:dyDescent="0.2">
      <c r="B246" s="342"/>
      <c r="D246" s="344" t="s">
        <v>328</v>
      </c>
      <c r="E246" s="345" t="s">
        <v>1</v>
      </c>
      <c r="F246" s="346" t="s">
        <v>2960</v>
      </c>
      <c r="H246" s="345" t="s">
        <v>1</v>
      </c>
      <c r="L246" s="342"/>
      <c r="M246" s="347"/>
      <c r="T246" s="348"/>
      <c r="AT246" s="345" t="s">
        <v>328</v>
      </c>
      <c r="AU246" s="345" t="s">
        <v>89</v>
      </c>
      <c r="AV246" s="343" t="s">
        <v>84</v>
      </c>
      <c r="AW246" s="343" t="s">
        <v>32</v>
      </c>
      <c r="AX246" s="343" t="s">
        <v>76</v>
      </c>
      <c r="AY246" s="345" t="s">
        <v>320</v>
      </c>
    </row>
    <row r="247" spans="2:65" s="350" customFormat="1" x14ac:dyDescent="0.2">
      <c r="B247" s="349"/>
      <c r="D247" s="344" t="s">
        <v>328</v>
      </c>
      <c r="E247" s="351" t="s">
        <v>1</v>
      </c>
      <c r="F247" s="352" t="s">
        <v>84</v>
      </c>
      <c r="H247" s="353">
        <v>1</v>
      </c>
      <c r="L247" s="349"/>
      <c r="M247" s="354"/>
      <c r="T247" s="355"/>
      <c r="AT247" s="351" t="s">
        <v>328</v>
      </c>
      <c r="AU247" s="351" t="s">
        <v>89</v>
      </c>
      <c r="AV247" s="350" t="s">
        <v>89</v>
      </c>
      <c r="AW247" s="350" t="s">
        <v>32</v>
      </c>
      <c r="AX247" s="350" t="s">
        <v>84</v>
      </c>
      <c r="AY247" s="351" t="s">
        <v>320</v>
      </c>
    </row>
    <row r="248" spans="2:65" s="1" customFormat="1" ht="55.5" customHeight="1" x14ac:dyDescent="0.2">
      <c r="B248" s="13"/>
      <c r="C248" s="329" t="s">
        <v>859</v>
      </c>
      <c r="D248" s="329" t="s">
        <v>322</v>
      </c>
      <c r="E248" s="330" t="s">
        <v>2964</v>
      </c>
      <c r="F248" s="331" t="s">
        <v>2965</v>
      </c>
      <c r="G248" s="332" t="s">
        <v>365</v>
      </c>
      <c r="H248" s="333">
        <v>1</v>
      </c>
      <c r="I248" s="21"/>
      <c r="J248" s="334">
        <f>ROUND(I248*H248,2)</f>
        <v>0</v>
      </c>
      <c r="K248" s="335"/>
      <c r="L248" s="13"/>
      <c r="M248" s="336" t="s">
        <v>1</v>
      </c>
      <c r="N248" s="337" t="s">
        <v>41</v>
      </c>
      <c r="P248" s="338">
        <f>O248*H248</f>
        <v>0</v>
      </c>
      <c r="Q248" s="338">
        <v>6.0000000000000002E-5</v>
      </c>
      <c r="R248" s="338">
        <f>Q248*H248</f>
        <v>6.0000000000000002E-5</v>
      </c>
      <c r="S248" s="338">
        <v>0</v>
      </c>
      <c r="T248" s="339">
        <f>S248*H248</f>
        <v>0</v>
      </c>
      <c r="AR248" s="340" t="s">
        <v>409</v>
      </c>
      <c r="AT248" s="340" t="s">
        <v>322</v>
      </c>
      <c r="AU248" s="340" t="s">
        <v>89</v>
      </c>
      <c r="AY248" s="3" t="s">
        <v>320</v>
      </c>
      <c r="BE248" s="341">
        <f>IF(N248="základní",J248,0)</f>
        <v>0</v>
      </c>
      <c r="BF248" s="341">
        <f>IF(N248="snížená",J248,0)</f>
        <v>0</v>
      </c>
      <c r="BG248" s="341">
        <f>IF(N248="zákl. přenesená",J248,0)</f>
        <v>0</v>
      </c>
      <c r="BH248" s="341">
        <f>IF(N248="sníž. přenesená",J248,0)</f>
        <v>0</v>
      </c>
      <c r="BI248" s="341">
        <f>IF(N248="nulová",J248,0)</f>
        <v>0</v>
      </c>
      <c r="BJ248" s="3" t="s">
        <v>84</v>
      </c>
      <c r="BK248" s="341">
        <f>ROUND(I248*H248,2)</f>
        <v>0</v>
      </c>
      <c r="BL248" s="3" t="s">
        <v>409</v>
      </c>
      <c r="BM248" s="340" t="s">
        <v>2966</v>
      </c>
    </row>
    <row r="249" spans="2:65" s="343" customFormat="1" x14ac:dyDescent="0.2">
      <c r="B249" s="342"/>
      <c r="D249" s="344" t="s">
        <v>328</v>
      </c>
      <c r="E249" s="345" t="s">
        <v>1</v>
      </c>
      <c r="F249" s="346" t="s">
        <v>2967</v>
      </c>
      <c r="H249" s="345" t="s">
        <v>1</v>
      </c>
      <c r="L249" s="342"/>
      <c r="M249" s="347"/>
      <c r="T249" s="348"/>
      <c r="AT249" s="345" t="s">
        <v>328</v>
      </c>
      <c r="AU249" s="345" t="s">
        <v>89</v>
      </c>
      <c r="AV249" s="343" t="s">
        <v>84</v>
      </c>
      <c r="AW249" s="343" t="s">
        <v>32</v>
      </c>
      <c r="AX249" s="343" t="s">
        <v>76</v>
      </c>
      <c r="AY249" s="345" t="s">
        <v>320</v>
      </c>
    </row>
    <row r="250" spans="2:65" s="350" customFormat="1" x14ac:dyDescent="0.2">
      <c r="B250" s="349"/>
      <c r="D250" s="344" t="s">
        <v>328</v>
      </c>
      <c r="E250" s="351" t="s">
        <v>1</v>
      </c>
      <c r="F250" s="352" t="s">
        <v>84</v>
      </c>
      <c r="H250" s="353">
        <v>1</v>
      </c>
      <c r="L250" s="349"/>
      <c r="M250" s="354"/>
      <c r="T250" s="355"/>
      <c r="AT250" s="351" t="s">
        <v>328</v>
      </c>
      <c r="AU250" s="351" t="s">
        <v>89</v>
      </c>
      <c r="AV250" s="350" t="s">
        <v>89</v>
      </c>
      <c r="AW250" s="350" t="s">
        <v>32</v>
      </c>
      <c r="AX250" s="350" t="s">
        <v>84</v>
      </c>
      <c r="AY250" s="351" t="s">
        <v>320</v>
      </c>
    </row>
    <row r="251" spans="2:65" s="1" customFormat="1" ht="55.5" customHeight="1" x14ac:dyDescent="0.2">
      <c r="B251" s="13"/>
      <c r="C251" s="329" t="s">
        <v>863</v>
      </c>
      <c r="D251" s="329" t="s">
        <v>322</v>
      </c>
      <c r="E251" s="330" t="s">
        <v>2968</v>
      </c>
      <c r="F251" s="331" t="s">
        <v>2969</v>
      </c>
      <c r="G251" s="332" t="s">
        <v>365</v>
      </c>
      <c r="H251" s="333">
        <v>1</v>
      </c>
      <c r="I251" s="21"/>
      <c r="J251" s="334">
        <f>ROUND(I251*H251,2)</f>
        <v>0</v>
      </c>
      <c r="K251" s="335"/>
      <c r="L251" s="13"/>
      <c r="M251" s="336" t="s">
        <v>1</v>
      </c>
      <c r="N251" s="337" t="s">
        <v>41</v>
      </c>
      <c r="P251" s="338">
        <f>O251*H251</f>
        <v>0</v>
      </c>
      <c r="Q251" s="338">
        <v>6.0000000000000002E-5</v>
      </c>
      <c r="R251" s="338">
        <f>Q251*H251</f>
        <v>6.0000000000000002E-5</v>
      </c>
      <c r="S251" s="338">
        <v>0</v>
      </c>
      <c r="T251" s="339">
        <f>S251*H251</f>
        <v>0</v>
      </c>
      <c r="AR251" s="340" t="s">
        <v>409</v>
      </c>
      <c r="AT251" s="340" t="s">
        <v>322</v>
      </c>
      <c r="AU251" s="340" t="s">
        <v>89</v>
      </c>
      <c r="AY251" s="3" t="s">
        <v>320</v>
      </c>
      <c r="BE251" s="341">
        <f>IF(N251="základní",J251,0)</f>
        <v>0</v>
      </c>
      <c r="BF251" s="341">
        <f>IF(N251="snížená",J251,0)</f>
        <v>0</v>
      </c>
      <c r="BG251" s="341">
        <f>IF(N251="zákl. přenesená",J251,0)</f>
        <v>0</v>
      </c>
      <c r="BH251" s="341">
        <f>IF(N251="sníž. přenesená",J251,0)</f>
        <v>0</v>
      </c>
      <c r="BI251" s="341">
        <f>IF(N251="nulová",J251,0)</f>
        <v>0</v>
      </c>
      <c r="BJ251" s="3" t="s">
        <v>84</v>
      </c>
      <c r="BK251" s="341">
        <f>ROUND(I251*H251,2)</f>
        <v>0</v>
      </c>
      <c r="BL251" s="3" t="s">
        <v>409</v>
      </c>
      <c r="BM251" s="340" t="s">
        <v>2970</v>
      </c>
    </row>
    <row r="252" spans="2:65" s="343" customFormat="1" x14ac:dyDescent="0.2">
      <c r="B252" s="342"/>
      <c r="D252" s="344" t="s">
        <v>328</v>
      </c>
      <c r="E252" s="345" t="s">
        <v>1</v>
      </c>
      <c r="F252" s="346" t="s">
        <v>2971</v>
      </c>
      <c r="H252" s="345" t="s">
        <v>1</v>
      </c>
      <c r="L252" s="342"/>
      <c r="M252" s="347"/>
      <c r="T252" s="348"/>
      <c r="AT252" s="345" t="s">
        <v>328</v>
      </c>
      <c r="AU252" s="345" t="s">
        <v>89</v>
      </c>
      <c r="AV252" s="343" t="s">
        <v>84</v>
      </c>
      <c r="AW252" s="343" t="s">
        <v>32</v>
      </c>
      <c r="AX252" s="343" t="s">
        <v>76</v>
      </c>
      <c r="AY252" s="345" t="s">
        <v>320</v>
      </c>
    </row>
    <row r="253" spans="2:65" s="350" customFormat="1" x14ac:dyDescent="0.2">
      <c r="B253" s="349"/>
      <c r="D253" s="344" t="s">
        <v>328</v>
      </c>
      <c r="E253" s="351" t="s">
        <v>1</v>
      </c>
      <c r="F253" s="352" t="s">
        <v>84</v>
      </c>
      <c r="H253" s="353">
        <v>1</v>
      </c>
      <c r="L253" s="349"/>
      <c r="M253" s="354"/>
      <c r="T253" s="355"/>
      <c r="AT253" s="351" t="s">
        <v>328</v>
      </c>
      <c r="AU253" s="351" t="s">
        <v>89</v>
      </c>
      <c r="AV253" s="350" t="s">
        <v>89</v>
      </c>
      <c r="AW253" s="350" t="s">
        <v>32</v>
      </c>
      <c r="AX253" s="350" t="s">
        <v>84</v>
      </c>
      <c r="AY253" s="351" t="s">
        <v>320</v>
      </c>
    </row>
    <row r="254" spans="2:65" s="1" customFormat="1" ht="55.5" customHeight="1" x14ac:dyDescent="0.2">
      <c r="B254" s="13"/>
      <c r="C254" s="329" t="s">
        <v>876</v>
      </c>
      <c r="D254" s="329" t="s">
        <v>322</v>
      </c>
      <c r="E254" s="330" t="s">
        <v>2972</v>
      </c>
      <c r="F254" s="331" t="s">
        <v>2973</v>
      </c>
      <c r="G254" s="332" t="s">
        <v>365</v>
      </c>
      <c r="H254" s="333">
        <v>1</v>
      </c>
      <c r="I254" s="21"/>
      <c r="J254" s="334">
        <f>ROUND(I254*H254,2)</f>
        <v>0</v>
      </c>
      <c r="K254" s="335"/>
      <c r="L254" s="13"/>
      <c r="M254" s="336" t="s">
        <v>1</v>
      </c>
      <c r="N254" s="337" t="s">
        <v>41</v>
      </c>
      <c r="P254" s="338">
        <f>O254*H254</f>
        <v>0</v>
      </c>
      <c r="Q254" s="338">
        <v>6.0000000000000002E-5</v>
      </c>
      <c r="R254" s="338">
        <f>Q254*H254</f>
        <v>6.0000000000000002E-5</v>
      </c>
      <c r="S254" s="338">
        <v>0</v>
      </c>
      <c r="T254" s="339">
        <f>S254*H254</f>
        <v>0</v>
      </c>
      <c r="AR254" s="340" t="s">
        <v>409</v>
      </c>
      <c r="AT254" s="340" t="s">
        <v>322</v>
      </c>
      <c r="AU254" s="340" t="s">
        <v>89</v>
      </c>
      <c r="AY254" s="3" t="s">
        <v>320</v>
      </c>
      <c r="BE254" s="341">
        <f>IF(N254="základní",J254,0)</f>
        <v>0</v>
      </c>
      <c r="BF254" s="341">
        <f>IF(N254="snížená",J254,0)</f>
        <v>0</v>
      </c>
      <c r="BG254" s="341">
        <f>IF(N254="zákl. přenesená",J254,0)</f>
        <v>0</v>
      </c>
      <c r="BH254" s="341">
        <f>IF(N254="sníž. přenesená",J254,0)</f>
        <v>0</v>
      </c>
      <c r="BI254" s="341">
        <f>IF(N254="nulová",J254,0)</f>
        <v>0</v>
      </c>
      <c r="BJ254" s="3" t="s">
        <v>84</v>
      </c>
      <c r="BK254" s="341">
        <f>ROUND(I254*H254,2)</f>
        <v>0</v>
      </c>
      <c r="BL254" s="3" t="s">
        <v>409</v>
      </c>
      <c r="BM254" s="340" t="s">
        <v>2974</v>
      </c>
    </row>
    <row r="255" spans="2:65" s="343" customFormat="1" x14ac:dyDescent="0.2">
      <c r="B255" s="342"/>
      <c r="D255" s="344" t="s">
        <v>328</v>
      </c>
      <c r="E255" s="345" t="s">
        <v>1</v>
      </c>
      <c r="F255" s="346" t="s">
        <v>2975</v>
      </c>
      <c r="H255" s="345" t="s">
        <v>1</v>
      </c>
      <c r="L255" s="342"/>
      <c r="M255" s="347"/>
      <c r="T255" s="348"/>
      <c r="AT255" s="345" t="s">
        <v>328</v>
      </c>
      <c r="AU255" s="345" t="s">
        <v>89</v>
      </c>
      <c r="AV255" s="343" t="s">
        <v>84</v>
      </c>
      <c r="AW255" s="343" t="s">
        <v>32</v>
      </c>
      <c r="AX255" s="343" t="s">
        <v>76</v>
      </c>
      <c r="AY255" s="345" t="s">
        <v>320</v>
      </c>
    </row>
    <row r="256" spans="2:65" s="350" customFormat="1" x14ac:dyDescent="0.2">
      <c r="B256" s="349"/>
      <c r="D256" s="344" t="s">
        <v>328</v>
      </c>
      <c r="E256" s="351" t="s">
        <v>1</v>
      </c>
      <c r="F256" s="352" t="s">
        <v>84</v>
      </c>
      <c r="H256" s="353">
        <v>1</v>
      </c>
      <c r="L256" s="349"/>
      <c r="M256" s="354"/>
      <c r="T256" s="355"/>
      <c r="AT256" s="351" t="s">
        <v>328</v>
      </c>
      <c r="AU256" s="351" t="s">
        <v>89</v>
      </c>
      <c r="AV256" s="350" t="s">
        <v>89</v>
      </c>
      <c r="AW256" s="350" t="s">
        <v>32</v>
      </c>
      <c r="AX256" s="350" t="s">
        <v>84</v>
      </c>
      <c r="AY256" s="351" t="s">
        <v>320</v>
      </c>
    </row>
    <row r="257" spans="2:65" s="1" customFormat="1" ht="78" customHeight="1" x14ac:dyDescent="0.2">
      <c r="B257" s="13"/>
      <c r="C257" s="329" t="s">
        <v>879</v>
      </c>
      <c r="D257" s="329" t="s">
        <v>322</v>
      </c>
      <c r="E257" s="330" t="s">
        <v>2976</v>
      </c>
      <c r="F257" s="331" t="s">
        <v>2977</v>
      </c>
      <c r="G257" s="332" t="s">
        <v>325</v>
      </c>
      <c r="H257" s="333">
        <v>170</v>
      </c>
      <c r="I257" s="21"/>
      <c r="J257" s="334">
        <f>ROUND(I257*H257,2)</f>
        <v>0</v>
      </c>
      <c r="K257" s="335"/>
      <c r="L257" s="13"/>
      <c r="M257" s="336" t="s">
        <v>1</v>
      </c>
      <c r="N257" s="337" t="s">
        <v>41</v>
      </c>
      <c r="P257" s="338">
        <f>O257*H257</f>
        <v>0</v>
      </c>
      <c r="Q257" s="338">
        <v>6.0000000000000002E-5</v>
      </c>
      <c r="R257" s="338">
        <f>Q257*H257</f>
        <v>1.0200000000000001E-2</v>
      </c>
      <c r="S257" s="338">
        <v>0</v>
      </c>
      <c r="T257" s="339">
        <f>S257*H257</f>
        <v>0</v>
      </c>
      <c r="AR257" s="340" t="s">
        <v>409</v>
      </c>
      <c r="AT257" s="340" t="s">
        <v>322</v>
      </c>
      <c r="AU257" s="340" t="s">
        <v>89</v>
      </c>
      <c r="AY257" s="3" t="s">
        <v>320</v>
      </c>
      <c r="BE257" s="341">
        <f>IF(N257="základní",J257,0)</f>
        <v>0</v>
      </c>
      <c r="BF257" s="341">
        <f>IF(N257="snížená",J257,0)</f>
        <v>0</v>
      </c>
      <c r="BG257" s="341">
        <f>IF(N257="zákl. přenesená",J257,0)</f>
        <v>0</v>
      </c>
      <c r="BH257" s="341">
        <f>IF(N257="sníž. přenesená",J257,0)</f>
        <v>0</v>
      </c>
      <c r="BI257" s="341">
        <f>IF(N257="nulová",J257,0)</f>
        <v>0</v>
      </c>
      <c r="BJ257" s="3" t="s">
        <v>84</v>
      </c>
      <c r="BK257" s="341">
        <f>ROUND(I257*H257,2)</f>
        <v>0</v>
      </c>
      <c r="BL257" s="3" t="s">
        <v>409</v>
      </c>
      <c r="BM257" s="340" t="s">
        <v>2978</v>
      </c>
    </row>
    <row r="258" spans="2:65" s="343" customFormat="1" ht="20" x14ac:dyDescent="0.2">
      <c r="B258" s="342"/>
      <c r="D258" s="344" t="s">
        <v>328</v>
      </c>
      <c r="E258" s="345" t="s">
        <v>1</v>
      </c>
      <c r="F258" s="346" t="s">
        <v>2979</v>
      </c>
      <c r="H258" s="345" t="s">
        <v>1</v>
      </c>
      <c r="L258" s="342"/>
      <c r="M258" s="347"/>
      <c r="T258" s="348"/>
      <c r="AT258" s="345" t="s">
        <v>328</v>
      </c>
      <c r="AU258" s="345" t="s">
        <v>89</v>
      </c>
      <c r="AV258" s="343" t="s">
        <v>84</v>
      </c>
      <c r="AW258" s="343" t="s">
        <v>32</v>
      </c>
      <c r="AX258" s="343" t="s">
        <v>76</v>
      </c>
      <c r="AY258" s="345" t="s">
        <v>320</v>
      </c>
    </row>
    <row r="259" spans="2:65" s="350" customFormat="1" x14ac:dyDescent="0.2">
      <c r="B259" s="349"/>
      <c r="D259" s="344" t="s">
        <v>328</v>
      </c>
      <c r="E259" s="351" t="s">
        <v>1</v>
      </c>
      <c r="F259" s="352" t="s">
        <v>216</v>
      </c>
      <c r="H259" s="353">
        <v>170</v>
      </c>
      <c r="L259" s="349"/>
      <c r="M259" s="354"/>
      <c r="T259" s="355"/>
      <c r="AT259" s="351" t="s">
        <v>328</v>
      </c>
      <c r="AU259" s="351" t="s">
        <v>89</v>
      </c>
      <c r="AV259" s="350" t="s">
        <v>89</v>
      </c>
      <c r="AW259" s="350" t="s">
        <v>32</v>
      </c>
      <c r="AX259" s="350" t="s">
        <v>84</v>
      </c>
      <c r="AY259" s="351" t="s">
        <v>320</v>
      </c>
    </row>
    <row r="260" spans="2:65" s="1" customFormat="1" ht="66.75" customHeight="1" x14ac:dyDescent="0.2">
      <c r="B260" s="13"/>
      <c r="C260" s="329" t="s">
        <v>884</v>
      </c>
      <c r="D260" s="329" t="s">
        <v>322</v>
      </c>
      <c r="E260" s="330" t="s">
        <v>2980</v>
      </c>
      <c r="F260" s="331" t="s">
        <v>2981</v>
      </c>
      <c r="G260" s="332" t="s">
        <v>325</v>
      </c>
      <c r="H260" s="333">
        <v>170</v>
      </c>
      <c r="I260" s="21"/>
      <c r="J260" s="334">
        <f>ROUND(I260*H260,2)</f>
        <v>0</v>
      </c>
      <c r="K260" s="335"/>
      <c r="L260" s="13"/>
      <c r="M260" s="336" t="s">
        <v>1</v>
      </c>
      <c r="N260" s="337" t="s">
        <v>41</v>
      </c>
      <c r="P260" s="338">
        <f>O260*H260</f>
        <v>0</v>
      </c>
      <c r="Q260" s="338">
        <v>6.0000000000000002E-5</v>
      </c>
      <c r="R260" s="338">
        <f>Q260*H260</f>
        <v>1.0200000000000001E-2</v>
      </c>
      <c r="S260" s="338">
        <v>0</v>
      </c>
      <c r="T260" s="339">
        <f>S260*H260</f>
        <v>0</v>
      </c>
      <c r="AR260" s="340" t="s">
        <v>409</v>
      </c>
      <c r="AT260" s="340" t="s">
        <v>322</v>
      </c>
      <c r="AU260" s="340" t="s">
        <v>89</v>
      </c>
      <c r="AY260" s="3" t="s">
        <v>320</v>
      </c>
      <c r="BE260" s="341">
        <f>IF(N260="základní",J260,0)</f>
        <v>0</v>
      </c>
      <c r="BF260" s="341">
        <f>IF(N260="snížená",J260,0)</f>
        <v>0</v>
      </c>
      <c r="BG260" s="341">
        <f>IF(N260="zákl. přenesená",J260,0)</f>
        <v>0</v>
      </c>
      <c r="BH260" s="341">
        <f>IF(N260="sníž. přenesená",J260,0)</f>
        <v>0</v>
      </c>
      <c r="BI260" s="341">
        <f>IF(N260="nulová",J260,0)</f>
        <v>0</v>
      </c>
      <c r="BJ260" s="3" t="s">
        <v>84</v>
      </c>
      <c r="BK260" s="341">
        <f>ROUND(I260*H260,2)</f>
        <v>0</v>
      </c>
      <c r="BL260" s="3" t="s">
        <v>409</v>
      </c>
      <c r="BM260" s="340" t="s">
        <v>2982</v>
      </c>
    </row>
    <row r="261" spans="2:65" s="350" customFormat="1" x14ac:dyDescent="0.2">
      <c r="B261" s="349"/>
      <c r="D261" s="344" t="s">
        <v>328</v>
      </c>
      <c r="E261" s="351" t="s">
        <v>1</v>
      </c>
      <c r="F261" s="352" t="s">
        <v>216</v>
      </c>
      <c r="H261" s="353">
        <v>170</v>
      </c>
      <c r="L261" s="349"/>
      <c r="M261" s="354"/>
      <c r="T261" s="355"/>
      <c r="AT261" s="351" t="s">
        <v>328</v>
      </c>
      <c r="AU261" s="351" t="s">
        <v>89</v>
      </c>
      <c r="AV261" s="350" t="s">
        <v>89</v>
      </c>
      <c r="AW261" s="350" t="s">
        <v>32</v>
      </c>
      <c r="AX261" s="350" t="s">
        <v>84</v>
      </c>
      <c r="AY261" s="351" t="s">
        <v>320</v>
      </c>
    </row>
    <row r="262" spans="2:65" s="1" customFormat="1" ht="24.15" customHeight="1" x14ac:dyDescent="0.2">
      <c r="B262" s="13"/>
      <c r="C262" s="329" t="s">
        <v>661</v>
      </c>
      <c r="D262" s="329" t="s">
        <v>322</v>
      </c>
      <c r="E262" s="330" t="s">
        <v>2380</v>
      </c>
      <c r="F262" s="331" t="s">
        <v>2381</v>
      </c>
      <c r="G262" s="332" t="s">
        <v>1156</v>
      </c>
      <c r="H262" s="23"/>
      <c r="I262" s="21"/>
      <c r="J262" s="334">
        <f>ROUND(I262*H262,2)</f>
        <v>0</v>
      </c>
      <c r="K262" s="335"/>
      <c r="L262" s="13"/>
      <c r="M262" s="336" t="s">
        <v>1</v>
      </c>
      <c r="N262" s="337" t="s">
        <v>41</v>
      </c>
      <c r="P262" s="338">
        <f>O262*H262</f>
        <v>0</v>
      </c>
      <c r="Q262" s="338">
        <v>0</v>
      </c>
      <c r="R262" s="338">
        <f>Q262*H262</f>
        <v>0</v>
      </c>
      <c r="S262" s="338">
        <v>0</v>
      </c>
      <c r="T262" s="339">
        <f>S262*H262</f>
        <v>0</v>
      </c>
      <c r="AR262" s="340" t="s">
        <v>409</v>
      </c>
      <c r="AT262" s="340" t="s">
        <v>322</v>
      </c>
      <c r="AU262" s="340" t="s">
        <v>89</v>
      </c>
      <c r="AY262" s="3" t="s">
        <v>320</v>
      </c>
      <c r="BE262" s="341">
        <f>IF(N262="základní",J262,0)</f>
        <v>0</v>
      </c>
      <c r="BF262" s="341">
        <f>IF(N262="snížená",J262,0)</f>
        <v>0</v>
      </c>
      <c r="BG262" s="341">
        <f>IF(N262="zákl. přenesená",J262,0)</f>
        <v>0</v>
      </c>
      <c r="BH262" s="341">
        <f>IF(N262="sníž. přenesená",J262,0)</f>
        <v>0</v>
      </c>
      <c r="BI262" s="341">
        <f>IF(N262="nulová",J262,0)</f>
        <v>0</v>
      </c>
      <c r="BJ262" s="3" t="s">
        <v>84</v>
      </c>
      <c r="BK262" s="341">
        <f>ROUND(I262*H262,2)</f>
        <v>0</v>
      </c>
      <c r="BL262" s="3" t="s">
        <v>409</v>
      </c>
      <c r="BM262" s="340" t="s">
        <v>2983</v>
      </c>
    </row>
    <row r="263" spans="2:65" s="318" customFormat="1" ht="22.75" customHeight="1" x14ac:dyDescent="0.25">
      <c r="B263" s="317"/>
      <c r="D263" s="319" t="s">
        <v>75</v>
      </c>
      <c r="E263" s="327" t="s">
        <v>2984</v>
      </c>
      <c r="F263" s="327" t="s">
        <v>2985</v>
      </c>
      <c r="J263" s="328">
        <f>BK263</f>
        <v>0</v>
      </c>
      <c r="L263" s="317"/>
      <c r="M263" s="322"/>
      <c r="P263" s="323">
        <f>SUM(P264:P271)</f>
        <v>0</v>
      </c>
      <c r="R263" s="323">
        <f>SUM(R264:R271)</f>
        <v>0.10980000000000001</v>
      </c>
      <c r="T263" s="324">
        <f>SUM(T264:T271)</f>
        <v>0</v>
      </c>
      <c r="AR263" s="319" t="s">
        <v>89</v>
      </c>
      <c r="AT263" s="325" t="s">
        <v>75</v>
      </c>
      <c r="AU263" s="325" t="s">
        <v>84</v>
      </c>
      <c r="AY263" s="319" t="s">
        <v>320</v>
      </c>
      <c r="BK263" s="326">
        <f>SUM(BK264:BK271)</f>
        <v>0</v>
      </c>
    </row>
    <row r="264" spans="2:65" s="1" customFormat="1" ht="33" customHeight="1" x14ac:dyDescent="0.2">
      <c r="B264" s="13"/>
      <c r="C264" s="329" t="s">
        <v>757</v>
      </c>
      <c r="D264" s="329" t="s">
        <v>322</v>
      </c>
      <c r="E264" s="330" t="s">
        <v>2986</v>
      </c>
      <c r="F264" s="331" t="s">
        <v>2987</v>
      </c>
      <c r="G264" s="332" t="s">
        <v>1539</v>
      </c>
      <c r="H264" s="333">
        <v>1</v>
      </c>
      <c r="I264" s="21"/>
      <c r="J264" s="334">
        <f t="shared" ref="J264:J271" si="20">ROUND(I264*H264,2)</f>
        <v>0</v>
      </c>
      <c r="K264" s="335"/>
      <c r="L264" s="13"/>
      <c r="M264" s="336" t="s">
        <v>1</v>
      </c>
      <c r="N264" s="337" t="s">
        <v>41</v>
      </c>
      <c r="P264" s="338">
        <f t="shared" ref="P264:P271" si="21">O264*H264</f>
        <v>0</v>
      </c>
      <c r="Q264" s="338">
        <v>1.2200000000000001E-2</v>
      </c>
      <c r="R264" s="338">
        <f t="shared" ref="R264:R271" si="22">Q264*H264</f>
        <v>1.2200000000000001E-2</v>
      </c>
      <c r="S264" s="338">
        <v>0</v>
      </c>
      <c r="T264" s="339">
        <f t="shared" ref="T264:T271" si="23">S264*H264</f>
        <v>0</v>
      </c>
      <c r="AR264" s="340" t="s">
        <v>409</v>
      </c>
      <c r="AT264" s="340" t="s">
        <v>322</v>
      </c>
      <c r="AU264" s="340" t="s">
        <v>89</v>
      </c>
      <c r="AY264" s="3" t="s">
        <v>320</v>
      </c>
      <c r="BE264" s="341">
        <f t="shared" ref="BE264:BE271" si="24">IF(N264="základní",J264,0)</f>
        <v>0</v>
      </c>
      <c r="BF264" s="341">
        <f t="shared" ref="BF264:BF271" si="25">IF(N264="snížená",J264,0)</f>
        <v>0</v>
      </c>
      <c r="BG264" s="341">
        <f t="shared" ref="BG264:BG271" si="26">IF(N264="zákl. přenesená",J264,0)</f>
        <v>0</v>
      </c>
      <c r="BH264" s="341">
        <f t="shared" ref="BH264:BH271" si="27">IF(N264="sníž. přenesená",J264,0)</f>
        <v>0</v>
      </c>
      <c r="BI264" s="341">
        <f t="shared" ref="BI264:BI271" si="28">IF(N264="nulová",J264,0)</f>
        <v>0</v>
      </c>
      <c r="BJ264" s="3" t="s">
        <v>84</v>
      </c>
      <c r="BK264" s="341">
        <f t="shared" ref="BK264:BK271" si="29">ROUND(I264*H264,2)</f>
        <v>0</v>
      </c>
      <c r="BL264" s="3" t="s">
        <v>409</v>
      </c>
      <c r="BM264" s="340" t="s">
        <v>2988</v>
      </c>
    </row>
    <row r="265" spans="2:65" s="1" customFormat="1" ht="33" customHeight="1" x14ac:dyDescent="0.2">
      <c r="B265" s="13"/>
      <c r="C265" s="329" t="s">
        <v>762</v>
      </c>
      <c r="D265" s="329" t="s">
        <v>322</v>
      </c>
      <c r="E265" s="330" t="s">
        <v>2989</v>
      </c>
      <c r="F265" s="331" t="s">
        <v>2990</v>
      </c>
      <c r="G265" s="332" t="s">
        <v>1539</v>
      </c>
      <c r="H265" s="333">
        <v>1</v>
      </c>
      <c r="I265" s="21"/>
      <c r="J265" s="334">
        <f t="shared" si="20"/>
        <v>0</v>
      </c>
      <c r="K265" s="335"/>
      <c r="L265" s="13"/>
      <c r="M265" s="336" t="s">
        <v>1</v>
      </c>
      <c r="N265" s="337" t="s">
        <v>41</v>
      </c>
      <c r="P265" s="338">
        <f t="shared" si="21"/>
        <v>0</v>
      </c>
      <c r="Q265" s="338">
        <v>1.2200000000000001E-2</v>
      </c>
      <c r="R265" s="338">
        <f t="shared" si="22"/>
        <v>1.2200000000000001E-2</v>
      </c>
      <c r="S265" s="338">
        <v>0</v>
      </c>
      <c r="T265" s="339">
        <f t="shared" si="23"/>
        <v>0</v>
      </c>
      <c r="AR265" s="340" t="s">
        <v>409</v>
      </c>
      <c r="AT265" s="340" t="s">
        <v>322</v>
      </c>
      <c r="AU265" s="340" t="s">
        <v>89</v>
      </c>
      <c r="AY265" s="3" t="s">
        <v>320</v>
      </c>
      <c r="BE265" s="341">
        <f t="shared" si="24"/>
        <v>0</v>
      </c>
      <c r="BF265" s="341">
        <f t="shared" si="25"/>
        <v>0</v>
      </c>
      <c r="BG265" s="341">
        <f t="shared" si="26"/>
        <v>0</v>
      </c>
      <c r="BH265" s="341">
        <f t="shared" si="27"/>
        <v>0</v>
      </c>
      <c r="BI265" s="341">
        <f t="shared" si="28"/>
        <v>0</v>
      </c>
      <c r="BJ265" s="3" t="s">
        <v>84</v>
      </c>
      <c r="BK265" s="341">
        <f t="shared" si="29"/>
        <v>0</v>
      </c>
      <c r="BL265" s="3" t="s">
        <v>409</v>
      </c>
      <c r="BM265" s="340" t="s">
        <v>2991</v>
      </c>
    </row>
    <row r="266" spans="2:65" s="1" customFormat="1" ht="24.15" customHeight="1" x14ac:dyDescent="0.2">
      <c r="B266" s="13"/>
      <c r="C266" s="329" t="s">
        <v>680</v>
      </c>
      <c r="D266" s="329" t="s">
        <v>322</v>
      </c>
      <c r="E266" s="330" t="s">
        <v>2992</v>
      </c>
      <c r="F266" s="331" t="s">
        <v>2993</v>
      </c>
      <c r="G266" s="332" t="s">
        <v>1539</v>
      </c>
      <c r="H266" s="333">
        <v>2</v>
      </c>
      <c r="I266" s="21"/>
      <c r="J266" s="334">
        <f t="shared" si="20"/>
        <v>0</v>
      </c>
      <c r="K266" s="335"/>
      <c r="L266" s="13"/>
      <c r="M266" s="336" t="s">
        <v>1</v>
      </c>
      <c r="N266" s="337" t="s">
        <v>41</v>
      </c>
      <c r="P266" s="338">
        <f t="shared" si="21"/>
        <v>0</v>
      </c>
      <c r="Q266" s="338">
        <v>1.2200000000000001E-2</v>
      </c>
      <c r="R266" s="338">
        <f t="shared" si="22"/>
        <v>2.4400000000000002E-2</v>
      </c>
      <c r="S266" s="338">
        <v>0</v>
      </c>
      <c r="T266" s="339">
        <f t="shared" si="23"/>
        <v>0</v>
      </c>
      <c r="AR266" s="340" t="s">
        <v>409</v>
      </c>
      <c r="AT266" s="340" t="s">
        <v>322</v>
      </c>
      <c r="AU266" s="340" t="s">
        <v>89</v>
      </c>
      <c r="AY266" s="3" t="s">
        <v>320</v>
      </c>
      <c r="BE266" s="341">
        <f t="shared" si="24"/>
        <v>0</v>
      </c>
      <c r="BF266" s="341">
        <f t="shared" si="25"/>
        <v>0</v>
      </c>
      <c r="BG266" s="341">
        <f t="shared" si="26"/>
        <v>0</v>
      </c>
      <c r="BH266" s="341">
        <f t="shared" si="27"/>
        <v>0</v>
      </c>
      <c r="BI266" s="341">
        <f t="shared" si="28"/>
        <v>0</v>
      </c>
      <c r="BJ266" s="3" t="s">
        <v>84</v>
      </c>
      <c r="BK266" s="341">
        <f t="shared" si="29"/>
        <v>0</v>
      </c>
      <c r="BL266" s="3" t="s">
        <v>409</v>
      </c>
      <c r="BM266" s="340" t="s">
        <v>2994</v>
      </c>
    </row>
    <row r="267" spans="2:65" s="1" customFormat="1" ht="24.15" customHeight="1" x14ac:dyDescent="0.2">
      <c r="B267" s="13"/>
      <c r="C267" s="329" t="s">
        <v>705</v>
      </c>
      <c r="D267" s="329" t="s">
        <v>322</v>
      </c>
      <c r="E267" s="330" t="s">
        <v>2995</v>
      </c>
      <c r="F267" s="331" t="s">
        <v>2996</v>
      </c>
      <c r="G267" s="332" t="s">
        <v>1539</v>
      </c>
      <c r="H267" s="333">
        <v>2</v>
      </c>
      <c r="I267" s="21"/>
      <c r="J267" s="334">
        <f t="shared" si="20"/>
        <v>0</v>
      </c>
      <c r="K267" s="335"/>
      <c r="L267" s="13"/>
      <c r="M267" s="336" t="s">
        <v>1</v>
      </c>
      <c r="N267" s="337" t="s">
        <v>41</v>
      </c>
      <c r="P267" s="338">
        <f t="shared" si="21"/>
        <v>0</v>
      </c>
      <c r="Q267" s="338">
        <v>1.2200000000000001E-2</v>
      </c>
      <c r="R267" s="338">
        <f t="shared" si="22"/>
        <v>2.4400000000000002E-2</v>
      </c>
      <c r="S267" s="338">
        <v>0</v>
      </c>
      <c r="T267" s="339">
        <f t="shared" si="23"/>
        <v>0</v>
      </c>
      <c r="AR267" s="340" t="s">
        <v>409</v>
      </c>
      <c r="AT267" s="340" t="s">
        <v>322</v>
      </c>
      <c r="AU267" s="340" t="s">
        <v>89</v>
      </c>
      <c r="AY267" s="3" t="s">
        <v>320</v>
      </c>
      <c r="BE267" s="341">
        <f t="shared" si="24"/>
        <v>0</v>
      </c>
      <c r="BF267" s="341">
        <f t="shared" si="25"/>
        <v>0</v>
      </c>
      <c r="BG267" s="341">
        <f t="shared" si="26"/>
        <v>0</v>
      </c>
      <c r="BH267" s="341">
        <f t="shared" si="27"/>
        <v>0</v>
      </c>
      <c r="BI267" s="341">
        <f t="shared" si="28"/>
        <v>0</v>
      </c>
      <c r="BJ267" s="3" t="s">
        <v>84</v>
      </c>
      <c r="BK267" s="341">
        <f t="shared" si="29"/>
        <v>0</v>
      </c>
      <c r="BL267" s="3" t="s">
        <v>409</v>
      </c>
      <c r="BM267" s="340" t="s">
        <v>2997</v>
      </c>
    </row>
    <row r="268" spans="2:65" s="1" customFormat="1" ht="37.75" customHeight="1" x14ac:dyDescent="0.2">
      <c r="B268" s="13"/>
      <c r="C268" s="329" t="s">
        <v>726</v>
      </c>
      <c r="D268" s="329" t="s">
        <v>322</v>
      </c>
      <c r="E268" s="330" t="s">
        <v>2998</v>
      </c>
      <c r="F268" s="331" t="s">
        <v>2999</v>
      </c>
      <c r="G268" s="332" t="s">
        <v>1539</v>
      </c>
      <c r="H268" s="333">
        <v>1</v>
      </c>
      <c r="I268" s="21"/>
      <c r="J268" s="334">
        <f t="shared" si="20"/>
        <v>0</v>
      </c>
      <c r="K268" s="335"/>
      <c r="L268" s="13"/>
      <c r="M268" s="336" t="s">
        <v>1</v>
      </c>
      <c r="N268" s="337" t="s">
        <v>41</v>
      </c>
      <c r="P268" s="338">
        <f t="shared" si="21"/>
        <v>0</v>
      </c>
      <c r="Q268" s="338">
        <v>1.2200000000000001E-2</v>
      </c>
      <c r="R268" s="338">
        <f t="shared" si="22"/>
        <v>1.2200000000000001E-2</v>
      </c>
      <c r="S268" s="338">
        <v>0</v>
      </c>
      <c r="T268" s="339">
        <f t="shared" si="23"/>
        <v>0</v>
      </c>
      <c r="AR268" s="340" t="s">
        <v>409</v>
      </c>
      <c r="AT268" s="340" t="s">
        <v>322</v>
      </c>
      <c r="AU268" s="340" t="s">
        <v>89</v>
      </c>
      <c r="AY268" s="3" t="s">
        <v>320</v>
      </c>
      <c r="BE268" s="341">
        <f t="shared" si="24"/>
        <v>0</v>
      </c>
      <c r="BF268" s="341">
        <f t="shared" si="25"/>
        <v>0</v>
      </c>
      <c r="BG268" s="341">
        <f t="shared" si="26"/>
        <v>0</v>
      </c>
      <c r="BH268" s="341">
        <f t="shared" si="27"/>
        <v>0</v>
      </c>
      <c r="BI268" s="341">
        <f t="shared" si="28"/>
        <v>0</v>
      </c>
      <c r="BJ268" s="3" t="s">
        <v>84</v>
      </c>
      <c r="BK268" s="341">
        <f t="shared" si="29"/>
        <v>0</v>
      </c>
      <c r="BL268" s="3" t="s">
        <v>409</v>
      </c>
      <c r="BM268" s="340" t="s">
        <v>3000</v>
      </c>
    </row>
    <row r="269" spans="2:65" s="1" customFormat="1" ht="37.75" customHeight="1" x14ac:dyDescent="0.2">
      <c r="B269" s="13"/>
      <c r="C269" s="329" t="s">
        <v>731</v>
      </c>
      <c r="D269" s="329" t="s">
        <v>322</v>
      </c>
      <c r="E269" s="330" t="s">
        <v>3001</v>
      </c>
      <c r="F269" s="331" t="s">
        <v>3002</v>
      </c>
      <c r="G269" s="332" t="s">
        <v>365</v>
      </c>
      <c r="H269" s="333">
        <v>1</v>
      </c>
      <c r="I269" s="21"/>
      <c r="J269" s="334">
        <f t="shared" si="20"/>
        <v>0</v>
      </c>
      <c r="K269" s="335"/>
      <c r="L269" s="13"/>
      <c r="M269" s="336" t="s">
        <v>1</v>
      </c>
      <c r="N269" s="337" t="s">
        <v>41</v>
      </c>
      <c r="P269" s="338">
        <f t="shared" si="21"/>
        <v>0</v>
      </c>
      <c r="Q269" s="338">
        <v>1.2200000000000001E-2</v>
      </c>
      <c r="R269" s="338">
        <f t="shared" si="22"/>
        <v>1.2200000000000001E-2</v>
      </c>
      <c r="S269" s="338">
        <v>0</v>
      </c>
      <c r="T269" s="339">
        <f t="shared" si="23"/>
        <v>0</v>
      </c>
      <c r="AR269" s="340" t="s">
        <v>409</v>
      </c>
      <c r="AT269" s="340" t="s">
        <v>322</v>
      </c>
      <c r="AU269" s="340" t="s">
        <v>89</v>
      </c>
      <c r="AY269" s="3" t="s">
        <v>320</v>
      </c>
      <c r="BE269" s="341">
        <f t="shared" si="24"/>
        <v>0</v>
      </c>
      <c r="BF269" s="341">
        <f t="shared" si="25"/>
        <v>0</v>
      </c>
      <c r="BG269" s="341">
        <f t="shared" si="26"/>
        <v>0</v>
      </c>
      <c r="BH269" s="341">
        <f t="shared" si="27"/>
        <v>0</v>
      </c>
      <c r="BI269" s="341">
        <f t="shared" si="28"/>
        <v>0</v>
      </c>
      <c r="BJ269" s="3" t="s">
        <v>84</v>
      </c>
      <c r="BK269" s="341">
        <f t="shared" si="29"/>
        <v>0</v>
      </c>
      <c r="BL269" s="3" t="s">
        <v>409</v>
      </c>
      <c r="BM269" s="340" t="s">
        <v>3003</v>
      </c>
    </row>
    <row r="270" spans="2:65" s="1" customFormat="1" ht="33" customHeight="1" x14ac:dyDescent="0.2">
      <c r="B270" s="13"/>
      <c r="C270" s="329" t="s">
        <v>735</v>
      </c>
      <c r="D270" s="329" t="s">
        <v>322</v>
      </c>
      <c r="E270" s="330" t="s">
        <v>3004</v>
      </c>
      <c r="F270" s="331" t="s">
        <v>3005</v>
      </c>
      <c r="G270" s="332" t="s">
        <v>1539</v>
      </c>
      <c r="H270" s="333">
        <v>1</v>
      </c>
      <c r="I270" s="21"/>
      <c r="J270" s="334">
        <f t="shared" si="20"/>
        <v>0</v>
      </c>
      <c r="K270" s="335"/>
      <c r="L270" s="13"/>
      <c r="M270" s="336" t="s">
        <v>1</v>
      </c>
      <c r="N270" s="337" t="s">
        <v>41</v>
      </c>
      <c r="P270" s="338">
        <f t="shared" si="21"/>
        <v>0</v>
      </c>
      <c r="Q270" s="338">
        <v>1.2200000000000001E-2</v>
      </c>
      <c r="R270" s="338">
        <f t="shared" si="22"/>
        <v>1.2200000000000001E-2</v>
      </c>
      <c r="S270" s="338">
        <v>0</v>
      </c>
      <c r="T270" s="339">
        <f t="shared" si="23"/>
        <v>0</v>
      </c>
      <c r="AR270" s="340" t="s">
        <v>409</v>
      </c>
      <c r="AT270" s="340" t="s">
        <v>322</v>
      </c>
      <c r="AU270" s="340" t="s">
        <v>89</v>
      </c>
      <c r="AY270" s="3" t="s">
        <v>320</v>
      </c>
      <c r="BE270" s="341">
        <f t="shared" si="24"/>
        <v>0</v>
      </c>
      <c r="BF270" s="341">
        <f t="shared" si="25"/>
        <v>0</v>
      </c>
      <c r="BG270" s="341">
        <f t="shared" si="26"/>
        <v>0</v>
      </c>
      <c r="BH270" s="341">
        <f t="shared" si="27"/>
        <v>0</v>
      </c>
      <c r="BI270" s="341">
        <f t="shared" si="28"/>
        <v>0</v>
      </c>
      <c r="BJ270" s="3" t="s">
        <v>84</v>
      </c>
      <c r="BK270" s="341">
        <f t="shared" si="29"/>
        <v>0</v>
      </c>
      <c r="BL270" s="3" t="s">
        <v>409</v>
      </c>
      <c r="BM270" s="340" t="s">
        <v>3006</v>
      </c>
    </row>
    <row r="271" spans="2:65" s="1" customFormat="1" ht="24.15" customHeight="1" x14ac:dyDescent="0.2">
      <c r="B271" s="13"/>
      <c r="C271" s="329" t="s">
        <v>767</v>
      </c>
      <c r="D271" s="329" t="s">
        <v>322</v>
      </c>
      <c r="E271" s="330" t="s">
        <v>3007</v>
      </c>
      <c r="F271" s="331" t="s">
        <v>3008</v>
      </c>
      <c r="G271" s="332" t="s">
        <v>1156</v>
      </c>
      <c r="H271" s="23"/>
      <c r="I271" s="21"/>
      <c r="J271" s="334">
        <f t="shared" si="20"/>
        <v>0</v>
      </c>
      <c r="K271" s="335"/>
      <c r="L271" s="13"/>
      <c r="M271" s="336" t="s">
        <v>1</v>
      </c>
      <c r="N271" s="337" t="s">
        <v>41</v>
      </c>
      <c r="P271" s="338">
        <f t="shared" si="21"/>
        <v>0</v>
      </c>
      <c r="Q271" s="338">
        <v>0</v>
      </c>
      <c r="R271" s="338">
        <f t="shared" si="22"/>
        <v>0</v>
      </c>
      <c r="S271" s="338">
        <v>0</v>
      </c>
      <c r="T271" s="339">
        <f t="shared" si="23"/>
        <v>0</v>
      </c>
      <c r="AR271" s="340" t="s">
        <v>409</v>
      </c>
      <c r="AT271" s="340" t="s">
        <v>322</v>
      </c>
      <c r="AU271" s="340" t="s">
        <v>89</v>
      </c>
      <c r="AY271" s="3" t="s">
        <v>320</v>
      </c>
      <c r="BE271" s="341">
        <f t="shared" si="24"/>
        <v>0</v>
      </c>
      <c r="BF271" s="341">
        <f t="shared" si="25"/>
        <v>0</v>
      </c>
      <c r="BG271" s="341">
        <f t="shared" si="26"/>
        <v>0</v>
      </c>
      <c r="BH271" s="341">
        <f t="shared" si="27"/>
        <v>0</v>
      </c>
      <c r="BI271" s="341">
        <f t="shared" si="28"/>
        <v>0</v>
      </c>
      <c r="BJ271" s="3" t="s">
        <v>84</v>
      </c>
      <c r="BK271" s="341">
        <f t="shared" si="29"/>
        <v>0</v>
      </c>
      <c r="BL271" s="3" t="s">
        <v>409</v>
      </c>
      <c r="BM271" s="340" t="s">
        <v>3009</v>
      </c>
    </row>
    <row r="272" spans="2:65" s="318" customFormat="1" ht="25.9" customHeight="1" x14ac:dyDescent="0.35">
      <c r="B272" s="317"/>
      <c r="D272" s="319" t="s">
        <v>75</v>
      </c>
      <c r="E272" s="320" t="s">
        <v>2702</v>
      </c>
      <c r="F272" s="320" t="s">
        <v>2703</v>
      </c>
      <c r="J272" s="321">
        <f>BK272</f>
        <v>0</v>
      </c>
      <c r="L272" s="317"/>
      <c r="M272" s="322"/>
      <c r="P272" s="323">
        <f>P273</f>
        <v>0</v>
      </c>
      <c r="R272" s="323">
        <f>R273</f>
        <v>0</v>
      </c>
      <c r="T272" s="324">
        <f>T273</f>
        <v>0</v>
      </c>
      <c r="AR272" s="319" t="s">
        <v>346</v>
      </c>
      <c r="AT272" s="325" t="s">
        <v>75</v>
      </c>
      <c r="AU272" s="325" t="s">
        <v>76</v>
      </c>
      <c r="AY272" s="319" t="s">
        <v>320</v>
      </c>
      <c r="BK272" s="326">
        <f>BK273</f>
        <v>0</v>
      </c>
    </row>
    <row r="273" spans="2:65" s="318" customFormat="1" ht="22.75" customHeight="1" x14ac:dyDescent="0.25">
      <c r="B273" s="317"/>
      <c r="D273" s="319" t="s">
        <v>75</v>
      </c>
      <c r="E273" s="327" t="s">
        <v>3010</v>
      </c>
      <c r="F273" s="327" t="s">
        <v>3011</v>
      </c>
      <c r="J273" s="328">
        <f>BK273</f>
        <v>0</v>
      </c>
      <c r="L273" s="317"/>
      <c r="M273" s="322"/>
      <c r="P273" s="323">
        <f>SUM(P274:P278)</f>
        <v>0</v>
      </c>
      <c r="R273" s="323">
        <f>SUM(R274:R278)</f>
        <v>0</v>
      </c>
      <c r="T273" s="324">
        <f>SUM(T274:T278)</f>
        <v>0</v>
      </c>
      <c r="AR273" s="319" t="s">
        <v>346</v>
      </c>
      <c r="AT273" s="325" t="s">
        <v>75</v>
      </c>
      <c r="AU273" s="325" t="s">
        <v>84</v>
      </c>
      <c r="AY273" s="319" t="s">
        <v>320</v>
      </c>
      <c r="BK273" s="326">
        <f>SUM(BK274:BK278)</f>
        <v>0</v>
      </c>
    </row>
    <row r="274" spans="2:65" s="1" customFormat="1" ht="24.15" customHeight="1" x14ac:dyDescent="0.2">
      <c r="B274" s="13"/>
      <c r="C274" s="329" t="s">
        <v>771</v>
      </c>
      <c r="D274" s="329" t="s">
        <v>322</v>
      </c>
      <c r="E274" s="330" t="s">
        <v>3012</v>
      </c>
      <c r="F274" s="331" t="s">
        <v>3013</v>
      </c>
      <c r="G274" s="332" t="s">
        <v>1353</v>
      </c>
      <c r="H274" s="333">
        <v>1</v>
      </c>
      <c r="I274" s="21"/>
      <c r="J274" s="334">
        <f>ROUND(I274*H274,2)</f>
        <v>0</v>
      </c>
      <c r="K274" s="335"/>
      <c r="L274" s="13"/>
      <c r="M274" s="336" t="s">
        <v>1</v>
      </c>
      <c r="N274" s="337" t="s">
        <v>41</v>
      </c>
      <c r="P274" s="338">
        <f>O274*H274</f>
        <v>0</v>
      </c>
      <c r="Q274" s="338">
        <v>0</v>
      </c>
      <c r="R274" s="338">
        <f>Q274*H274</f>
        <v>0</v>
      </c>
      <c r="S274" s="338">
        <v>0</v>
      </c>
      <c r="T274" s="339">
        <f>S274*H274</f>
        <v>0</v>
      </c>
      <c r="AR274" s="340" t="s">
        <v>2709</v>
      </c>
      <c r="AT274" s="340" t="s">
        <v>322</v>
      </c>
      <c r="AU274" s="340" t="s">
        <v>89</v>
      </c>
      <c r="AY274" s="3" t="s">
        <v>320</v>
      </c>
      <c r="BE274" s="341">
        <f>IF(N274="základní",J274,0)</f>
        <v>0</v>
      </c>
      <c r="BF274" s="341">
        <f>IF(N274="snížená",J274,0)</f>
        <v>0</v>
      </c>
      <c r="BG274" s="341">
        <f>IF(N274="zákl. přenesená",J274,0)</f>
        <v>0</v>
      </c>
      <c r="BH274" s="341">
        <f>IF(N274="sníž. přenesená",J274,0)</f>
        <v>0</v>
      </c>
      <c r="BI274" s="341">
        <f>IF(N274="nulová",J274,0)</f>
        <v>0</v>
      </c>
      <c r="BJ274" s="3" t="s">
        <v>84</v>
      </c>
      <c r="BK274" s="341">
        <f>ROUND(I274*H274,2)</f>
        <v>0</v>
      </c>
      <c r="BL274" s="3" t="s">
        <v>2709</v>
      </c>
      <c r="BM274" s="340" t="s">
        <v>3014</v>
      </c>
    </row>
    <row r="275" spans="2:65" s="343" customFormat="1" x14ac:dyDescent="0.2">
      <c r="B275" s="342"/>
      <c r="D275" s="344" t="s">
        <v>328</v>
      </c>
      <c r="E275" s="345" t="s">
        <v>1</v>
      </c>
      <c r="F275" s="346" t="s">
        <v>3015</v>
      </c>
      <c r="H275" s="345" t="s">
        <v>1</v>
      </c>
      <c r="L275" s="342"/>
      <c r="M275" s="347"/>
      <c r="T275" s="348"/>
      <c r="AT275" s="345" t="s">
        <v>328</v>
      </c>
      <c r="AU275" s="345" t="s">
        <v>89</v>
      </c>
      <c r="AV275" s="343" t="s">
        <v>84</v>
      </c>
      <c r="AW275" s="343" t="s">
        <v>32</v>
      </c>
      <c r="AX275" s="343" t="s">
        <v>76</v>
      </c>
      <c r="AY275" s="345" t="s">
        <v>320</v>
      </c>
    </row>
    <row r="276" spans="2:65" s="343" customFormat="1" ht="20" x14ac:dyDescent="0.2">
      <c r="B276" s="342"/>
      <c r="D276" s="344" t="s">
        <v>328</v>
      </c>
      <c r="E276" s="345" t="s">
        <v>1</v>
      </c>
      <c r="F276" s="346" t="s">
        <v>3016</v>
      </c>
      <c r="H276" s="345" t="s">
        <v>1</v>
      </c>
      <c r="L276" s="342"/>
      <c r="M276" s="347"/>
      <c r="T276" s="348"/>
      <c r="AT276" s="345" t="s">
        <v>328</v>
      </c>
      <c r="AU276" s="345" t="s">
        <v>89</v>
      </c>
      <c r="AV276" s="343" t="s">
        <v>84</v>
      </c>
      <c r="AW276" s="343" t="s">
        <v>32</v>
      </c>
      <c r="AX276" s="343" t="s">
        <v>76</v>
      </c>
      <c r="AY276" s="345" t="s">
        <v>320</v>
      </c>
    </row>
    <row r="277" spans="2:65" s="350" customFormat="1" x14ac:dyDescent="0.2">
      <c r="B277" s="349"/>
      <c r="D277" s="344" t="s">
        <v>328</v>
      </c>
      <c r="E277" s="351" t="s">
        <v>1</v>
      </c>
      <c r="F277" s="352" t="s">
        <v>84</v>
      </c>
      <c r="H277" s="353">
        <v>1</v>
      </c>
      <c r="L277" s="349"/>
      <c r="M277" s="354"/>
      <c r="T277" s="355"/>
      <c r="AT277" s="351" t="s">
        <v>328</v>
      </c>
      <c r="AU277" s="351" t="s">
        <v>89</v>
      </c>
      <c r="AV277" s="350" t="s">
        <v>89</v>
      </c>
      <c r="AW277" s="350" t="s">
        <v>32</v>
      </c>
      <c r="AX277" s="350" t="s">
        <v>84</v>
      </c>
      <c r="AY277" s="351" t="s">
        <v>320</v>
      </c>
    </row>
    <row r="278" spans="2:65" s="1" customFormat="1" ht="24.15" customHeight="1" x14ac:dyDescent="0.2">
      <c r="B278" s="13"/>
      <c r="C278" s="329" t="s">
        <v>796</v>
      </c>
      <c r="D278" s="329" t="s">
        <v>322</v>
      </c>
      <c r="E278" s="330" t="s">
        <v>3017</v>
      </c>
      <c r="F278" s="331" t="s">
        <v>3018</v>
      </c>
      <c r="G278" s="332" t="s">
        <v>1353</v>
      </c>
      <c r="H278" s="333">
        <v>1</v>
      </c>
      <c r="I278" s="21"/>
      <c r="J278" s="334">
        <f>ROUND(I278*H278,2)</f>
        <v>0</v>
      </c>
      <c r="K278" s="335"/>
      <c r="L278" s="13"/>
      <c r="M278" s="377" t="s">
        <v>1</v>
      </c>
      <c r="N278" s="378" t="s">
        <v>41</v>
      </c>
      <c r="O278" s="379"/>
      <c r="P278" s="380">
        <f>O278*H278</f>
        <v>0</v>
      </c>
      <c r="Q278" s="380">
        <v>0</v>
      </c>
      <c r="R278" s="380">
        <f>Q278*H278</f>
        <v>0</v>
      </c>
      <c r="S278" s="380">
        <v>0</v>
      </c>
      <c r="T278" s="381">
        <f>S278*H278</f>
        <v>0</v>
      </c>
      <c r="AR278" s="340" t="s">
        <v>2709</v>
      </c>
      <c r="AT278" s="340" t="s">
        <v>322</v>
      </c>
      <c r="AU278" s="340" t="s">
        <v>89</v>
      </c>
      <c r="AY278" s="3" t="s">
        <v>320</v>
      </c>
      <c r="BE278" s="341">
        <f>IF(N278="základní",J278,0)</f>
        <v>0</v>
      </c>
      <c r="BF278" s="341">
        <f>IF(N278="snížená",J278,0)</f>
        <v>0</v>
      </c>
      <c r="BG278" s="341">
        <f>IF(N278="zákl. přenesená",J278,0)</f>
        <v>0</v>
      </c>
      <c r="BH278" s="341">
        <f>IF(N278="sníž. přenesená",J278,0)</f>
        <v>0</v>
      </c>
      <c r="BI278" s="341">
        <f>IF(N278="nulová",J278,0)</f>
        <v>0</v>
      </c>
      <c r="BJ278" s="3" t="s">
        <v>84</v>
      </c>
      <c r="BK278" s="341">
        <f>ROUND(I278*H278,2)</f>
        <v>0</v>
      </c>
      <c r="BL278" s="3" t="s">
        <v>2709</v>
      </c>
      <c r="BM278" s="340" t="s">
        <v>3019</v>
      </c>
    </row>
    <row r="279" spans="2:65" s="1" customFormat="1" ht="7" customHeight="1" x14ac:dyDescent="0.2">
      <c r="B279" s="14"/>
      <c r="C279" s="15"/>
      <c r="D279" s="15"/>
      <c r="E279" s="15"/>
      <c r="F279" s="15"/>
      <c r="G279" s="15"/>
      <c r="H279" s="15"/>
      <c r="I279" s="15"/>
      <c r="J279" s="15"/>
      <c r="K279" s="15"/>
      <c r="L279" s="13"/>
    </row>
  </sheetData>
  <sheetProtection algorithmName="SHA-512" hashValue="8r9A5q7s/cmBGp6EeS3Dog7BF/mcvaCTyGMZ9u/AyEelnnkMDzvhyWQhZPYkmu203PbL2TbUmz0yJ4GKpqc29g==" saltValue="qd/zQ9Em3SDCDhiQRgN9qA==" spinCount="100000" sheet="1" objects="1" scenarios="1"/>
  <autoFilter ref="C129:K278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9"/>
  <sheetViews>
    <sheetView showGridLines="0" workbookViewId="0">
      <selection activeCell="F135" sqref="F135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AT2" s="3" t="s">
        <v>92</v>
      </c>
    </row>
    <row r="3" spans="2:46" ht="7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84</v>
      </c>
    </row>
    <row r="4" spans="2:46" ht="25" customHeight="1" x14ac:dyDescent="0.2">
      <c r="B4" s="6"/>
      <c r="D4" s="7" t="s">
        <v>98</v>
      </c>
      <c r="L4" s="6"/>
      <c r="M4" s="268" t="s">
        <v>10</v>
      </c>
      <c r="AT4" s="3" t="s">
        <v>4</v>
      </c>
    </row>
    <row r="5" spans="2:46" ht="7" customHeight="1" x14ac:dyDescent="0.2">
      <c r="B5" s="6"/>
      <c r="L5" s="6"/>
    </row>
    <row r="6" spans="2:46" ht="12" customHeight="1" x14ac:dyDescent="0.2">
      <c r="B6" s="6"/>
      <c r="D6" s="10" t="s">
        <v>16</v>
      </c>
      <c r="L6" s="6"/>
    </row>
    <row r="7" spans="2:46" ht="16.5" customHeight="1" x14ac:dyDescent="0.2">
      <c r="B7" s="6"/>
      <c r="E7" s="474" t="str">
        <f>'Rekapitulace stavby'!K6</f>
        <v>Rozšíření objektu Domov u Anežky Luštěnice-Stavba</v>
      </c>
      <c r="F7" s="475"/>
      <c r="G7" s="475"/>
      <c r="H7" s="475"/>
      <c r="L7" s="6"/>
    </row>
    <row r="8" spans="2:46" s="1" customFormat="1" ht="12" customHeight="1" x14ac:dyDescent="0.2">
      <c r="B8" s="13"/>
      <c r="D8" s="10" t="s">
        <v>111</v>
      </c>
      <c r="L8" s="13"/>
    </row>
    <row r="9" spans="2:46" s="1" customFormat="1" ht="16.5" customHeight="1" x14ac:dyDescent="0.2">
      <c r="B9" s="13"/>
      <c r="E9" s="439" t="s">
        <v>3020</v>
      </c>
      <c r="F9" s="473"/>
      <c r="G9" s="473"/>
      <c r="H9" s="473"/>
      <c r="L9" s="13"/>
    </row>
    <row r="10" spans="2:46" s="1" customFormat="1" x14ac:dyDescent="0.2">
      <c r="B10" s="13"/>
      <c r="L10" s="13"/>
    </row>
    <row r="11" spans="2:46" s="1" customFormat="1" ht="12" customHeight="1" x14ac:dyDescent="0.2">
      <c r="B11" s="13"/>
      <c r="D11" s="10" t="s">
        <v>18</v>
      </c>
      <c r="F11" s="269" t="s">
        <v>1</v>
      </c>
      <c r="I11" s="10" t="s">
        <v>19</v>
      </c>
      <c r="J11" s="269" t="s">
        <v>1</v>
      </c>
      <c r="L11" s="13"/>
    </row>
    <row r="12" spans="2:46" s="1" customFormat="1" ht="12" customHeight="1" x14ac:dyDescent="0.2">
      <c r="B12" s="13"/>
      <c r="D12" s="10" t="s">
        <v>20</v>
      </c>
      <c r="F12" s="269" t="s">
        <v>21</v>
      </c>
      <c r="I12" s="10" t="s">
        <v>22</v>
      </c>
      <c r="J12" s="16" t="str">
        <f>'Rekapitulace stavby'!AN8</f>
        <v>14. 9. 2024</v>
      </c>
      <c r="L12" s="13"/>
    </row>
    <row r="13" spans="2:46" s="1" customFormat="1" ht="10.75" customHeight="1" x14ac:dyDescent="0.2">
      <c r="B13" s="13"/>
      <c r="L13" s="13"/>
    </row>
    <row r="14" spans="2:46" s="1" customFormat="1" ht="12" customHeight="1" x14ac:dyDescent="0.2">
      <c r="B14" s="13"/>
      <c r="D14" s="10" t="s">
        <v>24</v>
      </c>
      <c r="I14" s="10" t="s">
        <v>25</v>
      </c>
      <c r="J14" s="269" t="s">
        <v>1</v>
      </c>
      <c r="L14" s="13"/>
    </row>
    <row r="15" spans="2:46" s="1" customFormat="1" ht="18" customHeight="1" x14ac:dyDescent="0.2">
      <c r="B15" s="13"/>
      <c r="E15" s="269" t="s">
        <v>26</v>
      </c>
      <c r="I15" s="10" t="s">
        <v>27</v>
      </c>
      <c r="J15" s="269" t="s">
        <v>1</v>
      </c>
      <c r="L15" s="13"/>
    </row>
    <row r="16" spans="2:46" s="1" customFormat="1" ht="7" customHeight="1" x14ac:dyDescent="0.2">
      <c r="B16" s="13"/>
      <c r="L16" s="13"/>
    </row>
    <row r="17" spans="2:12" s="1" customFormat="1" ht="12" customHeight="1" x14ac:dyDescent="0.2">
      <c r="B17" s="13"/>
      <c r="D17" s="10" t="s">
        <v>28</v>
      </c>
      <c r="I17" s="10" t="s">
        <v>25</v>
      </c>
      <c r="J17" s="11" t="str">
        <f>'Rekapitulace stavby'!AN13</f>
        <v>Vyplň údaj</v>
      </c>
      <c r="L17" s="13"/>
    </row>
    <row r="18" spans="2:12" s="1" customFormat="1" ht="18" customHeight="1" x14ac:dyDescent="0.2">
      <c r="B18" s="13"/>
      <c r="E18" s="476" t="str">
        <f>'Rekapitulace stavby'!E14</f>
        <v>Vyplň údaj</v>
      </c>
      <c r="F18" s="477"/>
      <c r="G18" s="477"/>
      <c r="H18" s="477"/>
      <c r="I18" s="10" t="s">
        <v>27</v>
      </c>
      <c r="J18" s="11" t="str">
        <f>'Rekapitulace stavby'!AN14</f>
        <v>Vyplň údaj</v>
      </c>
      <c r="L18" s="13"/>
    </row>
    <row r="19" spans="2:12" s="1" customFormat="1" ht="7" customHeight="1" x14ac:dyDescent="0.2">
      <c r="B19" s="13"/>
      <c r="L19" s="13"/>
    </row>
    <row r="20" spans="2:12" s="1" customFormat="1" ht="12" customHeight="1" x14ac:dyDescent="0.2">
      <c r="B20" s="13"/>
      <c r="D20" s="10" t="s">
        <v>30</v>
      </c>
      <c r="I20" s="10" t="s">
        <v>25</v>
      </c>
      <c r="J20" s="269" t="s">
        <v>1</v>
      </c>
      <c r="L20" s="13"/>
    </row>
    <row r="21" spans="2:12" s="1" customFormat="1" ht="18" customHeight="1" x14ac:dyDescent="0.2">
      <c r="B21" s="13"/>
      <c r="E21" s="269" t="s">
        <v>31</v>
      </c>
      <c r="I21" s="10" t="s">
        <v>27</v>
      </c>
      <c r="J21" s="269" t="s">
        <v>1</v>
      </c>
      <c r="L21" s="13"/>
    </row>
    <row r="22" spans="2:12" s="1" customFormat="1" ht="7" customHeight="1" x14ac:dyDescent="0.2">
      <c r="B22" s="13"/>
      <c r="L22" s="13"/>
    </row>
    <row r="23" spans="2:12" s="1" customFormat="1" ht="12" customHeight="1" x14ac:dyDescent="0.2">
      <c r="B23" s="13"/>
      <c r="D23" s="10" t="s">
        <v>33</v>
      </c>
      <c r="I23" s="10" t="s">
        <v>25</v>
      </c>
      <c r="J23" s="269" t="s">
        <v>1</v>
      </c>
      <c r="L23" s="13"/>
    </row>
    <row r="24" spans="2:12" s="1" customFormat="1" ht="18" customHeight="1" x14ac:dyDescent="0.2">
      <c r="B24" s="13"/>
      <c r="E24" s="269" t="s">
        <v>34</v>
      </c>
      <c r="I24" s="10" t="s">
        <v>27</v>
      </c>
      <c r="J24" s="269" t="s">
        <v>1</v>
      </c>
      <c r="L24" s="13"/>
    </row>
    <row r="25" spans="2:12" s="1" customFormat="1" ht="7" customHeight="1" x14ac:dyDescent="0.2">
      <c r="B25" s="13"/>
      <c r="L25" s="13"/>
    </row>
    <row r="26" spans="2:12" s="1" customFormat="1" ht="12" customHeight="1" x14ac:dyDescent="0.2">
      <c r="B26" s="13"/>
      <c r="D26" s="10" t="s">
        <v>35</v>
      </c>
      <c r="L26" s="13"/>
    </row>
    <row r="27" spans="2:12" s="271" customFormat="1" ht="16.5" customHeight="1" x14ac:dyDescent="0.2">
      <c r="B27" s="270"/>
      <c r="E27" s="469" t="s">
        <v>1</v>
      </c>
      <c r="F27" s="469"/>
      <c r="G27" s="469"/>
      <c r="H27" s="469"/>
      <c r="L27" s="270"/>
    </row>
    <row r="28" spans="2:12" s="1" customFormat="1" ht="7" customHeight="1" x14ac:dyDescent="0.2">
      <c r="B28" s="13"/>
      <c r="L28" s="13"/>
    </row>
    <row r="29" spans="2:12" s="1" customFormat="1" ht="7" customHeight="1" x14ac:dyDescent="0.2">
      <c r="B29" s="13"/>
      <c r="D29" s="272"/>
      <c r="E29" s="272"/>
      <c r="F29" s="272"/>
      <c r="G29" s="272"/>
      <c r="H29" s="272"/>
      <c r="I29" s="272"/>
      <c r="J29" s="272"/>
      <c r="K29" s="272"/>
      <c r="L29" s="13"/>
    </row>
    <row r="30" spans="2:12" s="1" customFormat="1" ht="25.4" customHeight="1" x14ac:dyDescent="0.2">
      <c r="B30" s="13"/>
      <c r="D30" s="273" t="s">
        <v>36</v>
      </c>
      <c r="J30" s="274">
        <f>ROUND(J129, 2)</f>
        <v>0</v>
      </c>
      <c r="L30" s="13"/>
    </row>
    <row r="31" spans="2:12" s="1" customFormat="1" ht="7" customHeight="1" x14ac:dyDescent="0.2">
      <c r="B31" s="13"/>
      <c r="D31" s="272"/>
      <c r="E31" s="272"/>
      <c r="F31" s="272"/>
      <c r="G31" s="272"/>
      <c r="H31" s="272"/>
      <c r="I31" s="272"/>
      <c r="J31" s="272"/>
      <c r="K31" s="272"/>
      <c r="L31" s="13"/>
    </row>
    <row r="32" spans="2:12" s="1" customFormat="1" ht="14.4" customHeight="1" x14ac:dyDescent="0.2">
      <c r="B32" s="13"/>
      <c r="F32" s="275" t="s">
        <v>38</v>
      </c>
      <c r="I32" s="275" t="s">
        <v>37</v>
      </c>
      <c r="J32" s="275" t="s">
        <v>39</v>
      </c>
      <c r="L32" s="13"/>
    </row>
    <row r="33" spans="2:12" s="1" customFormat="1" ht="14.4" customHeight="1" x14ac:dyDescent="0.2">
      <c r="B33" s="13"/>
      <c r="D33" s="276" t="s">
        <v>40</v>
      </c>
      <c r="E33" s="10" t="s">
        <v>41</v>
      </c>
      <c r="F33" s="277">
        <f>ROUND((SUM(BE129:BE198)),  2)</f>
        <v>0</v>
      </c>
      <c r="I33" s="278">
        <v>0.21</v>
      </c>
      <c r="J33" s="277">
        <f>ROUND(((SUM(BE129:BE198))*I33),  2)</f>
        <v>0</v>
      </c>
      <c r="L33" s="13"/>
    </row>
    <row r="34" spans="2:12" s="1" customFormat="1" ht="14.4" customHeight="1" x14ac:dyDescent="0.2">
      <c r="B34" s="13"/>
      <c r="E34" s="10" t="s">
        <v>42</v>
      </c>
      <c r="F34" s="277">
        <f>ROUND((SUM(BF129:BF198)),  2)</f>
        <v>0</v>
      </c>
      <c r="I34" s="278">
        <v>0.12</v>
      </c>
      <c r="J34" s="277">
        <f>ROUND(((SUM(BF129:BF198))*I34),  2)</f>
        <v>0</v>
      </c>
      <c r="L34" s="13"/>
    </row>
    <row r="35" spans="2:12" s="1" customFormat="1" ht="14.4" hidden="1" customHeight="1" x14ac:dyDescent="0.2">
      <c r="B35" s="13"/>
      <c r="E35" s="10" t="s">
        <v>43</v>
      </c>
      <c r="F35" s="277">
        <f>ROUND((SUM(BG129:BG198)),  2)</f>
        <v>0</v>
      </c>
      <c r="I35" s="278">
        <v>0.21</v>
      </c>
      <c r="J35" s="277">
        <f>0</f>
        <v>0</v>
      </c>
      <c r="L35" s="13"/>
    </row>
    <row r="36" spans="2:12" s="1" customFormat="1" ht="14.4" hidden="1" customHeight="1" x14ac:dyDescent="0.2">
      <c r="B36" s="13"/>
      <c r="E36" s="10" t="s">
        <v>44</v>
      </c>
      <c r="F36" s="277">
        <f>ROUND((SUM(BH129:BH198)),  2)</f>
        <v>0</v>
      </c>
      <c r="I36" s="278">
        <v>0.15</v>
      </c>
      <c r="J36" s="277">
        <f>0</f>
        <v>0</v>
      </c>
      <c r="L36" s="13"/>
    </row>
    <row r="37" spans="2:12" s="1" customFormat="1" ht="14.4" hidden="1" customHeight="1" x14ac:dyDescent="0.2">
      <c r="B37" s="13"/>
      <c r="E37" s="10" t="s">
        <v>45</v>
      </c>
      <c r="F37" s="277">
        <f>ROUND((SUM(BI129:BI198)),  2)</f>
        <v>0</v>
      </c>
      <c r="I37" s="278">
        <v>0</v>
      </c>
      <c r="J37" s="277">
        <f>0</f>
        <v>0</v>
      </c>
      <c r="L37" s="13"/>
    </row>
    <row r="38" spans="2:12" s="1" customFormat="1" ht="7" customHeight="1" x14ac:dyDescent="0.2">
      <c r="B38" s="13"/>
      <c r="L38" s="13"/>
    </row>
    <row r="39" spans="2:12" s="1" customFormat="1" ht="25.4" customHeight="1" x14ac:dyDescent="0.2">
      <c r="B39" s="13"/>
      <c r="C39" s="279"/>
      <c r="D39" s="280" t="s">
        <v>46</v>
      </c>
      <c r="E39" s="281"/>
      <c r="F39" s="281"/>
      <c r="G39" s="282" t="s">
        <v>47</v>
      </c>
      <c r="H39" s="283" t="s">
        <v>48</v>
      </c>
      <c r="I39" s="281"/>
      <c r="J39" s="284">
        <f>SUM(J30:J37)</f>
        <v>0</v>
      </c>
      <c r="K39" s="285"/>
      <c r="L39" s="13"/>
    </row>
    <row r="40" spans="2:12" s="1" customFormat="1" ht="14.4" customHeight="1" x14ac:dyDescent="0.2">
      <c r="B40" s="13"/>
      <c r="L40" s="13"/>
    </row>
    <row r="41" spans="2:12" ht="14.4" customHeight="1" x14ac:dyDescent="0.2">
      <c r="B41" s="6"/>
      <c r="L41" s="6"/>
    </row>
    <row r="42" spans="2:12" ht="14.4" customHeight="1" x14ac:dyDescent="0.2">
      <c r="B42" s="6"/>
      <c r="L42" s="6"/>
    </row>
    <row r="43" spans="2:12" ht="14.4" customHeight="1" x14ac:dyDescent="0.2">
      <c r="B43" s="6"/>
      <c r="L43" s="6"/>
    </row>
    <row r="44" spans="2:12" ht="14.4" customHeight="1" x14ac:dyDescent="0.2">
      <c r="B44" s="6"/>
      <c r="L44" s="6"/>
    </row>
    <row r="45" spans="2:12" ht="14.4" customHeight="1" x14ac:dyDescent="0.2">
      <c r="B45" s="6"/>
      <c r="L45" s="6"/>
    </row>
    <row r="46" spans="2:12" ht="14.4" customHeight="1" x14ac:dyDescent="0.2">
      <c r="B46" s="6"/>
      <c r="L46" s="6"/>
    </row>
    <row r="47" spans="2:12" ht="14.4" customHeight="1" x14ac:dyDescent="0.2">
      <c r="B47" s="6"/>
      <c r="L47" s="6"/>
    </row>
    <row r="48" spans="2:12" ht="14.4" customHeight="1" x14ac:dyDescent="0.2">
      <c r="B48" s="6"/>
      <c r="L48" s="6"/>
    </row>
    <row r="49" spans="2:12" ht="14.4" customHeight="1" x14ac:dyDescent="0.2">
      <c r="B49" s="6"/>
      <c r="L49" s="6"/>
    </row>
    <row r="50" spans="2:12" s="1" customFormat="1" ht="14.4" customHeight="1" x14ac:dyDescent="0.2">
      <c r="B50" s="13"/>
      <c r="D50" s="286" t="s">
        <v>49</v>
      </c>
      <c r="E50" s="287"/>
      <c r="F50" s="287"/>
      <c r="G50" s="286" t="s">
        <v>50</v>
      </c>
      <c r="H50" s="287"/>
      <c r="I50" s="287"/>
      <c r="J50" s="287"/>
      <c r="K50" s="287"/>
      <c r="L50" s="13"/>
    </row>
    <row r="51" spans="2:12" x14ac:dyDescent="0.2">
      <c r="B51" s="6"/>
      <c r="L51" s="6"/>
    </row>
    <row r="52" spans="2:12" x14ac:dyDescent="0.2">
      <c r="B52" s="6"/>
      <c r="L52" s="6"/>
    </row>
    <row r="53" spans="2:12" x14ac:dyDescent="0.2">
      <c r="B53" s="6"/>
      <c r="L53" s="6"/>
    </row>
    <row r="54" spans="2:12" x14ac:dyDescent="0.2">
      <c r="B54" s="6"/>
      <c r="L54" s="6"/>
    </row>
    <row r="55" spans="2:12" x14ac:dyDescent="0.2">
      <c r="B55" s="6"/>
      <c r="L55" s="6"/>
    </row>
    <row r="56" spans="2:12" x14ac:dyDescent="0.2">
      <c r="B56" s="6"/>
      <c r="L56" s="6"/>
    </row>
    <row r="57" spans="2:12" x14ac:dyDescent="0.2">
      <c r="B57" s="6"/>
      <c r="L57" s="6"/>
    </row>
    <row r="58" spans="2:12" x14ac:dyDescent="0.2">
      <c r="B58" s="6"/>
      <c r="L58" s="6"/>
    </row>
    <row r="59" spans="2:12" x14ac:dyDescent="0.2">
      <c r="B59" s="6"/>
      <c r="L59" s="6"/>
    </row>
    <row r="60" spans="2:12" x14ac:dyDescent="0.2">
      <c r="B60" s="6"/>
      <c r="L60" s="6"/>
    </row>
    <row r="61" spans="2:12" s="1" customFormat="1" ht="12.5" x14ac:dyDescent="0.2">
      <c r="B61" s="13"/>
      <c r="D61" s="288" t="s">
        <v>51</v>
      </c>
      <c r="E61" s="289"/>
      <c r="F61" s="290" t="s">
        <v>52</v>
      </c>
      <c r="G61" s="288" t="s">
        <v>51</v>
      </c>
      <c r="H61" s="289"/>
      <c r="I61" s="289"/>
      <c r="J61" s="291" t="s">
        <v>52</v>
      </c>
      <c r="K61" s="289"/>
      <c r="L61" s="13"/>
    </row>
    <row r="62" spans="2:12" x14ac:dyDescent="0.2">
      <c r="B62" s="6"/>
      <c r="L62" s="6"/>
    </row>
    <row r="63" spans="2:12" x14ac:dyDescent="0.2">
      <c r="B63" s="6"/>
      <c r="L63" s="6"/>
    </row>
    <row r="64" spans="2:12" x14ac:dyDescent="0.2">
      <c r="B64" s="6"/>
      <c r="L64" s="6"/>
    </row>
    <row r="65" spans="2:12" s="1" customFormat="1" ht="13" x14ac:dyDescent="0.2">
      <c r="B65" s="13"/>
      <c r="D65" s="286" t="s">
        <v>53</v>
      </c>
      <c r="E65" s="287"/>
      <c r="F65" s="287"/>
      <c r="G65" s="286" t="s">
        <v>54</v>
      </c>
      <c r="H65" s="287"/>
      <c r="I65" s="287"/>
      <c r="J65" s="287"/>
      <c r="K65" s="287"/>
      <c r="L65" s="13"/>
    </row>
    <row r="66" spans="2:12" x14ac:dyDescent="0.2">
      <c r="B66" s="6"/>
      <c r="L66" s="6"/>
    </row>
    <row r="67" spans="2:12" x14ac:dyDescent="0.2">
      <c r="B67" s="6"/>
      <c r="L67" s="6"/>
    </row>
    <row r="68" spans="2:12" x14ac:dyDescent="0.2">
      <c r="B68" s="6"/>
      <c r="L68" s="6"/>
    </row>
    <row r="69" spans="2:12" x14ac:dyDescent="0.2">
      <c r="B69" s="6"/>
      <c r="L69" s="6"/>
    </row>
    <row r="70" spans="2:12" x14ac:dyDescent="0.2">
      <c r="B70" s="6"/>
      <c r="L70" s="6"/>
    </row>
    <row r="71" spans="2:12" x14ac:dyDescent="0.2">
      <c r="B71" s="6"/>
      <c r="L71" s="6"/>
    </row>
    <row r="72" spans="2:12" x14ac:dyDescent="0.2">
      <c r="B72" s="6"/>
      <c r="L72" s="6"/>
    </row>
    <row r="73" spans="2:12" x14ac:dyDescent="0.2">
      <c r="B73" s="6"/>
      <c r="L73" s="6"/>
    </row>
    <row r="74" spans="2:12" x14ac:dyDescent="0.2">
      <c r="B74" s="6"/>
      <c r="L74" s="6"/>
    </row>
    <row r="75" spans="2:12" x14ac:dyDescent="0.2">
      <c r="B75" s="6"/>
      <c r="L75" s="6"/>
    </row>
    <row r="76" spans="2:12" s="1" customFormat="1" ht="12.5" x14ac:dyDescent="0.2">
      <c r="B76" s="13"/>
      <c r="D76" s="288" t="s">
        <v>51</v>
      </c>
      <c r="E76" s="289"/>
      <c r="F76" s="290" t="s">
        <v>52</v>
      </c>
      <c r="G76" s="288" t="s">
        <v>51</v>
      </c>
      <c r="H76" s="289"/>
      <c r="I76" s="289"/>
      <c r="J76" s="291" t="s">
        <v>52</v>
      </c>
      <c r="K76" s="289"/>
      <c r="L76" s="13"/>
    </row>
    <row r="77" spans="2:12" s="1" customFormat="1" ht="14.4" customHeight="1" x14ac:dyDescent="0.2"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3"/>
    </row>
    <row r="81" spans="2:47" s="1" customFormat="1" ht="7" customHeight="1" x14ac:dyDescent="0.2">
      <c r="B81" s="292"/>
      <c r="C81" s="293"/>
      <c r="D81" s="293"/>
      <c r="E81" s="293"/>
      <c r="F81" s="293"/>
      <c r="G81" s="293"/>
      <c r="H81" s="293"/>
      <c r="I81" s="293"/>
      <c r="J81" s="293"/>
      <c r="K81" s="293"/>
      <c r="L81" s="13"/>
    </row>
    <row r="82" spans="2:47" s="1" customFormat="1" ht="25" customHeight="1" x14ac:dyDescent="0.2">
      <c r="B82" s="13"/>
      <c r="C82" s="7" t="s">
        <v>265</v>
      </c>
      <c r="L82" s="13"/>
    </row>
    <row r="83" spans="2:47" s="1" customFormat="1" ht="7" customHeight="1" x14ac:dyDescent="0.2">
      <c r="B83" s="13"/>
      <c r="L83" s="13"/>
    </row>
    <row r="84" spans="2:47" s="1" customFormat="1" ht="12" customHeight="1" x14ac:dyDescent="0.2">
      <c r="B84" s="13"/>
      <c r="C84" s="10" t="s">
        <v>16</v>
      </c>
      <c r="L84" s="13"/>
    </row>
    <row r="85" spans="2:47" s="1" customFormat="1" ht="16.5" customHeight="1" x14ac:dyDescent="0.2">
      <c r="B85" s="13"/>
      <c r="E85" s="474" t="str">
        <f>E7</f>
        <v>Rozšíření objektu Domov u Anežky Luštěnice-Stavba</v>
      </c>
      <c r="F85" s="475"/>
      <c r="G85" s="475"/>
      <c r="H85" s="475"/>
      <c r="L85" s="13"/>
    </row>
    <row r="86" spans="2:47" s="1" customFormat="1" ht="12" customHeight="1" x14ac:dyDescent="0.2">
      <c r="B86" s="13"/>
      <c r="C86" s="10" t="s">
        <v>111</v>
      </c>
      <c r="L86" s="13"/>
    </row>
    <row r="87" spans="2:47" s="1" customFormat="1" ht="16.5" customHeight="1" x14ac:dyDescent="0.2">
      <c r="B87" s="13"/>
      <c r="E87" s="439" t="str">
        <f>E9</f>
        <v>SO3A - Doplnění chybějících položek</v>
      </c>
      <c r="F87" s="473"/>
      <c r="G87" s="473"/>
      <c r="H87" s="473"/>
      <c r="L87" s="13"/>
    </row>
    <row r="88" spans="2:47" s="1" customFormat="1" ht="7" customHeight="1" x14ac:dyDescent="0.2">
      <c r="B88" s="13"/>
      <c r="L88" s="13"/>
    </row>
    <row r="89" spans="2:47" s="1" customFormat="1" ht="12" customHeight="1" x14ac:dyDescent="0.2">
      <c r="B89" s="13"/>
      <c r="C89" s="10" t="s">
        <v>20</v>
      </c>
      <c r="F89" s="269" t="str">
        <f>F12</f>
        <v>parc.č. st. 443; 462/122, k.ú. Luštěnice</v>
      </c>
      <c r="I89" s="10" t="s">
        <v>22</v>
      </c>
      <c r="J89" s="16" t="str">
        <f>IF(J12="","",J12)</f>
        <v>14. 9. 2024</v>
      </c>
      <c r="L89" s="13"/>
    </row>
    <row r="90" spans="2:47" s="1" customFormat="1" ht="7" customHeight="1" x14ac:dyDescent="0.2">
      <c r="B90" s="13"/>
      <c r="L90" s="13"/>
    </row>
    <row r="91" spans="2:47" s="1" customFormat="1" ht="25.65" customHeight="1" x14ac:dyDescent="0.2">
      <c r="B91" s="13"/>
      <c r="C91" s="10" t="s">
        <v>24</v>
      </c>
      <c r="F91" s="269" t="str">
        <f>E15</f>
        <v xml:space="preserve">Domov u Anežky Luštěnice, poskytovatel sociálních </v>
      </c>
      <c r="I91" s="10" t="s">
        <v>30</v>
      </c>
      <c r="J91" s="152" t="str">
        <f>E21</f>
        <v>Sibre s.r.o., Ing. Radek Krýza</v>
      </c>
      <c r="L91" s="13"/>
    </row>
    <row r="92" spans="2:47" s="1" customFormat="1" ht="15.15" customHeight="1" x14ac:dyDescent="0.2">
      <c r="B92" s="13"/>
      <c r="C92" s="10" t="s">
        <v>28</v>
      </c>
      <c r="F92" s="269" t="str">
        <f>IF(E18="","",E18)</f>
        <v>Vyplň údaj</v>
      </c>
      <c r="I92" s="10" t="s">
        <v>33</v>
      </c>
      <c r="J92" s="152" t="str">
        <f>E24</f>
        <v>Ing. M. Locihová</v>
      </c>
      <c r="L92" s="13"/>
    </row>
    <row r="93" spans="2:47" s="1" customFormat="1" ht="10.25" customHeight="1" x14ac:dyDescent="0.2">
      <c r="B93" s="13"/>
      <c r="L93" s="13"/>
    </row>
    <row r="94" spans="2:47" s="1" customFormat="1" ht="29.25" customHeight="1" x14ac:dyDescent="0.2">
      <c r="B94" s="13"/>
      <c r="C94" s="294" t="s">
        <v>266</v>
      </c>
      <c r="D94" s="279"/>
      <c r="E94" s="279"/>
      <c r="F94" s="279"/>
      <c r="G94" s="279"/>
      <c r="H94" s="279"/>
      <c r="I94" s="279"/>
      <c r="J94" s="295" t="s">
        <v>267</v>
      </c>
      <c r="K94" s="279"/>
      <c r="L94" s="13"/>
    </row>
    <row r="95" spans="2:47" s="1" customFormat="1" ht="10.25" customHeight="1" x14ac:dyDescent="0.2">
      <c r="B95" s="13"/>
      <c r="L95" s="13"/>
    </row>
    <row r="96" spans="2:47" s="1" customFormat="1" ht="22.75" customHeight="1" x14ac:dyDescent="0.2">
      <c r="B96" s="13"/>
      <c r="C96" s="296" t="s">
        <v>268</v>
      </c>
      <c r="J96" s="274">
        <f>J129</f>
        <v>0</v>
      </c>
      <c r="L96" s="13"/>
      <c r="AU96" s="3" t="s">
        <v>269</v>
      </c>
    </row>
    <row r="97" spans="2:12" s="298" customFormat="1" ht="25" customHeight="1" x14ac:dyDescent="0.2">
      <c r="B97" s="297"/>
      <c r="D97" s="299" t="s">
        <v>270</v>
      </c>
      <c r="E97" s="300"/>
      <c r="F97" s="300"/>
      <c r="G97" s="300"/>
      <c r="H97" s="300"/>
      <c r="I97" s="300"/>
      <c r="J97" s="301">
        <f>J130</f>
        <v>0</v>
      </c>
      <c r="L97" s="297"/>
    </row>
    <row r="98" spans="2:12" s="303" customFormat="1" ht="19.899999999999999" customHeight="1" x14ac:dyDescent="0.2">
      <c r="B98" s="302"/>
      <c r="D98" s="304" t="s">
        <v>272</v>
      </c>
      <c r="E98" s="305"/>
      <c r="F98" s="305"/>
      <c r="G98" s="305"/>
      <c r="H98" s="305"/>
      <c r="I98" s="305"/>
      <c r="J98" s="306">
        <f>J131</f>
        <v>0</v>
      </c>
      <c r="L98" s="302"/>
    </row>
    <row r="99" spans="2:12" s="303" customFormat="1" ht="19.899999999999999" customHeight="1" x14ac:dyDescent="0.2">
      <c r="B99" s="302"/>
      <c r="D99" s="304" t="s">
        <v>275</v>
      </c>
      <c r="E99" s="305"/>
      <c r="F99" s="305"/>
      <c r="G99" s="305"/>
      <c r="H99" s="305"/>
      <c r="I99" s="305"/>
      <c r="J99" s="306">
        <f>J138</f>
        <v>0</v>
      </c>
      <c r="L99" s="302"/>
    </row>
    <row r="100" spans="2:12" s="303" customFormat="1" ht="19.899999999999999" customHeight="1" x14ac:dyDescent="0.2">
      <c r="B100" s="302"/>
      <c r="D100" s="304" t="s">
        <v>276</v>
      </c>
      <c r="E100" s="305"/>
      <c r="F100" s="305"/>
      <c r="G100" s="305"/>
      <c r="H100" s="305"/>
      <c r="I100" s="305"/>
      <c r="J100" s="306">
        <f>J143</f>
        <v>0</v>
      </c>
      <c r="L100" s="302"/>
    </row>
    <row r="101" spans="2:12" s="303" customFormat="1" ht="19.899999999999999" customHeight="1" x14ac:dyDescent="0.2">
      <c r="B101" s="302"/>
      <c r="D101" s="304" t="s">
        <v>277</v>
      </c>
      <c r="E101" s="305"/>
      <c r="F101" s="305"/>
      <c r="G101" s="305"/>
      <c r="H101" s="305"/>
      <c r="I101" s="305"/>
      <c r="J101" s="306">
        <f>J145</f>
        <v>0</v>
      </c>
      <c r="L101" s="302"/>
    </row>
    <row r="102" spans="2:12" s="298" customFormat="1" ht="25" customHeight="1" x14ac:dyDescent="0.2">
      <c r="B102" s="297"/>
      <c r="D102" s="299" t="s">
        <v>278</v>
      </c>
      <c r="E102" s="300"/>
      <c r="F102" s="300"/>
      <c r="G102" s="300"/>
      <c r="H102" s="300"/>
      <c r="I102" s="300"/>
      <c r="J102" s="301">
        <f>J147</f>
        <v>0</v>
      </c>
      <c r="L102" s="297"/>
    </row>
    <row r="103" spans="2:12" s="303" customFormat="1" ht="19.899999999999999" customHeight="1" x14ac:dyDescent="0.2">
      <c r="B103" s="302"/>
      <c r="D103" s="304" t="s">
        <v>280</v>
      </c>
      <c r="E103" s="305"/>
      <c r="F103" s="305"/>
      <c r="G103" s="305"/>
      <c r="H103" s="305"/>
      <c r="I103" s="305"/>
      <c r="J103" s="306">
        <f>J148</f>
        <v>0</v>
      </c>
      <c r="L103" s="302"/>
    </row>
    <row r="104" spans="2:12" s="303" customFormat="1" ht="19.899999999999999" customHeight="1" x14ac:dyDescent="0.2">
      <c r="B104" s="302"/>
      <c r="D104" s="304" t="s">
        <v>3021</v>
      </c>
      <c r="E104" s="305"/>
      <c r="F104" s="305"/>
      <c r="G104" s="305"/>
      <c r="H104" s="305"/>
      <c r="I104" s="305"/>
      <c r="J104" s="306">
        <f>J153</f>
        <v>0</v>
      </c>
      <c r="L104" s="302"/>
    </row>
    <row r="105" spans="2:12" s="303" customFormat="1" ht="19.899999999999999" customHeight="1" x14ac:dyDescent="0.2">
      <c r="B105" s="302"/>
      <c r="D105" s="304" t="s">
        <v>3022</v>
      </c>
      <c r="E105" s="305"/>
      <c r="F105" s="305"/>
      <c r="G105" s="305"/>
      <c r="H105" s="305"/>
      <c r="I105" s="305"/>
      <c r="J105" s="306">
        <f>J155</f>
        <v>0</v>
      </c>
      <c r="L105" s="302"/>
    </row>
    <row r="106" spans="2:12" s="303" customFormat="1" ht="19.899999999999999" customHeight="1" x14ac:dyDescent="0.2">
      <c r="B106" s="302"/>
      <c r="D106" s="304" t="s">
        <v>292</v>
      </c>
      <c r="E106" s="305"/>
      <c r="F106" s="305"/>
      <c r="G106" s="305"/>
      <c r="H106" s="305"/>
      <c r="I106" s="305"/>
      <c r="J106" s="306">
        <f>J157</f>
        <v>0</v>
      </c>
      <c r="L106" s="302"/>
    </row>
    <row r="107" spans="2:12" s="303" customFormat="1" ht="19.899999999999999" customHeight="1" x14ac:dyDescent="0.2">
      <c r="B107" s="302"/>
      <c r="D107" s="304" t="s">
        <v>294</v>
      </c>
      <c r="E107" s="305"/>
      <c r="F107" s="305"/>
      <c r="G107" s="305"/>
      <c r="H107" s="305"/>
      <c r="I107" s="305"/>
      <c r="J107" s="306">
        <f>J166</f>
        <v>0</v>
      </c>
      <c r="L107" s="302"/>
    </row>
    <row r="108" spans="2:12" s="298" customFormat="1" ht="25" customHeight="1" x14ac:dyDescent="0.2">
      <c r="B108" s="297"/>
      <c r="D108" s="299" t="s">
        <v>299</v>
      </c>
      <c r="E108" s="300"/>
      <c r="F108" s="300"/>
      <c r="G108" s="300"/>
      <c r="H108" s="300"/>
      <c r="I108" s="300"/>
      <c r="J108" s="301">
        <f>J194</f>
        <v>0</v>
      </c>
      <c r="L108" s="297"/>
    </row>
    <row r="109" spans="2:12" s="303" customFormat="1" ht="19.899999999999999" customHeight="1" x14ac:dyDescent="0.2">
      <c r="B109" s="302"/>
      <c r="D109" s="304" t="s">
        <v>300</v>
      </c>
      <c r="E109" s="305"/>
      <c r="F109" s="305"/>
      <c r="G109" s="305"/>
      <c r="H109" s="305"/>
      <c r="I109" s="305"/>
      <c r="J109" s="306">
        <f>J195</f>
        <v>0</v>
      </c>
      <c r="L109" s="302"/>
    </row>
    <row r="110" spans="2:12" s="1" customFormat="1" ht="21.75" customHeight="1" x14ac:dyDescent="0.2">
      <c r="B110" s="13"/>
      <c r="L110" s="13"/>
    </row>
    <row r="111" spans="2:12" s="1" customFormat="1" ht="7" customHeight="1" x14ac:dyDescent="0.2">
      <c r="B111" s="14"/>
      <c r="C111" s="15"/>
      <c r="D111" s="15"/>
      <c r="E111" s="15"/>
      <c r="F111" s="15"/>
      <c r="G111" s="15"/>
      <c r="H111" s="15"/>
      <c r="I111" s="15"/>
      <c r="J111" s="15"/>
      <c r="K111" s="15"/>
      <c r="L111" s="13"/>
    </row>
    <row r="115" spans="2:20" s="1" customFormat="1" ht="7" customHeight="1" x14ac:dyDescent="0.2">
      <c r="B115" s="292"/>
      <c r="C115" s="293"/>
      <c r="D115" s="293"/>
      <c r="E115" s="293"/>
      <c r="F115" s="293"/>
      <c r="G115" s="293"/>
      <c r="H115" s="293"/>
      <c r="I115" s="293"/>
      <c r="J115" s="293"/>
      <c r="K115" s="293"/>
      <c r="L115" s="13"/>
    </row>
    <row r="116" spans="2:20" s="1" customFormat="1" ht="25" customHeight="1" x14ac:dyDescent="0.2">
      <c r="B116" s="13"/>
      <c r="C116" s="7" t="s">
        <v>305</v>
      </c>
      <c r="L116" s="13"/>
    </row>
    <row r="117" spans="2:20" s="1" customFormat="1" ht="7" customHeight="1" x14ac:dyDescent="0.2">
      <c r="B117" s="13"/>
      <c r="L117" s="13"/>
    </row>
    <row r="118" spans="2:20" s="1" customFormat="1" ht="12" customHeight="1" x14ac:dyDescent="0.2">
      <c r="B118" s="13"/>
      <c r="C118" s="10" t="s">
        <v>16</v>
      </c>
      <c r="L118" s="13"/>
    </row>
    <row r="119" spans="2:20" s="1" customFormat="1" ht="16.5" customHeight="1" x14ac:dyDescent="0.2">
      <c r="B119" s="13"/>
      <c r="E119" s="474" t="str">
        <f>E7</f>
        <v>Rozšíření objektu Domov u Anežky Luštěnice-Stavba</v>
      </c>
      <c r="F119" s="475"/>
      <c r="G119" s="475"/>
      <c r="H119" s="475"/>
      <c r="L119" s="13"/>
    </row>
    <row r="120" spans="2:20" s="1" customFormat="1" ht="12" customHeight="1" x14ac:dyDescent="0.2">
      <c r="B120" s="13"/>
      <c r="C120" s="10" t="s">
        <v>111</v>
      </c>
      <c r="L120" s="13"/>
    </row>
    <row r="121" spans="2:20" s="1" customFormat="1" ht="16.5" customHeight="1" x14ac:dyDescent="0.2">
      <c r="B121" s="13"/>
      <c r="E121" s="439" t="str">
        <f>E9</f>
        <v>SO3A - Doplnění chybějících položek</v>
      </c>
      <c r="F121" s="473"/>
      <c r="G121" s="473"/>
      <c r="H121" s="473"/>
      <c r="L121" s="13"/>
    </row>
    <row r="122" spans="2:20" s="1" customFormat="1" ht="7" customHeight="1" x14ac:dyDescent="0.2">
      <c r="B122" s="13"/>
      <c r="L122" s="13"/>
    </row>
    <row r="123" spans="2:20" s="1" customFormat="1" ht="12" customHeight="1" x14ac:dyDescent="0.2">
      <c r="B123" s="13"/>
      <c r="C123" s="10" t="s">
        <v>20</v>
      </c>
      <c r="F123" s="269" t="str">
        <f>F12</f>
        <v>parc.č. st. 443; 462/122, k.ú. Luštěnice</v>
      </c>
      <c r="I123" s="10" t="s">
        <v>22</v>
      </c>
      <c r="J123" s="16" t="str">
        <f>IF(J12="","",J12)</f>
        <v>14. 9. 2024</v>
      </c>
      <c r="L123" s="13"/>
    </row>
    <row r="124" spans="2:20" s="1" customFormat="1" ht="7" customHeight="1" x14ac:dyDescent="0.2">
      <c r="B124" s="13"/>
      <c r="L124" s="13"/>
    </row>
    <row r="125" spans="2:20" s="1" customFormat="1" ht="25.65" customHeight="1" x14ac:dyDescent="0.2">
      <c r="B125" s="13"/>
      <c r="C125" s="10" t="s">
        <v>24</v>
      </c>
      <c r="F125" s="269" t="str">
        <f>E15</f>
        <v xml:space="preserve">Domov u Anežky Luštěnice, poskytovatel sociálních </v>
      </c>
      <c r="I125" s="10" t="s">
        <v>30</v>
      </c>
      <c r="J125" s="152" t="str">
        <f>E21</f>
        <v>Sibre s.r.o., Ing. Radek Krýza</v>
      </c>
      <c r="L125" s="13"/>
    </row>
    <row r="126" spans="2:20" s="1" customFormat="1" ht="15.15" customHeight="1" x14ac:dyDescent="0.2">
      <c r="B126" s="13"/>
      <c r="C126" s="10" t="s">
        <v>28</v>
      </c>
      <c r="F126" s="269" t="str">
        <f>IF(E18="","",E18)</f>
        <v>Vyplň údaj</v>
      </c>
      <c r="I126" s="10" t="s">
        <v>33</v>
      </c>
      <c r="J126" s="152" t="str">
        <f>E24</f>
        <v>Ing. M. Locihová</v>
      </c>
      <c r="L126" s="13"/>
    </row>
    <row r="127" spans="2:20" s="1" customFormat="1" ht="10.25" customHeight="1" x14ac:dyDescent="0.2">
      <c r="B127" s="13"/>
      <c r="L127" s="13"/>
    </row>
    <row r="128" spans="2:20" s="2" customFormat="1" ht="29.25" customHeight="1" x14ac:dyDescent="0.2">
      <c r="B128" s="17"/>
      <c r="C128" s="18" t="s">
        <v>306</v>
      </c>
      <c r="D128" s="19" t="s">
        <v>61</v>
      </c>
      <c r="E128" s="19" t="s">
        <v>57</v>
      </c>
      <c r="F128" s="19" t="s">
        <v>58</v>
      </c>
      <c r="G128" s="19" t="s">
        <v>307</v>
      </c>
      <c r="H128" s="19" t="s">
        <v>308</v>
      </c>
      <c r="I128" s="19" t="s">
        <v>309</v>
      </c>
      <c r="J128" s="20" t="s">
        <v>267</v>
      </c>
      <c r="K128" s="307" t="s">
        <v>310</v>
      </c>
      <c r="L128" s="17"/>
      <c r="M128" s="308" t="s">
        <v>1</v>
      </c>
      <c r="N128" s="309" t="s">
        <v>40</v>
      </c>
      <c r="O128" s="309" t="s">
        <v>311</v>
      </c>
      <c r="P128" s="309" t="s">
        <v>312</v>
      </c>
      <c r="Q128" s="309" t="s">
        <v>313</v>
      </c>
      <c r="R128" s="309" t="s">
        <v>314</v>
      </c>
      <c r="S128" s="309" t="s">
        <v>315</v>
      </c>
      <c r="T128" s="310" t="s">
        <v>316</v>
      </c>
    </row>
    <row r="129" spans="2:65" s="1" customFormat="1" ht="22.75" customHeight="1" x14ac:dyDescent="0.35">
      <c r="B129" s="13"/>
      <c r="C129" s="311" t="s">
        <v>317</v>
      </c>
      <c r="J129" s="312">
        <f>BK129</f>
        <v>0</v>
      </c>
      <c r="L129" s="13"/>
      <c r="M129" s="313"/>
      <c r="N129" s="272"/>
      <c r="O129" s="272"/>
      <c r="P129" s="314">
        <f>P130+P147+P194</f>
        <v>0</v>
      </c>
      <c r="Q129" s="272"/>
      <c r="R129" s="314">
        <f>R130+R147+R194</f>
        <v>18.687720219999999</v>
      </c>
      <c r="S129" s="272"/>
      <c r="T129" s="315">
        <f>T130+T147+T194</f>
        <v>0</v>
      </c>
      <c r="AT129" s="3" t="s">
        <v>75</v>
      </c>
      <c r="AU129" s="3" t="s">
        <v>269</v>
      </c>
      <c r="BK129" s="316">
        <f>BK130+BK147+BK194</f>
        <v>0</v>
      </c>
    </row>
    <row r="130" spans="2:65" s="318" customFormat="1" ht="25.9" customHeight="1" x14ac:dyDescent="0.35">
      <c r="B130" s="317"/>
      <c r="D130" s="319" t="s">
        <v>75</v>
      </c>
      <c r="E130" s="320" t="s">
        <v>318</v>
      </c>
      <c r="F130" s="320" t="s">
        <v>319</v>
      </c>
      <c r="J130" s="321">
        <f>BK130</f>
        <v>0</v>
      </c>
      <c r="L130" s="317"/>
      <c r="M130" s="322"/>
      <c r="P130" s="323">
        <f>P131+P138+P143+P145</f>
        <v>0</v>
      </c>
      <c r="R130" s="323">
        <f>R131+R138+R143+R145</f>
        <v>11.6</v>
      </c>
      <c r="T130" s="324">
        <f>T131+T138+T143+T145</f>
        <v>0</v>
      </c>
      <c r="AR130" s="319" t="s">
        <v>84</v>
      </c>
      <c r="AT130" s="325" t="s">
        <v>75</v>
      </c>
      <c r="AU130" s="325" t="s">
        <v>76</v>
      </c>
      <c r="AY130" s="319" t="s">
        <v>320</v>
      </c>
      <c r="BK130" s="326">
        <f>BK131+BK138+BK143+BK145</f>
        <v>0</v>
      </c>
    </row>
    <row r="131" spans="2:65" s="318" customFormat="1" ht="22.75" customHeight="1" x14ac:dyDescent="0.25">
      <c r="B131" s="317"/>
      <c r="D131" s="319" t="s">
        <v>75</v>
      </c>
      <c r="E131" s="327" t="s">
        <v>207</v>
      </c>
      <c r="F131" s="327" t="s">
        <v>432</v>
      </c>
      <c r="J131" s="328">
        <f>BK131</f>
        <v>0</v>
      </c>
      <c r="L131" s="317"/>
      <c r="M131" s="322"/>
      <c r="P131" s="323">
        <f>SUM(P132:P137)</f>
        <v>0</v>
      </c>
      <c r="R131" s="323">
        <f>SUM(R132:R137)</f>
        <v>11.6</v>
      </c>
      <c r="T131" s="324">
        <f>SUM(T132:T137)</f>
        <v>0</v>
      </c>
      <c r="AR131" s="319" t="s">
        <v>84</v>
      </c>
      <c r="AT131" s="325" t="s">
        <v>75</v>
      </c>
      <c r="AU131" s="325" t="s">
        <v>84</v>
      </c>
      <c r="AY131" s="319" t="s">
        <v>320</v>
      </c>
      <c r="BK131" s="326">
        <f>SUM(BK132:BK137)</f>
        <v>0</v>
      </c>
    </row>
    <row r="132" spans="2:65" s="1" customFormat="1" ht="50" customHeight="1" x14ac:dyDescent="0.2">
      <c r="B132" s="13"/>
      <c r="C132" s="329" t="s">
        <v>326</v>
      </c>
      <c r="D132" s="329" t="s">
        <v>322</v>
      </c>
      <c r="E132" s="330" t="s">
        <v>3023</v>
      </c>
      <c r="F132" s="331" t="s">
        <v>4028</v>
      </c>
      <c r="G132" s="332" t="s">
        <v>365</v>
      </c>
      <c r="H132" s="333">
        <v>1</v>
      </c>
      <c r="I132" s="21"/>
      <c r="J132" s="334">
        <f>ROUND(I132*H132,2)</f>
        <v>0</v>
      </c>
      <c r="K132" s="335"/>
      <c r="L132" s="13"/>
      <c r="M132" s="336" t="s">
        <v>1</v>
      </c>
      <c r="N132" s="337" t="s">
        <v>42</v>
      </c>
      <c r="P132" s="338">
        <f>O132*H132</f>
        <v>0</v>
      </c>
      <c r="Q132" s="338">
        <v>5.6</v>
      </c>
      <c r="R132" s="338">
        <f>Q132*H132</f>
        <v>5.6</v>
      </c>
      <c r="S132" s="338">
        <v>0</v>
      </c>
      <c r="T132" s="339">
        <f>S132*H132</f>
        <v>0</v>
      </c>
      <c r="AR132" s="340" t="s">
        <v>326</v>
      </c>
      <c r="AT132" s="340" t="s">
        <v>322</v>
      </c>
      <c r="AU132" s="340" t="s">
        <v>89</v>
      </c>
      <c r="AY132" s="3" t="s">
        <v>320</v>
      </c>
      <c r="BE132" s="341">
        <f>IF(N132="základní",J132,0)</f>
        <v>0</v>
      </c>
      <c r="BF132" s="341">
        <f>IF(N132="snížená",J132,0)</f>
        <v>0</v>
      </c>
      <c r="BG132" s="341">
        <f>IF(N132="zákl. přenesená",J132,0)</f>
        <v>0</v>
      </c>
      <c r="BH132" s="341">
        <f>IF(N132="sníž. přenesená",J132,0)</f>
        <v>0</v>
      </c>
      <c r="BI132" s="341">
        <f>IF(N132="nulová",J132,0)</f>
        <v>0</v>
      </c>
      <c r="BJ132" s="3" t="s">
        <v>89</v>
      </c>
      <c r="BK132" s="341">
        <f>ROUND(I132*H132,2)</f>
        <v>0</v>
      </c>
      <c r="BL132" s="3" t="s">
        <v>326</v>
      </c>
      <c r="BM132" s="340" t="s">
        <v>3024</v>
      </c>
    </row>
    <row r="133" spans="2:65" s="343" customFormat="1" x14ac:dyDescent="0.2">
      <c r="B133" s="342"/>
      <c r="D133" s="344" t="s">
        <v>328</v>
      </c>
      <c r="E133" s="345" t="s">
        <v>1</v>
      </c>
      <c r="F133" s="346" t="s">
        <v>3025</v>
      </c>
      <c r="H133" s="345" t="s">
        <v>1</v>
      </c>
      <c r="L133" s="342"/>
      <c r="M133" s="347"/>
      <c r="T133" s="348"/>
      <c r="AT133" s="345" t="s">
        <v>328</v>
      </c>
      <c r="AU133" s="345" t="s">
        <v>89</v>
      </c>
      <c r="AV133" s="343" t="s">
        <v>84</v>
      </c>
      <c r="AW133" s="343" t="s">
        <v>32</v>
      </c>
      <c r="AX133" s="343" t="s">
        <v>76</v>
      </c>
      <c r="AY133" s="345" t="s">
        <v>320</v>
      </c>
    </row>
    <row r="134" spans="2:65" s="350" customFormat="1" x14ac:dyDescent="0.2">
      <c r="B134" s="349"/>
      <c r="D134" s="344" t="s">
        <v>328</v>
      </c>
      <c r="E134" s="351" t="s">
        <v>1</v>
      </c>
      <c r="F134" s="352" t="s">
        <v>84</v>
      </c>
      <c r="H134" s="353">
        <v>1</v>
      </c>
      <c r="L134" s="349"/>
      <c r="M134" s="354"/>
      <c r="T134" s="355"/>
      <c r="AT134" s="351" t="s">
        <v>328</v>
      </c>
      <c r="AU134" s="351" t="s">
        <v>89</v>
      </c>
      <c r="AV134" s="350" t="s">
        <v>89</v>
      </c>
      <c r="AW134" s="350" t="s">
        <v>32</v>
      </c>
      <c r="AX134" s="350" t="s">
        <v>84</v>
      </c>
      <c r="AY134" s="351" t="s">
        <v>320</v>
      </c>
    </row>
    <row r="135" spans="2:65" s="1" customFormat="1" ht="50" customHeight="1" x14ac:dyDescent="0.2">
      <c r="B135" s="13"/>
      <c r="C135" s="329" t="s">
        <v>346</v>
      </c>
      <c r="D135" s="329" t="s">
        <v>322</v>
      </c>
      <c r="E135" s="330" t="s">
        <v>3026</v>
      </c>
      <c r="F135" s="331" t="s">
        <v>4029</v>
      </c>
      <c r="G135" s="332" t="s">
        <v>365</v>
      </c>
      <c r="H135" s="333">
        <v>1</v>
      </c>
      <c r="I135" s="21"/>
      <c r="J135" s="334">
        <f>ROUND(I135*H135,2)</f>
        <v>0</v>
      </c>
      <c r="K135" s="335"/>
      <c r="L135" s="13"/>
      <c r="M135" s="336" t="s">
        <v>1</v>
      </c>
      <c r="N135" s="337" t="s">
        <v>42</v>
      </c>
      <c r="P135" s="338">
        <f>O135*H135</f>
        <v>0</v>
      </c>
      <c r="Q135" s="338">
        <v>6</v>
      </c>
      <c r="R135" s="338">
        <f>Q135*H135</f>
        <v>6</v>
      </c>
      <c r="S135" s="338">
        <v>0</v>
      </c>
      <c r="T135" s="339">
        <f>S135*H135</f>
        <v>0</v>
      </c>
      <c r="AR135" s="340" t="s">
        <v>326</v>
      </c>
      <c r="AT135" s="340" t="s">
        <v>322</v>
      </c>
      <c r="AU135" s="340" t="s">
        <v>89</v>
      </c>
      <c r="AY135" s="3" t="s">
        <v>320</v>
      </c>
      <c r="BE135" s="341">
        <f>IF(N135="základní",J135,0)</f>
        <v>0</v>
      </c>
      <c r="BF135" s="341">
        <f>IF(N135="snížená",J135,0)</f>
        <v>0</v>
      </c>
      <c r="BG135" s="341">
        <f>IF(N135="zákl. přenesená",J135,0)</f>
        <v>0</v>
      </c>
      <c r="BH135" s="341">
        <f>IF(N135="sníž. přenesená",J135,0)</f>
        <v>0</v>
      </c>
      <c r="BI135" s="341">
        <f>IF(N135="nulová",J135,0)</f>
        <v>0</v>
      </c>
      <c r="BJ135" s="3" t="s">
        <v>89</v>
      </c>
      <c r="BK135" s="341">
        <f>ROUND(I135*H135,2)</f>
        <v>0</v>
      </c>
      <c r="BL135" s="3" t="s">
        <v>326</v>
      </c>
      <c r="BM135" s="340" t="s">
        <v>3027</v>
      </c>
    </row>
    <row r="136" spans="2:65" s="343" customFormat="1" x14ac:dyDescent="0.2">
      <c r="B136" s="342"/>
      <c r="D136" s="344" t="s">
        <v>328</v>
      </c>
      <c r="E136" s="345" t="s">
        <v>1</v>
      </c>
      <c r="F136" s="346" t="s">
        <v>3028</v>
      </c>
      <c r="H136" s="345" t="s">
        <v>1</v>
      </c>
      <c r="L136" s="342"/>
      <c r="M136" s="347"/>
      <c r="T136" s="348"/>
      <c r="AT136" s="345" t="s">
        <v>328</v>
      </c>
      <c r="AU136" s="345" t="s">
        <v>89</v>
      </c>
      <c r="AV136" s="343" t="s">
        <v>84</v>
      </c>
      <c r="AW136" s="343" t="s">
        <v>32</v>
      </c>
      <c r="AX136" s="343" t="s">
        <v>76</v>
      </c>
      <c r="AY136" s="345" t="s">
        <v>320</v>
      </c>
    </row>
    <row r="137" spans="2:65" s="350" customFormat="1" x14ac:dyDescent="0.2">
      <c r="B137" s="349"/>
      <c r="D137" s="344" t="s">
        <v>328</v>
      </c>
      <c r="E137" s="351" t="s">
        <v>1</v>
      </c>
      <c r="F137" s="352" t="s">
        <v>84</v>
      </c>
      <c r="H137" s="353">
        <v>1</v>
      </c>
      <c r="L137" s="349"/>
      <c r="M137" s="354"/>
      <c r="T137" s="355"/>
      <c r="AT137" s="351" t="s">
        <v>328</v>
      </c>
      <c r="AU137" s="351" t="s">
        <v>89</v>
      </c>
      <c r="AV137" s="350" t="s">
        <v>89</v>
      </c>
      <c r="AW137" s="350" t="s">
        <v>32</v>
      </c>
      <c r="AX137" s="350" t="s">
        <v>84</v>
      </c>
      <c r="AY137" s="351" t="s">
        <v>320</v>
      </c>
    </row>
    <row r="138" spans="2:65" s="318" customFormat="1" ht="22.75" customHeight="1" x14ac:dyDescent="0.25">
      <c r="B138" s="317"/>
      <c r="D138" s="319" t="s">
        <v>75</v>
      </c>
      <c r="E138" s="327" t="s">
        <v>372</v>
      </c>
      <c r="F138" s="327" t="s">
        <v>996</v>
      </c>
      <c r="J138" s="328">
        <f>BK138</f>
        <v>0</v>
      </c>
      <c r="L138" s="317"/>
      <c r="M138" s="322"/>
      <c r="P138" s="323">
        <f>SUM(P139:P142)</f>
        <v>0</v>
      </c>
      <c r="R138" s="323">
        <f>SUM(R139:R142)</f>
        <v>0</v>
      </c>
      <c r="T138" s="324">
        <f>SUM(T139:T142)</f>
        <v>0</v>
      </c>
      <c r="AR138" s="319" t="s">
        <v>84</v>
      </c>
      <c r="AT138" s="325" t="s">
        <v>75</v>
      </c>
      <c r="AU138" s="325" t="s">
        <v>84</v>
      </c>
      <c r="AY138" s="319" t="s">
        <v>320</v>
      </c>
      <c r="BK138" s="326">
        <f>SUM(BK139:BK142)</f>
        <v>0</v>
      </c>
    </row>
    <row r="139" spans="2:65" s="1" customFormat="1" ht="16.5" customHeight="1" x14ac:dyDescent="0.2">
      <c r="B139" s="13"/>
      <c r="C139" s="329" t="s">
        <v>358</v>
      </c>
      <c r="D139" s="329" t="s">
        <v>322</v>
      </c>
      <c r="E139" s="330" t="s">
        <v>3029</v>
      </c>
      <c r="F139" s="331" t="s">
        <v>3030</v>
      </c>
      <c r="G139" s="332" t="s">
        <v>385</v>
      </c>
      <c r="H139" s="333">
        <v>925.6</v>
      </c>
      <c r="I139" s="21"/>
      <c r="J139" s="334">
        <f>ROUND(I139*H139,2)</f>
        <v>0</v>
      </c>
      <c r="K139" s="335"/>
      <c r="L139" s="13"/>
      <c r="M139" s="336" t="s">
        <v>1</v>
      </c>
      <c r="N139" s="337" t="s">
        <v>42</v>
      </c>
      <c r="P139" s="338">
        <f>O139*H139</f>
        <v>0</v>
      </c>
      <c r="Q139" s="338">
        <v>0</v>
      </c>
      <c r="R139" s="338">
        <f>Q139*H139</f>
        <v>0</v>
      </c>
      <c r="S139" s="338">
        <v>0</v>
      </c>
      <c r="T139" s="339">
        <f>S139*H139</f>
        <v>0</v>
      </c>
      <c r="AR139" s="340" t="s">
        <v>326</v>
      </c>
      <c r="AT139" s="340" t="s">
        <v>322</v>
      </c>
      <c r="AU139" s="340" t="s">
        <v>89</v>
      </c>
      <c r="AY139" s="3" t="s">
        <v>320</v>
      </c>
      <c r="BE139" s="341">
        <f>IF(N139="základní",J139,0)</f>
        <v>0</v>
      </c>
      <c r="BF139" s="341">
        <f>IF(N139="snížená",J139,0)</f>
        <v>0</v>
      </c>
      <c r="BG139" s="341">
        <f>IF(N139="zákl. přenesená",J139,0)</f>
        <v>0</v>
      </c>
      <c r="BH139" s="341">
        <f>IF(N139="sníž. přenesená",J139,0)</f>
        <v>0</v>
      </c>
      <c r="BI139" s="341">
        <f>IF(N139="nulová",J139,0)</f>
        <v>0</v>
      </c>
      <c r="BJ139" s="3" t="s">
        <v>89</v>
      </c>
      <c r="BK139" s="341">
        <f>ROUND(I139*H139,2)</f>
        <v>0</v>
      </c>
      <c r="BL139" s="3" t="s">
        <v>326</v>
      </c>
      <c r="BM139" s="340" t="s">
        <v>3031</v>
      </c>
    </row>
    <row r="140" spans="2:65" s="1" customFormat="1" ht="21.75" customHeight="1" x14ac:dyDescent="0.2">
      <c r="B140" s="13"/>
      <c r="C140" s="329" t="s">
        <v>343</v>
      </c>
      <c r="D140" s="329" t="s">
        <v>322</v>
      </c>
      <c r="E140" s="330" t="s">
        <v>3032</v>
      </c>
      <c r="F140" s="331" t="s">
        <v>3033</v>
      </c>
      <c r="G140" s="332" t="s">
        <v>385</v>
      </c>
      <c r="H140" s="333">
        <v>27768</v>
      </c>
      <c r="I140" s="21"/>
      <c r="J140" s="334">
        <f>ROUND(I140*H140,2)</f>
        <v>0</v>
      </c>
      <c r="K140" s="335"/>
      <c r="L140" s="13"/>
      <c r="M140" s="336" t="s">
        <v>1</v>
      </c>
      <c r="N140" s="337" t="s">
        <v>42</v>
      </c>
      <c r="P140" s="338">
        <f>O140*H140</f>
        <v>0</v>
      </c>
      <c r="Q140" s="338">
        <v>0</v>
      </c>
      <c r="R140" s="338">
        <f>Q140*H140</f>
        <v>0</v>
      </c>
      <c r="S140" s="338">
        <v>0</v>
      </c>
      <c r="T140" s="339">
        <f>S140*H140</f>
        <v>0</v>
      </c>
      <c r="AR140" s="340" t="s">
        <v>326</v>
      </c>
      <c r="AT140" s="340" t="s">
        <v>322</v>
      </c>
      <c r="AU140" s="340" t="s">
        <v>89</v>
      </c>
      <c r="AY140" s="3" t="s">
        <v>320</v>
      </c>
      <c r="BE140" s="341">
        <f>IF(N140="základní",J140,0)</f>
        <v>0</v>
      </c>
      <c r="BF140" s="341">
        <f>IF(N140="snížená",J140,0)</f>
        <v>0</v>
      </c>
      <c r="BG140" s="341">
        <f>IF(N140="zákl. přenesená",J140,0)</f>
        <v>0</v>
      </c>
      <c r="BH140" s="341">
        <f>IF(N140="sníž. přenesená",J140,0)</f>
        <v>0</v>
      </c>
      <c r="BI140" s="341">
        <f>IF(N140="nulová",J140,0)</f>
        <v>0</v>
      </c>
      <c r="BJ140" s="3" t="s">
        <v>89</v>
      </c>
      <c r="BK140" s="341">
        <f>ROUND(I140*H140,2)</f>
        <v>0</v>
      </c>
      <c r="BL140" s="3" t="s">
        <v>326</v>
      </c>
      <c r="BM140" s="340" t="s">
        <v>3034</v>
      </c>
    </row>
    <row r="141" spans="2:65" s="350" customFormat="1" x14ac:dyDescent="0.2">
      <c r="B141" s="349"/>
      <c r="D141" s="344" t="s">
        <v>328</v>
      </c>
      <c r="E141" s="351" t="s">
        <v>1</v>
      </c>
      <c r="F141" s="352" t="s">
        <v>1018</v>
      </c>
      <c r="H141" s="353">
        <v>27768</v>
      </c>
      <c r="L141" s="349"/>
      <c r="M141" s="354"/>
      <c r="T141" s="355"/>
      <c r="AT141" s="351" t="s">
        <v>328</v>
      </c>
      <c r="AU141" s="351" t="s">
        <v>89</v>
      </c>
      <c r="AV141" s="350" t="s">
        <v>89</v>
      </c>
      <c r="AW141" s="350" t="s">
        <v>32</v>
      </c>
      <c r="AX141" s="350" t="s">
        <v>84</v>
      </c>
      <c r="AY141" s="351" t="s">
        <v>320</v>
      </c>
    </row>
    <row r="142" spans="2:65" s="1" customFormat="1" ht="21.75" customHeight="1" x14ac:dyDescent="0.2">
      <c r="B142" s="13"/>
      <c r="C142" s="329" t="s">
        <v>372</v>
      </c>
      <c r="D142" s="329" t="s">
        <v>322</v>
      </c>
      <c r="E142" s="330" t="s">
        <v>3035</v>
      </c>
      <c r="F142" s="331" t="s">
        <v>3036</v>
      </c>
      <c r="G142" s="332" t="s">
        <v>385</v>
      </c>
      <c r="H142" s="333">
        <v>925.6</v>
      </c>
      <c r="I142" s="21"/>
      <c r="J142" s="334">
        <f>ROUND(I142*H142,2)</f>
        <v>0</v>
      </c>
      <c r="K142" s="335"/>
      <c r="L142" s="13"/>
      <c r="M142" s="336" t="s">
        <v>1</v>
      </c>
      <c r="N142" s="337" t="s">
        <v>42</v>
      </c>
      <c r="P142" s="338">
        <f>O142*H142</f>
        <v>0</v>
      </c>
      <c r="Q142" s="338">
        <v>0</v>
      </c>
      <c r="R142" s="338">
        <f>Q142*H142</f>
        <v>0</v>
      </c>
      <c r="S142" s="338">
        <v>0</v>
      </c>
      <c r="T142" s="339">
        <f>S142*H142</f>
        <v>0</v>
      </c>
      <c r="AR142" s="340" t="s">
        <v>326</v>
      </c>
      <c r="AT142" s="340" t="s">
        <v>322</v>
      </c>
      <c r="AU142" s="340" t="s">
        <v>89</v>
      </c>
      <c r="AY142" s="3" t="s">
        <v>320</v>
      </c>
      <c r="BE142" s="341">
        <f>IF(N142="základní",J142,0)</f>
        <v>0</v>
      </c>
      <c r="BF142" s="341">
        <f>IF(N142="snížená",J142,0)</f>
        <v>0</v>
      </c>
      <c r="BG142" s="341">
        <f>IF(N142="zákl. přenesená",J142,0)</f>
        <v>0</v>
      </c>
      <c r="BH142" s="341">
        <f>IF(N142="sníž. přenesená",J142,0)</f>
        <v>0</v>
      </c>
      <c r="BI142" s="341">
        <f>IF(N142="nulová",J142,0)</f>
        <v>0</v>
      </c>
      <c r="BJ142" s="3" t="s">
        <v>89</v>
      </c>
      <c r="BK142" s="341">
        <f>ROUND(I142*H142,2)</f>
        <v>0</v>
      </c>
      <c r="BL142" s="3" t="s">
        <v>326</v>
      </c>
      <c r="BM142" s="340" t="s">
        <v>3037</v>
      </c>
    </row>
    <row r="143" spans="2:65" s="318" customFormat="1" ht="22.75" customHeight="1" x14ac:dyDescent="0.25">
      <c r="B143" s="317"/>
      <c r="D143" s="319" t="s">
        <v>75</v>
      </c>
      <c r="E143" s="327" t="s">
        <v>1082</v>
      </c>
      <c r="F143" s="327" t="s">
        <v>1083</v>
      </c>
      <c r="J143" s="328">
        <f>BK143</f>
        <v>0</v>
      </c>
      <c r="L143" s="317"/>
      <c r="M143" s="322"/>
      <c r="P143" s="323">
        <f>P144</f>
        <v>0</v>
      </c>
      <c r="R143" s="323">
        <f>R144</f>
        <v>0</v>
      </c>
      <c r="T143" s="324">
        <f>T144</f>
        <v>0</v>
      </c>
      <c r="AR143" s="319" t="s">
        <v>84</v>
      </c>
      <c r="AT143" s="325" t="s">
        <v>75</v>
      </c>
      <c r="AU143" s="325" t="s">
        <v>84</v>
      </c>
      <c r="AY143" s="319" t="s">
        <v>320</v>
      </c>
      <c r="BK143" s="326">
        <f>BK144</f>
        <v>0</v>
      </c>
    </row>
    <row r="144" spans="2:65" s="1" customFormat="1" ht="33" customHeight="1" x14ac:dyDescent="0.2">
      <c r="B144" s="13"/>
      <c r="C144" s="329" t="s">
        <v>511</v>
      </c>
      <c r="D144" s="329" t="s">
        <v>322</v>
      </c>
      <c r="E144" s="330" t="s">
        <v>3038</v>
      </c>
      <c r="F144" s="331" t="s">
        <v>3039</v>
      </c>
      <c r="G144" s="332" t="s">
        <v>349</v>
      </c>
      <c r="H144" s="333">
        <v>174.09899999999999</v>
      </c>
      <c r="I144" s="21"/>
      <c r="J144" s="334">
        <f>ROUND(I144*H144,2)</f>
        <v>0</v>
      </c>
      <c r="K144" s="335"/>
      <c r="L144" s="13"/>
      <c r="M144" s="336" t="s">
        <v>1</v>
      </c>
      <c r="N144" s="337" t="s">
        <v>42</v>
      </c>
      <c r="P144" s="338">
        <f>O144*H144</f>
        <v>0</v>
      </c>
      <c r="Q144" s="338">
        <v>0</v>
      </c>
      <c r="R144" s="338">
        <f>Q144*H144</f>
        <v>0</v>
      </c>
      <c r="S144" s="338">
        <v>0</v>
      </c>
      <c r="T144" s="339">
        <f>S144*H144</f>
        <v>0</v>
      </c>
      <c r="AR144" s="340" t="s">
        <v>326</v>
      </c>
      <c r="AT144" s="340" t="s">
        <v>322</v>
      </c>
      <c r="AU144" s="340" t="s">
        <v>89</v>
      </c>
      <c r="AY144" s="3" t="s">
        <v>320</v>
      </c>
      <c r="BE144" s="341">
        <f>IF(N144="základní",J144,0)</f>
        <v>0</v>
      </c>
      <c r="BF144" s="341">
        <f>IF(N144="snížená",J144,0)</f>
        <v>0</v>
      </c>
      <c r="BG144" s="341">
        <f>IF(N144="zákl. přenesená",J144,0)</f>
        <v>0</v>
      </c>
      <c r="BH144" s="341">
        <f>IF(N144="sníž. přenesená",J144,0)</f>
        <v>0</v>
      </c>
      <c r="BI144" s="341">
        <f>IF(N144="nulová",J144,0)</f>
        <v>0</v>
      </c>
      <c r="BJ144" s="3" t="s">
        <v>89</v>
      </c>
      <c r="BK144" s="341">
        <f>ROUND(I144*H144,2)</f>
        <v>0</v>
      </c>
      <c r="BL144" s="3" t="s">
        <v>326</v>
      </c>
      <c r="BM144" s="340" t="s">
        <v>3040</v>
      </c>
    </row>
    <row r="145" spans="2:65" s="318" customFormat="1" ht="22.75" customHeight="1" x14ac:dyDescent="0.25">
      <c r="B145" s="317"/>
      <c r="D145" s="319" t="s">
        <v>75</v>
      </c>
      <c r="E145" s="327" t="s">
        <v>1102</v>
      </c>
      <c r="F145" s="327" t="s">
        <v>1103</v>
      </c>
      <c r="J145" s="328">
        <f>BK145</f>
        <v>0</v>
      </c>
      <c r="L145" s="317"/>
      <c r="M145" s="322"/>
      <c r="P145" s="323">
        <f>P146</f>
        <v>0</v>
      </c>
      <c r="R145" s="323">
        <f>R146</f>
        <v>0</v>
      </c>
      <c r="T145" s="324">
        <f>T146</f>
        <v>0</v>
      </c>
      <c r="AR145" s="319" t="s">
        <v>84</v>
      </c>
      <c r="AT145" s="325" t="s">
        <v>75</v>
      </c>
      <c r="AU145" s="325" t="s">
        <v>84</v>
      </c>
      <c r="AY145" s="319" t="s">
        <v>320</v>
      </c>
      <c r="BK145" s="326">
        <f>BK146</f>
        <v>0</v>
      </c>
    </row>
    <row r="146" spans="2:65" s="1" customFormat="1" ht="21.75" customHeight="1" x14ac:dyDescent="0.2">
      <c r="B146" s="13"/>
      <c r="C146" s="329" t="s">
        <v>461</v>
      </c>
      <c r="D146" s="329" t="s">
        <v>322</v>
      </c>
      <c r="E146" s="330" t="s">
        <v>1105</v>
      </c>
      <c r="F146" s="331" t="s">
        <v>1106</v>
      </c>
      <c r="G146" s="332" t="s">
        <v>349</v>
      </c>
      <c r="H146" s="333">
        <v>11.6</v>
      </c>
      <c r="I146" s="21"/>
      <c r="J146" s="334">
        <f>ROUND(I146*H146,2)</f>
        <v>0</v>
      </c>
      <c r="K146" s="335"/>
      <c r="L146" s="13"/>
      <c r="M146" s="336" t="s">
        <v>1</v>
      </c>
      <c r="N146" s="337" t="s">
        <v>42</v>
      </c>
      <c r="P146" s="338">
        <f>O146*H146</f>
        <v>0</v>
      </c>
      <c r="Q146" s="338">
        <v>0</v>
      </c>
      <c r="R146" s="338">
        <f>Q146*H146</f>
        <v>0</v>
      </c>
      <c r="S146" s="338">
        <v>0</v>
      </c>
      <c r="T146" s="339">
        <f>S146*H146</f>
        <v>0</v>
      </c>
      <c r="AR146" s="340" t="s">
        <v>326</v>
      </c>
      <c r="AT146" s="340" t="s">
        <v>322</v>
      </c>
      <c r="AU146" s="340" t="s">
        <v>89</v>
      </c>
      <c r="AY146" s="3" t="s">
        <v>320</v>
      </c>
      <c r="BE146" s="341">
        <f>IF(N146="základní",J146,0)</f>
        <v>0</v>
      </c>
      <c r="BF146" s="341">
        <f>IF(N146="snížená",J146,0)</f>
        <v>0</v>
      </c>
      <c r="BG146" s="341">
        <f>IF(N146="zákl. přenesená",J146,0)</f>
        <v>0</v>
      </c>
      <c r="BH146" s="341">
        <f>IF(N146="sníž. přenesená",J146,0)</f>
        <v>0</v>
      </c>
      <c r="BI146" s="341">
        <f>IF(N146="nulová",J146,0)</f>
        <v>0</v>
      </c>
      <c r="BJ146" s="3" t="s">
        <v>89</v>
      </c>
      <c r="BK146" s="341">
        <f>ROUND(I146*H146,2)</f>
        <v>0</v>
      </c>
      <c r="BL146" s="3" t="s">
        <v>326</v>
      </c>
      <c r="BM146" s="340" t="s">
        <v>3041</v>
      </c>
    </row>
    <row r="147" spans="2:65" s="318" customFormat="1" ht="25.9" customHeight="1" x14ac:dyDescent="0.35">
      <c r="B147" s="317"/>
      <c r="D147" s="319" t="s">
        <v>75</v>
      </c>
      <c r="E147" s="320" t="s">
        <v>1108</v>
      </c>
      <c r="F147" s="320" t="s">
        <v>1109</v>
      </c>
      <c r="J147" s="321">
        <f>BK147</f>
        <v>0</v>
      </c>
      <c r="L147" s="317"/>
      <c r="M147" s="322"/>
      <c r="P147" s="323">
        <f>P148+P153+P155+P157+P166</f>
        <v>0</v>
      </c>
      <c r="R147" s="323">
        <f>R148+R153+R155+R157+R166</f>
        <v>7.0877202199999996</v>
      </c>
      <c r="T147" s="324">
        <f>T148+T153+T155+T157+T166</f>
        <v>0</v>
      </c>
      <c r="AR147" s="319" t="s">
        <v>89</v>
      </c>
      <c r="AT147" s="325" t="s">
        <v>75</v>
      </c>
      <c r="AU147" s="325" t="s">
        <v>76</v>
      </c>
      <c r="AY147" s="319" t="s">
        <v>320</v>
      </c>
      <c r="BK147" s="326">
        <f>BK148+BK153+BK155+BK157+BK166</f>
        <v>0</v>
      </c>
    </row>
    <row r="148" spans="2:65" s="318" customFormat="1" ht="22.75" customHeight="1" x14ac:dyDescent="0.25">
      <c r="B148" s="317"/>
      <c r="D148" s="319" t="s">
        <v>75</v>
      </c>
      <c r="E148" s="327" t="s">
        <v>1158</v>
      </c>
      <c r="F148" s="327" t="s">
        <v>1159</v>
      </c>
      <c r="J148" s="328">
        <f>BK148</f>
        <v>0</v>
      </c>
      <c r="L148" s="317"/>
      <c r="M148" s="322"/>
      <c r="P148" s="323">
        <f>SUM(P149:P152)</f>
        <v>0</v>
      </c>
      <c r="R148" s="323">
        <f>SUM(R149:R152)</f>
        <v>4.9127219999999999E-2</v>
      </c>
      <c r="T148" s="324">
        <f>SUM(T149:T152)</f>
        <v>0</v>
      </c>
      <c r="AR148" s="319" t="s">
        <v>89</v>
      </c>
      <c r="AT148" s="325" t="s">
        <v>75</v>
      </c>
      <c r="AU148" s="325" t="s">
        <v>84</v>
      </c>
      <c r="AY148" s="319" t="s">
        <v>320</v>
      </c>
      <c r="BK148" s="326">
        <f>SUM(BK149:BK152)</f>
        <v>0</v>
      </c>
    </row>
    <row r="149" spans="2:65" s="1" customFormat="1" ht="16.5" customHeight="1" x14ac:dyDescent="0.2">
      <c r="B149" s="13"/>
      <c r="C149" s="329" t="s">
        <v>382</v>
      </c>
      <c r="D149" s="329" t="s">
        <v>322</v>
      </c>
      <c r="E149" s="330" t="s">
        <v>3042</v>
      </c>
      <c r="F149" s="331" t="s">
        <v>3043</v>
      </c>
      <c r="G149" s="332" t="s">
        <v>385</v>
      </c>
      <c r="H149" s="333">
        <v>52.262999999999998</v>
      </c>
      <c r="I149" s="21"/>
      <c r="J149" s="334">
        <f>ROUND(I149*H149,2)</f>
        <v>0</v>
      </c>
      <c r="K149" s="335"/>
      <c r="L149" s="13"/>
      <c r="M149" s="336" t="s">
        <v>1</v>
      </c>
      <c r="N149" s="337" t="s">
        <v>42</v>
      </c>
      <c r="P149" s="338">
        <f>O149*H149</f>
        <v>0</v>
      </c>
      <c r="Q149" s="338">
        <v>9.3999999999999997E-4</v>
      </c>
      <c r="R149" s="338">
        <f>Q149*H149</f>
        <v>4.9127219999999999E-2</v>
      </c>
      <c r="S149" s="338">
        <v>0</v>
      </c>
      <c r="T149" s="339">
        <f>S149*H149</f>
        <v>0</v>
      </c>
      <c r="AR149" s="340" t="s">
        <v>409</v>
      </c>
      <c r="AT149" s="340" t="s">
        <v>322</v>
      </c>
      <c r="AU149" s="340" t="s">
        <v>89</v>
      </c>
      <c r="AY149" s="3" t="s">
        <v>320</v>
      </c>
      <c r="BE149" s="341">
        <f>IF(N149="základní",J149,0)</f>
        <v>0</v>
      </c>
      <c r="BF149" s="341">
        <f>IF(N149="snížená",J149,0)</f>
        <v>0</v>
      </c>
      <c r="BG149" s="341">
        <f>IF(N149="zákl. přenesená",J149,0)</f>
        <v>0</v>
      </c>
      <c r="BH149" s="341">
        <f>IF(N149="sníž. přenesená",J149,0)</f>
        <v>0</v>
      </c>
      <c r="BI149" s="341">
        <f>IF(N149="nulová",J149,0)</f>
        <v>0</v>
      </c>
      <c r="BJ149" s="3" t="s">
        <v>89</v>
      </c>
      <c r="BK149" s="341">
        <f>ROUND(I149*H149,2)</f>
        <v>0</v>
      </c>
      <c r="BL149" s="3" t="s">
        <v>409</v>
      </c>
      <c r="BM149" s="340" t="s">
        <v>3044</v>
      </c>
    </row>
    <row r="150" spans="2:65" s="343" customFormat="1" x14ac:dyDescent="0.2">
      <c r="B150" s="342"/>
      <c r="D150" s="344" t="s">
        <v>328</v>
      </c>
      <c r="E150" s="345" t="s">
        <v>1</v>
      </c>
      <c r="F150" s="346" t="s">
        <v>3045</v>
      </c>
      <c r="H150" s="345" t="s">
        <v>1</v>
      </c>
      <c r="L150" s="342"/>
      <c r="M150" s="347"/>
      <c r="T150" s="348"/>
      <c r="AT150" s="345" t="s">
        <v>328</v>
      </c>
      <c r="AU150" s="345" t="s">
        <v>89</v>
      </c>
      <c r="AV150" s="343" t="s">
        <v>84</v>
      </c>
      <c r="AW150" s="343" t="s">
        <v>32</v>
      </c>
      <c r="AX150" s="343" t="s">
        <v>76</v>
      </c>
      <c r="AY150" s="345" t="s">
        <v>320</v>
      </c>
    </row>
    <row r="151" spans="2:65" s="343" customFormat="1" x14ac:dyDescent="0.2">
      <c r="B151" s="342"/>
      <c r="D151" s="344" t="s">
        <v>328</v>
      </c>
      <c r="E151" s="345" t="s">
        <v>1</v>
      </c>
      <c r="F151" s="346" t="s">
        <v>3046</v>
      </c>
      <c r="H151" s="345" t="s">
        <v>1</v>
      </c>
      <c r="L151" s="342"/>
      <c r="M151" s="347"/>
      <c r="T151" s="348"/>
      <c r="AT151" s="345" t="s">
        <v>328</v>
      </c>
      <c r="AU151" s="345" t="s">
        <v>89</v>
      </c>
      <c r="AV151" s="343" t="s">
        <v>84</v>
      </c>
      <c r="AW151" s="343" t="s">
        <v>32</v>
      </c>
      <c r="AX151" s="343" t="s">
        <v>76</v>
      </c>
      <c r="AY151" s="345" t="s">
        <v>320</v>
      </c>
    </row>
    <row r="152" spans="2:65" s="350" customFormat="1" ht="20" x14ac:dyDescent="0.2">
      <c r="B152" s="349"/>
      <c r="D152" s="344" t="s">
        <v>328</v>
      </c>
      <c r="E152" s="351" t="s">
        <v>1</v>
      </c>
      <c r="F152" s="352" t="s">
        <v>1165</v>
      </c>
      <c r="H152" s="353">
        <v>52.262999999999998</v>
      </c>
      <c r="L152" s="349"/>
      <c r="M152" s="354"/>
      <c r="T152" s="355"/>
      <c r="AT152" s="351" t="s">
        <v>328</v>
      </c>
      <c r="AU152" s="351" t="s">
        <v>89</v>
      </c>
      <c r="AV152" s="350" t="s">
        <v>89</v>
      </c>
      <c r="AW152" s="350" t="s">
        <v>32</v>
      </c>
      <c r="AX152" s="350" t="s">
        <v>84</v>
      </c>
      <c r="AY152" s="351" t="s">
        <v>320</v>
      </c>
    </row>
    <row r="153" spans="2:65" s="318" customFormat="1" ht="22.75" customHeight="1" x14ac:dyDescent="0.25">
      <c r="B153" s="317"/>
      <c r="D153" s="319" t="s">
        <v>75</v>
      </c>
      <c r="E153" s="327" t="s">
        <v>1367</v>
      </c>
      <c r="F153" s="327" t="s">
        <v>3047</v>
      </c>
      <c r="J153" s="328">
        <f>BK153</f>
        <v>0</v>
      </c>
      <c r="L153" s="317"/>
      <c r="M153" s="322"/>
      <c r="P153" s="323">
        <f>P154</f>
        <v>0</v>
      </c>
      <c r="R153" s="323">
        <f>R154</f>
        <v>0</v>
      </c>
      <c r="T153" s="324">
        <f>T154</f>
        <v>0</v>
      </c>
      <c r="AR153" s="319" t="s">
        <v>89</v>
      </c>
      <c r="AT153" s="325" t="s">
        <v>75</v>
      </c>
      <c r="AU153" s="325" t="s">
        <v>84</v>
      </c>
      <c r="AY153" s="319" t="s">
        <v>320</v>
      </c>
      <c r="BK153" s="326">
        <f>BK154</f>
        <v>0</v>
      </c>
    </row>
    <row r="154" spans="2:65" s="1" customFormat="1" ht="16.5" customHeight="1" x14ac:dyDescent="0.2">
      <c r="B154" s="13"/>
      <c r="C154" s="329" t="s">
        <v>501</v>
      </c>
      <c r="D154" s="329" t="s">
        <v>322</v>
      </c>
      <c r="E154" s="330" t="s">
        <v>3048</v>
      </c>
      <c r="F154" s="331" t="s">
        <v>3049</v>
      </c>
      <c r="G154" s="332" t="s">
        <v>1353</v>
      </c>
      <c r="H154" s="333">
        <v>1</v>
      </c>
      <c r="I154" s="21"/>
      <c r="J154" s="334">
        <f>ROUND(I154*H154,2)</f>
        <v>0</v>
      </c>
      <c r="K154" s="335"/>
      <c r="L154" s="13"/>
      <c r="M154" s="336" t="s">
        <v>1</v>
      </c>
      <c r="N154" s="337" t="s">
        <v>42</v>
      </c>
      <c r="P154" s="338">
        <f>O154*H154</f>
        <v>0</v>
      </c>
      <c r="Q154" s="338">
        <v>0</v>
      </c>
      <c r="R154" s="338">
        <f>Q154*H154</f>
        <v>0</v>
      </c>
      <c r="S154" s="338">
        <v>0</v>
      </c>
      <c r="T154" s="339">
        <f>S154*H154</f>
        <v>0</v>
      </c>
      <c r="AR154" s="340" t="s">
        <v>409</v>
      </c>
      <c r="AT154" s="340" t="s">
        <v>322</v>
      </c>
      <c r="AU154" s="340" t="s">
        <v>89</v>
      </c>
      <c r="AY154" s="3" t="s">
        <v>320</v>
      </c>
      <c r="BE154" s="341">
        <f>IF(N154="základní",J154,0)</f>
        <v>0</v>
      </c>
      <c r="BF154" s="341">
        <f>IF(N154="snížená",J154,0)</f>
        <v>0</v>
      </c>
      <c r="BG154" s="341">
        <f>IF(N154="zákl. přenesená",J154,0)</f>
        <v>0</v>
      </c>
      <c r="BH154" s="341">
        <f>IF(N154="sníž. přenesená",J154,0)</f>
        <v>0</v>
      </c>
      <c r="BI154" s="341">
        <f>IF(N154="nulová",J154,0)</f>
        <v>0</v>
      </c>
      <c r="BJ154" s="3" t="s">
        <v>89</v>
      </c>
      <c r="BK154" s="341">
        <f>ROUND(I154*H154,2)</f>
        <v>0</v>
      </c>
      <c r="BL154" s="3" t="s">
        <v>409</v>
      </c>
      <c r="BM154" s="340" t="s">
        <v>3050</v>
      </c>
    </row>
    <row r="155" spans="2:65" s="318" customFormat="1" ht="22.75" customHeight="1" x14ac:dyDescent="0.25">
      <c r="B155" s="317"/>
      <c r="D155" s="319" t="s">
        <v>75</v>
      </c>
      <c r="E155" s="327" t="s">
        <v>3051</v>
      </c>
      <c r="F155" s="327" t="s">
        <v>3052</v>
      </c>
      <c r="J155" s="328">
        <f>BK155</f>
        <v>0</v>
      </c>
      <c r="L155" s="317"/>
      <c r="M155" s="322"/>
      <c r="P155" s="323">
        <f>P156</f>
        <v>0</v>
      </c>
      <c r="R155" s="323">
        <f>R156</f>
        <v>0</v>
      </c>
      <c r="T155" s="324">
        <f>T156</f>
        <v>0</v>
      </c>
      <c r="AR155" s="319" t="s">
        <v>89</v>
      </c>
      <c r="AT155" s="325" t="s">
        <v>75</v>
      </c>
      <c r="AU155" s="325" t="s">
        <v>84</v>
      </c>
      <c r="AY155" s="319" t="s">
        <v>320</v>
      </c>
      <c r="BK155" s="326">
        <f>BK156</f>
        <v>0</v>
      </c>
    </row>
    <row r="156" spans="2:65" s="1" customFormat="1" ht="16.5" customHeight="1" x14ac:dyDescent="0.2">
      <c r="B156" s="13"/>
      <c r="C156" s="329" t="s">
        <v>506</v>
      </c>
      <c r="D156" s="329" t="s">
        <v>322</v>
      </c>
      <c r="E156" s="330" t="s">
        <v>3053</v>
      </c>
      <c r="F156" s="331" t="s">
        <v>3054</v>
      </c>
      <c r="G156" s="332" t="s">
        <v>458</v>
      </c>
      <c r="H156" s="333">
        <v>1</v>
      </c>
      <c r="I156" s="21"/>
      <c r="J156" s="334">
        <f>ROUND(I156*H156,2)</f>
        <v>0</v>
      </c>
      <c r="K156" s="335"/>
      <c r="L156" s="13"/>
      <c r="M156" s="336" t="s">
        <v>1</v>
      </c>
      <c r="N156" s="337" t="s">
        <v>42</v>
      </c>
      <c r="P156" s="338">
        <f>O156*H156</f>
        <v>0</v>
      </c>
      <c r="Q156" s="338">
        <v>0</v>
      </c>
      <c r="R156" s="338">
        <f>Q156*H156</f>
        <v>0</v>
      </c>
      <c r="S156" s="338">
        <v>0</v>
      </c>
      <c r="T156" s="339">
        <f>S156*H156</f>
        <v>0</v>
      </c>
      <c r="AR156" s="340" t="s">
        <v>409</v>
      </c>
      <c r="AT156" s="340" t="s">
        <v>322</v>
      </c>
      <c r="AU156" s="340" t="s">
        <v>89</v>
      </c>
      <c r="AY156" s="3" t="s">
        <v>320</v>
      </c>
      <c r="BE156" s="341">
        <f>IF(N156="základní",J156,0)</f>
        <v>0</v>
      </c>
      <c r="BF156" s="341">
        <f>IF(N156="snížená",J156,0)</f>
        <v>0</v>
      </c>
      <c r="BG156" s="341">
        <f>IF(N156="zákl. přenesená",J156,0)</f>
        <v>0</v>
      </c>
      <c r="BH156" s="341">
        <f>IF(N156="sníž. přenesená",J156,0)</f>
        <v>0</v>
      </c>
      <c r="BI156" s="341">
        <f>IF(N156="nulová",J156,0)</f>
        <v>0</v>
      </c>
      <c r="BJ156" s="3" t="s">
        <v>89</v>
      </c>
      <c r="BK156" s="341">
        <f>ROUND(I156*H156,2)</f>
        <v>0</v>
      </c>
      <c r="BL156" s="3" t="s">
        <v>409</v>
      </c>
      <c r="BM156" s="340" t="s">
        <v>3055</v>
      </c>
    </row>
    <row r="157" spans="2:65" s="318" customFormat="1" ht="22.75" customHeight="1" x14ac:dyDescent="0.25">
      <c r="B157" s="317"/>
      <c r="D157" s="319" t="s">
        <v>75</v>
      </c>
      <c r="E157" s="327" t="s">
        <v>1971</v>
      </c>
      <c r="F157" s="327" t="s">
        <v>1972</v>
      </c>
      <c r="J157" s="328">
        <f>BK157</f>
        <v>0</v>
      </c>
      <c r="L157" s="317"/>
      <c r="M157" s="322"/>
      <c r="P157" s="323">
        <f>SUM(P158:P165)</f>
        <v>0</v>
      </c>
      <c r="R157" s="323">
        <f>SUM(R158:R165)</f>
        <v>7.6200000000000009E-3</v>
      </c>
      <c r="T157" s="324">
        <f>SUM(T158:T165)</f>
        <v>0</v>
      </c>
      <c r="AR157" s="319" t="s">
        <v>89</v>
      </c>
      <c r="AT157" s="325" t="s">
        <v>75</v>
      </c>
      <c r="AU157" s="325" t="s">
        <v>84</v>
      </c>
      <c r="AY157" s="319" t="s">
        <v>320</v>
      </c>
      <c r="BK157" s="326">
        <f>SUM(BK158:BK165)</f>
        <v>0</v>
      </c>
    </row>
    <row r="158" spans="2:65" s="1" customFormat="1" ht="33" customHeight="1" x14ac:dyDescent="0.2">
      <c r="B158" s="13"/>
      <c r="C158" s="329" t="s">
        <v>84</v>
      </c>
      <c r="D158" s="329" t="s">
        <v>322</v>
      </c>
      <c r="E158" s="330" t="s">
        <v>3056</v>
      </c>
      <c r="F158" s="331" t="s">
        <v>3057</v>
      </c>
      <c r="G158" s="332" t="s">
        <v>325</v>
      </c>
      <c r="H158" s="333">
        <v>48</v>
      </c>
      <c r="I158" s="21"/>
      <c r="J158" s="334">
        <f>ROUND(I158*H158,2)</f>
        <v>0</v>
      </c>
      <c r="K158" s="335"/>
      <c r="L158" s="13"/>
      <c r="M158" s="336" t="s">
        <v>1</v>
      </c>
      <c r="N158" s="337" t="s">
        <v>42</v>
      </c>
      <c r="P158" s="338">
        <f>O158*H158</f>
        <v>0</v>
      </c>
      <c r="Q158" s="338">
        <v>6.0000000000000002E-5</v>
      </c>
      <c r="R158" s="338">
        <f>Q158*H158</f>
        <v>2.8800000000000002E-3</v>
      </c>
      <c r="S158" s="338">
        <v>0</v>
      </c>
      <c r="T158" s="339">
        <f>S158*H158</f>
        <v>0</v>
      </c>
      <c r="AR158" s="340" t="s">
        <v>409</v>
      </c>
      <c r="AT158" s="340" t="s">
        <v>322</v>
      </c>
      <c r="AU158" s="340" t="s">
        <v>89</v>
      </c>
      <c r="AY158" s="3" t="s">
        <v>320</v>
      </c>
      <c r="BE158" s="341">
        <f>IF(N158="základní",J158,0)</f>
        <v>0</v>
      </c>
      <c r="BF158" s="341">
        <f>IF(N158="snížená",J158,0)</f>
        <v>0</v>
      </c>
      <c r="BG158" s="341">
        <f>IF(N158="zákl. přenesená",J158,0)</f>
        <v>0</v>
      </c>
      <c r="BH158" s="341">
        <f>IF(N158="sníž. přenesená",J158,0)</f>
        <v>0</v>
      </c>
      <c r="BI158" s="341">
        <f>IF(N158="nulová",J158,0)</f>
        <v>0</v>
      </c>
      <c r="BJ158" s="3" t="s">
        <v>89</v>
      </c>
      <c r="BK158" s="341">
        <f>ROUND(I158*H158,2)</f>
        <v>0</v>
      </c>
      <c r="BL158" s="3" t="s">
        <v>409</v>
      </c>
      <c r="BM158" s="340" t="s">
        <v>3058</v>
      </c>
    </row>
    <row r="159" spans="2:65" s="350" customFormat="1" x14ac:dyDescent="0.2">
      <c r="B159" s="349"/>
      <c r="D159" s="344" t="s">
        <v>328</v>
      </c>
      <c r="E159" s="351" t="s">
        <v>1</v>
      </c>
      <c r="F159" s="352" t="s">
        <v>3059</v>
      </c>
      <c r="H159" s="353">
        <v>48</v>
      </c>
      <c r="L159" s="349"/>
      <c r="M159" s="354"/>
      <c r="T159" s="355"/>
      <c r="AT159" s="351" t="s">
        <v>328</v>
      </c>
      <c r="AU159" s="351" t="s">
        <v>89</v>
      </c>
      <c r="AV159" s="350" t="s">
        <v>89</v>
      </c>
      <c r="AW159" s="350" t="s">
        <v>32</v>
      </c>
      <c r="AX159" s="350" t="s">
        <v>84</v>
      </c>
      <c r="AY159" s="351" t="s">
        <v>320</v>
      </c>
    </row>
    <row r="160" spans="2:65" s="1" customFormat="1" ht="37.75" customHeight="1" x14ac:dyDescent="0.2">
      <c r="B160" s="13"/>
      <c r="C160" s="329" t="s">
        <v>390</v>
      </c>
      <c r="D160" s="329" t="s">
        <v>322</v>
      </c>
      <c r="E160" s="330" t="s">
        <v>3060</v>
      </c>
      <c r="F160" s="331" t="s">
        <v>3061</v>
      </c>
      <c r="G160" s="332" t="s">
        <v>1539</v>
      </c>
      <c r="H160" s="333">
        <v>1</v>
      </c>
      <c r="I160" s="21"/>
      <c r="J160" s="334">
        <f t="shared" ref="J160:J165" si="0">ROUND(I160*H160,2)</f>
        <v>0</v>
      </c>
      <c r="K160" s="335"/>
      <c r="L160" s="13"/>
      <c r="M160" s="336" t="s">
        <v>1</v>
      </c>
      <c r="N160" s="337" t="s">
        <v>42</v>
      </c>
      <c r="P160" s="338">
        <f t="shared" ref="P160:P165" si="1">O160*H160</f>
        <v>0</v>
      </c>
      <c r="Q160" s="338">
        <v>6.0000000000000002E-5</v>
      </c>
      <c r="R160" s="338">
        <f t="shared" ref="R160:R165" si="2">Q160*H160</f>
        <v>6.0000000000000002E-5</v>
      </c>
      <c r="S160" s="338">
        <v>0</v>
      </c>
      <c r="T160" s="339">
        <f t="shared" ref="T160:T165" si="3">S160*H160</f>
        <v>0</v>
      </c>
      <c r="AR160" s="340" t="s">
        <v>409</v>
      </c>
      <c r="AT160" s="340" t="s">
        <v>322</v>
      </c>
      <c r="AU160" s="340" t="s">
        <v>89</v>
      </c>
      <c r="AY160" s="3" t="s">
        <v>320</v>
      </c>
      <c r="BE160" s="341">
        <f t="shared" ref="BE160:BE165" si="4">IF(N160="základní",J160,0)</f>
        <v>0</v>
      </c>
      <c r="BF160" s="341">
        <f t="shared" ref="BF160:BF165" si="5">IF(N160="snížená",J160,0)</f>
        <v>0</v>
      </c>
      <c r="BG160" s="341">
        <f t="shared" ref="BG160:BG165" si="6">IF(N160="zákl. přenesená",J160,0)</f>
        <v>0</v>
      </c>
      <c r="BH160" s="341">
        <f t="shared" ref="BH160:BH165" si="7">IF(N160="sníž. přenesená",J160,0)</f>
        <v>0</v>
      </c>
      <c r="BI160" s="341">
        <f t="shared" ref="BI160:BI165" si="8">IF(N160="nulová",J160,0)</f>
        <v>0</v>
      </c>
      <c r="BJ160" s="3" t="s">
        <v>89</v>
      </c>
      <c r="BK160" s="341">
        <f t="shared" ref="BK160:BK165" si="9">ROUND(I160*H160,2)</f>
        <v>0</v>
      </c>
      <c r="BL160" s="3" t="s">
        <v>409</v>
      </c>
      <c r="BM160" s="340" t="s">
        <v>3062</v>
      </c>
    </row>
    <row r="161" spans="2:65" s="1" customFormat="1" ht="33" customHeight="1" x14ac:dyDescent="0.2">
      <c r="B161" s="13"/>
      <c r="C161" s="329" t="s">
        <v>395</v>
      </c>
      <c r="D161" s="329" t="s">
        <v>322</v>
      </c>
      <c r="E161" s="330" t="s">
        <v>3063</v>
      </c>
      <c r="F161" s="331" t="s">
        <v>3064</v>
      </c>
      <c r="G161" s="332" t="s">
        <v>365</v>
      </c>
      <c r="H161" s="333">
        <v>1</v>
      </c>
      <c r="I161" s="21"/>
      <c r="J161" s="334">
        <f t="shared" si="0"/>
        <v>0</v>
      </c>
      <c r="K161" s="335"/>
      <c r="L161" s="13"/>
      <c r="M161" s="336" t="s">
        <v>1</v>
      </c>
      <c r="N161" s="337" t="s">
        <v>42</v>
      </c>
      <c r="P161" s="338">
        <f t="shared" si="1"/>
        <v>0</v>
      </c>
      <c r="Q161" s="338">
        <v>6.0000000000000002E-5</v>
      </c>
      <c r="R161" s="338">
        <f t="shared" si="2"/>
        <v>6.0000000000000002E-5</v>
      </c>
      <c r="S161" s="338">
        <v>0</v>
      </c>
      <c r="T161" s="339">
        <f t="shared" si="3"/>
        <v>0</v>
      </c>
      <c r="AR161" s="340" t="s">
        <v>409</v>
      </c>
      <c r="AT161" s="340" t="s">
        <v>322</v>
      </c>
      <c r="AU161" s="340" t="s">
        <v>89</v>
      </c>
      <c r="AY161" s="3" t="s">
        <v>320</v>
      </c>
      <c r="BE161" s="341">
        <f t="shared" si="4"/>
        <v>0</v>
      </c>
      <c r="BF161" s="341">
        <f t="shared" si="5"/>
        <v>0</v>
      </c>
      <c r="BG161" s="341">
        <f t="shared" si="6"/>
        <v>0</v>
      </c>
      <c r="BH161" s="341">
        <f t="shared" si="7"/>
        <v>0</v>
      </c>
      <c r="BI161" s="341">
        <f t="shared" si="8"/>
        <v>0</v>
      </c>
      <c r="BJ161" s="3" t="s">
        <v>89</v>
      </c>
      <c r="BK161" s="341">
        <f t="shared" si="9"/>
        <v>0</v>
      </c>
      <c r="BL161" s="3" t="s">
        <v>409</v>
      </c>
      <c r="BM161" s="340" t="s">
        <v>3065</v>
      </c>
    </row>
    <row r="162" spans="2:65" s="1" customFormat="1" ht="33" customHeight="1" x14ac:dyDescent="0.2">
      <c r="B162" s="13"/>
      <c r="C162" s="329" t="s">
        <v>8</v>
      </c>
      <c r="D162" s="329" t="s">
        <v>322</v>
      </c>
      <c r="E162" s="330" t="s">
        <v>3066</v>
      </c>
      <c r="F162" s="331" t="s">
        <v>3067</v>
      </c>
      <c r="G162" s="332" t="s">
        <v>365</v>
      </c>
      <c r="H162" s="333">
        <v>1</v>
      </c>
      <c r="I162" s="21"/>
      <c r="J162" s="334">
        <f t="shared" si="0"/>
        <v>0</v>
      </c>
      <c r="K162" s="335"/>
      <c r="L162" s="13"/>
      <c r="M162" s="336" t="s">
        <v>1</v>
      </c>
      <c r="N162" s="337" t="s">
        <v>42</v>
      </c>
      <c r="P162" s="338">
        <f t="shared" si="1"/>
        <v>0</v>
      </c>
      <c r="Q162" s="338">
        <v>6.0000000000000002E-5</v>
      </c>
      <c r="R162" s="338">
        <f t="shared" si="2"/>
        <v>6.0000000000000002E-5</v>
      </c>
      <c r="S162" s="338">
        <v>0</v>
      </c>
      <c r="T162" s="339">
        <f t="shared" si="3"/>
        <v>0</v>
      </c>
      <c r="AR162" s="340" t="s">
        <v>409</v>
      </c>
      <c r="AT162" s="340" t="s">
        <v>322</v>
      </c>
      <c r="AU162" s="340" t="s">
        <v>89</v>
      </c>
      <c r="AY162" s="3" t="s">
        <v>320</v>
      </c>
      <c r="BE162" s="341">
        <f t="shared" si="4"/>
        <v>0</v>
      </c>
      <c r="BF162" s="341">
        <f t="shared" si="5"/>
        <v>0</v>
      </c>
      <c r="BG162" s="341">
        <f t="shared" si="6"/>
        <v>0</v>
      </c>
      <c r="BH162" s="341">
        <f t="shared" si="7"/>
        <v>0</v>
      </c>
      <c r="BI162" s="341">
        <f t="shared" si="8"/>
        <v>0</v>
      </c>
      <c r="BJ162" s="3" t="s">
        <v>89</v>
      </c>
      <c r="BK162" s="341">
        <f t="shared" si="9"/>
        <v>0</v>
      </c>
      <c r="BL162" s="3" t="s">
        <v>409</v>
      </c>
      <c r="BM162" s="340" t="s">
        <v>3068</v>
      </c>
    </row>
    <row r="163" spans="2:65" s="1" customFormat="1" ht="33" customHeight="1" x14ac:dyDescent="0.2">
      <c r="B163" s="13"/>
      <c r="C163" s="329" t="s">
        <v>255</v>
      </c>
      <c r="D163" s="329" t="s">
        <v>322</v>
      </c>
      <c r="E163" s="330" t="s">
        <v>3069</v>
      </c>
      <c r="F163" s="331" t="s">
        <v>3070</v>
      </c>
      <c r="G163" s="332" t="s">
        <v>1539</v>
      </c>
      <c r="H163" s="333">
        <v>75</v>
      </c>
      <c r="I163" s="21"/>
      <c r="J163" s="334">
        <f t="shared" si="0"/>
        <v>0</v>
      </c>
      <c r="K163" s="335"/>
      <c r="L163" s="13"/>
      <c r="M163" s="336" t="s">
        <v>1</v>
      </c>
      <c r="N163" s="337" t="s">
        <v>42</v>
      </c>
      <c r="P163" s="338">
        <f t="shared" si="1"/>
        <v>0</v>
      </c>
      <c r="Q163" s="338">
        <v>6.0000000000000002E-5</v>
      </c>
      <c r="R163" s="338">
        <f t="shared" si="2"/>
        <v>4.5000000000000005E-3</v>
      </c>
      <c r="S163" s="338">
        <v>0</v>
      </c>
      <c r="T163" s="339">
        <f t="shared" si="3"/>
        <v>0</v>
      </c>
      <c r="AR163" s="340" t="s">
        <v>409</v>
      </c>
      <c r="AT163" s="340" t="s">
        <v>322</v>
      </c>
      <c r="AU163" s="340" t="s">
        <v>89</v>
      </c>
      <c r="AY163" s="3" t="s">
        <v>320</v>
      </c>
      <c r="BE163" s="341">
        <f t="shared" si="4"/>
        <v>0</v>
      </c>
      <c r="BF163" s="341">
        <f t="shared" si="5"/>
        <v>0</v>
      </c>
      <c r="BG163" s="341">
        <f t="shared" si="6"/>
        <v>0</v>
      </c>
      <c r="BH163" s="341">
        <f t="shared" si="7"/>
        <v>0</v>
      </c>
      <c r="BI163" s="341">
        <f t="shared" si="8"/>
        <v>0</v>
      </c>
      <c r="BJ163" s="3" t="s">
        <v>89</v>
      </c>
      <c r="BK163" s="341">
        <f t="shared" si="9"/>
        <v>0</v>
      </c>
      <c r="BL163" s="3" t="s">
        <v>409</v>
      </c>
      <c r="BM163" s="340" t="s">
        <v>3071</v>
      </c>
    </row>
    <row r="164" spans="2:65" s="1" customFormat="1" ht="33" customHeight="1" x14ac:dyDescent="0.2">
      <c r="B164" s="13"/>
      <c r="C164" s="329" t="s">
        <v>520</v>
      </c>
      <c r="D164" s="329" t="s">
        <v>322</v>
      </c>
      <c r="E164" s="330" t="s">
        <v>3072</v>
      </c>
      <c r="F164" s="331" t="s">
        <v>3073</v>
      </c>
      <c r="G164" s="332" t="s">
        <v>1539</v>
      </c>
      <c r="H164" s="333">
        <v>1</v>
      </c>
      <c r="I164" s="21"/>
      <c r="J164" s="334">
        <f t="shared" si="0"/>
        <v>0</v>
      </c>
      <c r="K164" s="335"/>
      <c r="L164" s="13"/>
      <c r="M164" s="336" t="s">
        <v>1</v>
      </c>
      <c r="N164" s="337" t="s">
        <v>42</v>
      </c>
      <c r="P164" s="338">
        <f t="shared" si="1"/>
        <v>0</v>
      </c>
      <c r="Q164" s="338">
        <v>6.0000000000000002E-5</v>
      </c>
      <c r="R164" s="338">
        <f t="shared" si="2"/>
        <v>6.0000000000000002E-5</v>
      </c>
      <c r="S164" s="338">
        <v>0</v>
      </c>
      <c r="T164" s="339">
        <f t="shared" si="3"/>
        <v>0</v>
      </c>
      <c r="AR164" s="340" t="s">
        <v>409</v>
      </c>
      <c r="AT164" s="340" t="s">
        <v>322</v>
      </c>
      <c r="AU164" s="340" t="s">
        <v>89</v>
      </c>
      <c r="AY164" s="3" t="s">
        <v>320</v>
      </c>
      <c r="BE164" s="341">
        <f t="shared" si="4"/>
        <v>0</v>
      </c>
      <c r="BF164" s="341">
        <f t="shared" si="5"/>
        <v>0</v>
      </c>
      <c r="BG164" s="341">
        <f t="shared" si="6"/>
        <v>0</v>
      </c>
      <c r="BH164" s="341">
        <f t="shared" si="7"/>
        <v>0</v>
      </c>
      <c r="BI164" s="341">
        <f t="shared" si="8"/>
        <v>0</v>
      </c>
      <c r="BJ164" s="3" t="s">
        <v>89</v>
      </c>
      <c r="BK164" s="341">
        <f t="shared" si="9"/>
        <v>0</v>
      </c>
      <c r="BL164" s="3" t="s">
        <v>409</v>
      </c>
      <c r="BM164" s="340" t="s">
        <v>3074</v>
      </c>
    </row>
    <row r="165" spans="2:65" s="1" customFormat="1" ht="24.15" customHeight="1" x14ac:dyDescent="0.2">
      <c r="B165" s="13"/>
      <c r="C165" s="329" t="s">
        <v>89</v>
      </c>
      <c r="D165" s="329" t="s">
        <v>322</v>
      </c>
      <c r="E165" s="330" t="s">
        <v>2380</v>
      </c>
      <c r="F165" s="331" t="s">
        <v>2381</v>
      </c>
      <c r="G165" s="332" t="s">
        <v>1156</v>
      </c>
      <c r="H165" s="23"/>
      <c r="I165" s="21"/>
      <c r="J165" s="334">
        <f t="shared" si="0"/>
        <v>0</v>
      </c>
      <c r="K165" s="335"/>
      <c r="L165" s="13"/>
      <c r="M165" s="336" t="s">
        <v>1</v>
      </c>
      <c r="N165" s="337" t="s">
        <v>42</v>
      </c>
      <c r="P165" s="338">
        <f t="shared" si="1"/>
        <v>0</v>
      </c>
      <c r="Q165" s="338">
        <v>0</v>
      </c>
      <c r="R165" s="338">
        <f t="shared" si="2"/>
        <v>0</v>
      </c>
      <c r="S165" s="338">
        <v>0</v>
      </c>
      <c r="T165" s="339">
        <f t="shared" si="3"/>
        <v>0</v>
      </c>
      <c r="AR165" s="340" t="s">
        <v>409</v>
      </c>
      <c r="AT165" s="340" t="s">
        <v>322</v>
      </c>
      <c r="AU165" s="340" t="s">
        <v>89</v>
      </c>
      <c r="AY165" s="3" t="s">
        <v>320</v>
      </c>
      <c r="BE165" s="341">
        <f t="shared" si="4"/>
        <v>0</v>
      </c>
      <c r="BF165" s="341">
        <f t="shared" si="5"/>
        <v>0</v>
      </c>
      <c r="BG165" s="341">
        <f t="shared" si="6"/>
        <v>0</v>
      </c>
      <c r="BH165" s="341">
        <f t="shared" si="7"/>
        <v>0</v>
      </c>
      <c r="BI165" s="341">
        <f t="shared" si="8"/>
        <v>0</v>
      </c>
      <c r="BJ165" s="3" t="s">
        <v>89</v>
      </c>
      <c r="BK165" s="341">
        <f t="shared" si="9"/>
        <v>0</v>
      </c>
      <c r="BL165" s="3" t="s">
        <v>409</v>
      </c>
      <c r="BM165" s="340" t="s">
        <v>3075</v>
      </c>
    </row>
    <row r="166" spans="2:65" s="318" customFormat="1" ht="22.75" customHeight="1" x14ac:dyDescent="0.25">
      <c r="B166" s="317"/>
      <c r="D166" s="319" t="s">
        <v>75</v>
      </c>
      <c r="E166" s="327" t="s">
        <v>2399</v>
      </c>
      <c r="F166" s="327" t="s">
        <v>2400</v>
      </c>
      <c r="J166" s="328">
        <f>BK166</f>
        <v>0</v>
      </c>
      <c r="L166" s="317"/>
      <c r="M166" s="322"/>
      <c r="P166" s="323">
        <f>SUM(P167:P193)</f>
        <v>0</v>
      </c>
      <c r="R166" s="323">
        <f>SUM(R167:R193)</f>
        <v>7.0309729999999995</v>
      </c>
      <c r="T166" s="324">
        <f>SUM(T167:T193)</f>
        <v>0</v>
      </c>
      <c r="AR166" s="319" t="s">
        <v>89</v>
      </c>
      <c r="AT166" s="325" t="s">
        <v>75</v>
      </c>
      <c r="AU166" s="325" t="s">
        <v>84</v>
      </c>
      <c r="AY166" s="319" t="s">
        <v>320</v>
      </c>
      <c r="BK166" s="326">
        <f>SUM(BK167:BK193)</f>
        <v>0</v>
      </c>
    </row>
    <row r="167" spans="2:65" s="1" customFormat="1" ht="24.15" customHeight="1" x14ac:dyDescent="0.2">
      <c r="B167" s="13"/>
      <c r="C167" s="329" t="s">
        <v>352</v>
      </c>
      <c r="D167" s="329" t="s">
        <v>322</v>
      </c>
      <c r="E167" s="330" t="s">
        <v>3076</v>
      </c>
      <c r="F167" s="331" t="s">
        <v>3077</v>
      </c>
      <c r="G167" s="332" t="s">
        <v>385</v>
      </c>
      <c r="H167" s="333">
        <v>1429.2</v>
      </c>
      <c r="I167" s="21"/>
      <c r="J167" s="334">
        <f>ROUND(I167*H167,2)</f>
        <v>0</v>
      </c>
      <c r="K167" s="335"/>
      <c r="L167" s="13"/>
      <c r="M167" s="336" t="s">
        <v>1</v>
      </c>
      <c r="N167" s="337" t="s">
        <v>42</v>
      </c>
      <c r="P167" s="338">
        <f>O167*H167</f>
        <v>0</v>
      </c>
      <c r="Q167" s="338">
        <v>4.5500000000000002E-3</v>
      </c>
      <c r="R167" s="338">
        <f>Q167*H167</f>
        <v>6.5028600000000001</v>
      </c>
      <c r="S167" s="338">
        <v>0</v>
      </c>
      <c r="T167" s="339">
        <f>S167*H167</f>
        <v>0</v>
      </c>
      <c r="AR167" s="340" t="s">
        <v>409</v>
      </c>
      <c r="AT167" s="340" t="s">
        <v>322</v>
      </c>
      <c r="AU167" s="340" t="s">
        <v>89</v>
      </c>
      <c r="AY167" s="3" t="s">
        <v>320</v>
      </c>
      <c r="BE167" s="341">
        <f>IF(N167="základní",J167,0)</f>
        <v>0</v>
      </c>
      <c r="BF167" s="341">
        <f>IF(N167="snížená",J167,0)</f>
        <v>0</v>
      </c>
      <c r="BG167" s="341">
        <f>IF(N167="zákl. přenesená",J167,0)</f>
        <v>0</v>
      </c>
      <c r="BH167" s="341">
        <f>IF(N167="sníž. přenesená",J167,0)</f>
        <v>0</v>
      </c>
      <c r="BI167" s="341">
        <f>IF(N167="nulová",J167,0)</f>
        <v>0</v>
      </c>
      <c r="BJ167" s="3" t="s">
        <v>89</v>
      </c>
      <c r="BK167" s="341">
        <f>ROUND(I167*H167,2)</f>
        <v>0</v>
      </c>
      <c r="BL167" s="3" t="s">
        <v>409</v>
      </c>
      <c r="BM167" s="340" t="s">
        <v>3078</v>
      </c>
    </row>
    <row r="168" spans="2:65" s="343" customFormat="1" x14ac:dyDescent="0.2">
      <c r="B168" s="342"/>
      <c r="D168" s="344" t="s">
        <v>328</v>
      </c>
      <c r="E168" s="345" t="s">
        <v>1</v>
      </c>
      <c r="F168" s="346" t="s">
        <v>2431</v>
      </c>
      <c r="H168" s="345" t="s">
        <v>1</v>
      </c>
      <c r="L168" s="342"/>
      <c r="M168" s="347"/>
      <c r="T168" s="348"/>
      <c r="AT168" s="345" t="s">
        <v>328</v>
      </c>
      <c r="AU168" s="345" t="s">
        <v>89</v>
      </c>
      <c r="AV168" s="343" t="s">
        <v>84</v>
      </c>
      <c r="AW168" s="343" t="s">
        <v>32</v>
      </c>
      <c r="AX168" s="343" t="s">
        <v>76</v>
      </c>
      <c r="AY168" s="345" t="s">
        <v>320</v>
      </c>
    </row>
    <row r="169" spans="2:65" s="350" customFormat="1" x14ac:dyDescent="0.2">
      <c r="B169" s="349"/>
      <c r="D169" s="344" t="s">
        <v>328</v>
      </c>
      <c r="E169" s="351" t="s">
        <v>1</v>
      </c>
      <c r="F169" s="352" t="s">
        <v>170</v>
      </c>
      <c r="H169" s="353">
        <v>482.5</v>
      </c>
      <c r="L169" s="349"/>
      <c r="M169" s="354"/>
      <c r="T169" s="355"/>
      <c r="AT169" s="351" t="s">
        <v>328</v>
      </c>
      <c r="AU169" s="351" t="s">
        <v>89</v>
      </c>
      <c r="AV169" s="350" t="s">
        <v>89</v>
      </c>
      <c r="AW169" s="350" t="s">
        <v>32</v>
      </c>
      <c r="AX169" s="350" t="s">
        <v>76</v>
      </c>
      <c r="AY169" s="351" t="s">
        <v>320</v>
      </c>
    </row>
    <row r="170" spans="2:65" s="343" customFormat="1" x14ac:dyDescent="0.2">
      <c r="B170" s="342"/>
      <c r="D170" s="344" t="s">
        <v>328</v>
      </c>
      <c r="E170" s="345" t="s">
        <v>1</v>
      </c>
      <c r="F170" s="346" t="s">
        <v>2433</v>
      </c>
      <c r="H170" s="345" t="s">
        <v>1</v>
      </c>
      <c r="L170" s="342"/>
      <c r="M170" s="347"/>
      <c r="T170" s="348"/>
      <c r="AT170" s="345" t="s">
        <v>328</v>
      </c>
      <c r="AU170" s="345" t="s">
        <v>89</v>
      </c>
      <c r="AV170" s="343" t="s">
        <v>84</v>
      </c>
      <c r="AW170" s="343" t="s">
        <v>32</v>
      </c>
      <c r="AX170" s="343" t="s">
        <v>76</v>
      </c>
      <c r="AY170" s="345" t="s">
        <v>320</v>
      </c>
    </row>
    <row r="171" spans="2:65" s="350" customFormat="1" x14ac:dyDescent="0.2">
      <c r="B171" s="349"/>
      <c r="D171" s="344" t="s">
        <v>328</v>
      </c>
      <c r="E171" s="351" t="s">
        <v>1</v>
      </c>
      <c r="F171" s="352" t="s">
        <v>183</v>
      </c>
      <c r="H171" s="353">
        <v>90.1</v>
      </c>
      <c r="L171" s="349"/>
      <c r="M171" s="354"/>
      <c r="T171" s="355"/>
      <c r="AT171" s="351" t="s">
        <v>328</v>
      </c>
      <c r="AU171" s="351" t="s">
        <v>89</v>
      </c>
      <c r="AV171" s="350" t="s">
        <v>89</v>
      </c>
      <c r="AW171" s="350" t="s">
        <v>32</v>
      </c>
      <c r="AX171" s="350" t="s">
        <v>76</v>
      </c>
      <c r="AY171" s="351" t="s">
        <v>320</v>
      </c>
    </row>
    <row r="172" spans="2:65" s="343" customFormat="1" x14ac:dyDescent="0.2">
      <c r="B172" s="342"/>
      <c r="D172" s="344" t="s">
        <v>328</v>
      </c>
      <c r="E172" s="345" t="s">
        <v>1</v>
      </c>
      <c r="F172" s="346" t="s">
        <v>2435</v>
      </c>
      <c r="H172" s="345" t="s">
        <v>1</v>
      </c>
      <c r="L172" s="342"/>
      <c r="M172" s="347"/>
      <c r="T172" s="348"/>
      <c r="AT172" s="345" t="s">
        <v>328</v>
      </c>
      <c r="AU172" s="345" t="s">
        <v>89</v>
      </c>
      <c r="AV172" s="343" t="s">
        <v>84</v>
      </c>
      <c r="AW172" s="343" t="s">
        <v>32</v>
      </c>
      <c r="AX172" s="343" t="s">
        <v>76</v>
      </c>
      <c r="AY172" s="345" t="s">
        <v>320</v>
      </c>
    </row>
    <row r="173" spans="2:65" s="350" customFormat="1" x14ac:dyDescent="0.2">
      <c r="B173" s="349"/>
      <c r="D173" s="344" t="s">
        <v>328</v>
      </c>
      <c r="E173" s="351" t="s">
        <v>1</v>
      </c>
      <c r="F173" s="352" t="s">
        <v>186</v>
      </c>
      <c r="H173" s="353">
        <v>557.1</v>
      </c>
      <c r="L173" s="349"/>
      <c r="M173" s="354"/>
      <c r="T173" s="355"/>
      <c r="AT173" s="351" t="s">
        <v>328</v>
      </c>
      <c r="AU173" s="351" t="s">
        <v>89</v>
      </c>
      <c r="AV173" s="350" t="s">
        <v>89</v>
      </c>
      <c r="AW173" s="350" t="s">
        <v>32</v>
      </c>
      <c r="AX173" s="350" t="s">
        <v>76</v>
      </c>
      <c r="AY173" s="351" t="s">
        <v>320</v>
      </c>
    </row>
    <row r="174" spans="2:65" s="343" customFormat="1" x14ac:dyDescent="0.2">
      <c r="B174" s="342"/>
      <c r="D174" s="344" t="s">
        <v>328</v>
      </c>
      <c r="E174" s="345" t="s">
        <v>1</v>
      </c>
      <c r="F174" s="346" t="s">
        <v>188</v>
      </c>
      <c r="H174" s="345" t="s">
        <v>1</v>
      </c>
      <c r="L174" s="342"/>
      <c r="M174" s="347"/>
      <c r="T174" s="348"/>
      <c r="AT174" s="345" t="s">
        <v>328</v>
      </c>
      <c r="AU174" s="345" t="s">
        <v>89</v>
      </c>
      <c r="AV174" s="343" t="s">
        <v>84</v>
      </c>
      <c r="AW174" s="343" t="s">
        <v>32</v>
      </c>
      <c r="AX174" s="343" t="s">
        <v>76</v>
      </c>
      <c r="AY174" s="345" t="s">
        <v>320</v>
      </c>
    </row>
    <row r="175" spans="2:65" s="350" customFormat="1" x14ac:dyDescent="0.2">
      <c r="B175" s="349"/>
      <c r="D175" s="344" t="s">
        <v>328</v>
      </c>
      <c r="E175" s="351" t="s">
        <v>1</v>
      </c>
      <c r="F175" s="352" t="s">
        <v>189</v>
      </c>
      <c r="H175" s="353">
        <v>129</v>
      </c>
      <c r="L175" s="349"/>
      <c r="M175" s="354"/>
      <c r="T175" s="355"/>
      <c r="AT175" s="351" t="s">
        <v>328</v>
      </c>
      <c r="AU175" s="351" t="s">
        <v>89</v>
      </c>
      <c r="AV175" s="350" t="s">
        <v>89</v>
      </c>
      <c r="AW175" s="350" t="s">
        <v>32</v>
      </c>
      <c r="AX175" s="350" t="s">
        <v>76</v>
      </c>
      <c r="AY175" s="351" t="s">
        <v>320</v>
      </c>
    </row>
    <row r="176" spans="2:65" s="343" customFormat="1" x14ac:dyDescent="0.2">
      <c r="B176" s="342"/>
      <c r="D176" s="344" t="s">
        <v>328</v>
      </c>
      <c r="E176" s="345" t="s">
        <v>1</v>
      </c>
      <c r="F176" s="346" t="s">
        <v>200</v>
      </c>
      <c r="H176" s="345" t="s">
        <v>1</v>
      </c>
      <c r="L176" s="342"/>
      <c r="M176" s="347"/>
      <c r="T176" s="348"/>
      <c r="AT176" s="345" t="s">
        <v>328</v>
      </c>
      <c r="AU176" s="345" t="s">
        <v>89</v>
      </c>
      <c r="AV176" s="343" t="s">
        <v>84</v>
      </c>
      <c r="AW176" s="343" t="s">
        <v>32</v>
      </c>
      <c r="AX176" s="343" t="s">
        <v>76</v>
      </c>
      <c r="AY176" s="345" t="s">
        <v>320</v>
      </c>
    </row>
    <row r="177" spans="2:65" s="350" customFormat="1" x14ac:dyDescent="0.2">
      <c r="B177" s="349"/>
      <c r="D177" s="344" t="s">
        <v>328</v>
      </c>
      <c r="E177" s="351" t="s">
        <v>1</v>
      </c>
      <c r="F177" s="352" t="s">
        <v>201</v>
      </c>
      <c r="H177" s="353">
        <v>32.4</v>
      </c>
      <c r="L177" s="349"/>
      <c r="M177" s="354"/>
      <c r="T177" s="355"/>
      <c r="AT177" s="351" t="s">
        <v>328</v>
      </c>
      <c r="AU177" s="351" t="s">
        <v>89</v>
      </c>
      <c r="AV177" s="350" t="s">
        <v>89</v>
      </c>
      <c r="AW177" s="350" t="s">
        <v>32</v>
      </c>
      <c r="AX177" s="350" t="s">
        <v>76</v>
      </c>
      <c r="AY177" s="351" t="s">
        <v>320</v>
      </c>
    </row>
    <row r="178" spans="2:65" s="343" customFormat="1" x14ac:dyDescent="0.2">
      <c r="B178" s="342"/>
      <c r="D178" s="344" t="s">
        <v>328</v>
      </c>
      <c r="E178" s="345" t="s">
        <v>1</v>
      </c>
      <c r="F178" s="346" t="s">
        <v>177</v>
      </c>
      <c r="H178" s="345" t="s">
        <v>1</v>
      </c>
      <c r="L178" s="342"/>
      <c r="M178" s="347"/>
      <c r="T178" s="348"/>
      <c r="AT178" s="345" t="s">
        <v>328</v>
      </c>
      <c r="AU178" s="345" t="s">
        <v>89</v>
      </c>
      <c r="AV178" s="343" t="s">
        <v>84</v>
      </c>
      <c r="AW178" s="343" t="s">
        <v>32</v>
      </c>
      <c r="AX178" s="343" t="s">
        <v>76</v>
      </c>
      <c r="AY178" s="345" t="s">
        <v>320</v>
      </c>
    </row>
    <row r="179" spans="2:65" s="350" customFormat="1" x14ac:dyDescent="0.2">
      <c r="B179" s="349"/>
      <c r="D179" s="344" t="s">
        <v>328</v>
      </c>
      <c r="E179" s="351" t="s">
        <v>1</v>
      </c>
      <c r="F179" s="352" t="s">
        <v>178</v>
      </c>
      <c r="H179" s="353">
        <v>34.1</v>
      </c>
      <c r="L179" s="349"/>
      <c r="M179" s="354"/>
      <c r="T179" s="355"/>
      <c r="AT179" s="351" t="s">
        <v>328</v>
      </c>
      <c r="AU179" s="351" t="s">
        <v>89</v>
      </c>
      <c r="AV179" s="350" t="s">
        <v>89</v>
      </c>
      <c r="AW179" s="350" t="s">
        <v>32</v>
      </c>
      <c r="AX179" s="350" t="s">
        <v>76</v>
      </c>
      <c r="AY179" s="351" t="s">
        <v>320</v>
      </c>
    </row>
    <row r="180" spans="2:65" s="343" customFormat="1" x14ac:dyDescent="0.2">
      <c r="B180" s="342"/>
      <c r="D180" s="344" t="s">
        <v>328</v>
      </c>
      <c r="E180" s="345" t="s">
        <v>1</v>
      </c>
      <c r="F180" s="346" t="s">
        <v>203</v>
      </c>
      <c r="H180" s="345" t="s">
        <v>1</v>
      </c>
      <c r="L180" s="342"/>
      <c r="M180" s="347"/>
      <c r="T180" s="348"/>
      <c r="AT180" s="345" t="s">
        <v>328</v>
      </c>
      <c r="AU180" s="345" t="s">
        <v>89</v>
      </c>
      <c r="AV180" s="343" t="s">
        <v>84</v>
      </c>
      <c r="AW180" s="343" t="s">
        <v>32</v>
      </c>
      <c r="AX180" s="343" t="s">
        <v>76</v>
      </c>
      <c r="AY180" s="345" t="s">
        <v>320</v>
      </c>
    </row>
    <row r="181" spans="2:65" s="350" customFormat="1" x14ac:dyDescent="0.2">
      <c r="B181" s="349"/>
      <c r="D181" s="344" t="s">
        <v>328</v>
      </c>
      <c r="E181" s="351" t="s">
        <v>1</v>
      </c>
      <c r="F181" s="352" t="s">
        <v>141</v>
      </c>
      <c r="H181" s="353">
        <v>21.8</v>
      </c>
      <c r="L181" s="349"/>
      <c r="M181" s="354"/>
      <c r="T181" s="355"/>
      <c r="AT181" s="351" t="s">
        <v>328</v>
      </c>
      <c r="AU181" s="351" t="s">
        <v>89</v>
      </c>
      <c r="AV181" s="350" t="s">
        <v>89</v>
      </c>
      <c r="AW181" s="350" t="s">
        <v>32</v>
      </c>
      <c r="AX181" s="350" t="s">
        <v>76</v>
      </c>
      <c r="AY181" s="351" t="s">
        <v>320</v>
      </c>
    </row>
    <row r="182" spans="2:65" s="343" customFormat="1" x14ac:dyDescent="0.2">
      <c r="B182" s="342"/>
      <c r="D182" s="344" t="s">
        <v>328</v>
      </c>
      <c r="E182" s="345" t="s">
        <v>1</v>
      </c>
      <c r="F182" s="346" t="s">
        <v>172</v>
      </c>
      <c r="H182" s="345" t="s">
        <v>1</v>
      </c>
      <c r="L182" s="342"/>
      <c r="M182" s="347"/>
      <c r="T182" s="348"/>
      <c r="AT182" s="345" t="s">
        <v>328</v>
      </c>
      <c r="AU182" s="345" t="s">
        <v>89</v>
      </c>
      <c r="AV182" s="343" t="s">
        <v>84</v>
      </c>
      <c r="AW182" s="343" t="s">
        <v>32</v>
      </c>
      <c r="AX182" s="343" t="s">
        <v>76</v>
      </c>
      <c r="AY182" s="345" t="s">
        <v>320</v>
      </c>
    </row>
    <row r="183" spans="2:65" s="350" customFormat="1" x14ac:dyDescent="0.2">
      <c r="B183" s="349"/>
      <c r="D183" s="344" t="s">
        <v>328</v>
      </c>
      <c r="E183" s="351" t="s">
        <v>1</v>
      </c>
      <c r="F183" s="352" t="s">
        <v>137</v>
      </c>
      <c r="H183" s="353">
        <v>7.5</v>
      </c>
      <c r="L183" s="349"/>
      <c r="M183" s="354"/>
      <c r="T183" s="355"/>
      <c r="AT183" s="351" t="s">
        <v>328</v>
      </c>
      <c r="AU183" s="351" t="s">
        <v>89</v>
      </c>
      <c r="AV183" s="350" t="s">
        <v>89</v>
      </c>
      <c r="AW183" s="350" t="s">
        <v>32</v>
      </c>
      <c r="AX183" s="350" t="s">
        <v>76</v>
      </c>
      <c r="AY183" s="351" t="s">
        <v>320</v>
      </c>
    </row>
    <row r="184" spans="2:65" s="343" customFormat="1" x14ac:dyDescent="0.2">
      <c r="B184" s="342"/>
      <c r="D184" s="344" t="s">
        <v>328</v>
      </c>
      <c r="E184" s="345" t="s">
        <v>1</v>
      </c>
      <c r="F184" s="346" t="s">
        <v>180</v>
      </c>
      <c r="H184" s="345" t="s">
        <v>1</v>
      </c>
      <c r="L184" s="342"/>
      <c r="M184" s="347"/>
      <c r="T184" s="348"/>
      <c r="AT184" s="345" t="s">
        <v>328</v>
      </c>
      <c r="AU184" s="345" t="s">
        <v>89</v>
      </c>
      <c r="AV184" s="343" t="s">
        <v>84</v>
      </c>
      <c r="AW184" s="343" t="s">
        <v>32</v>
      </c>
      <c r="AX184" s="343" t="s">
        <v>76</v>
      </c>
      <c r="AY184" s="345" t="s">
        <v>320</v>
      </c>
    </row>
    <row r="185" spans="2:65" s="350" customFormat="1" x14ac:dyDescent="0.2">
      <c r="B185" s="349"/>
      <c r="D185" s="344" t="s">
        <v>328</v>
      </c>
      <c r="E185" s="351" t="s">
        <v>1</v>
      </c>
      <c r="F185" s="352" t="s">
        <v>143</v>
      </c>
      <c r="H185" s="353">
        <v>42.8</v>
      </c>
      <c r="L185" s="349"/>
      <c r="M185" s="354"/>
      <c r="T185" s="355"/>
      <c r="AT185" s="351" t="s">
        <v>328</v>
      </c>
      <c r="AU185" s="351" t="s">
        <v>89</v>
      </c>
      <c r="AV185" s="350" t="s">
        <v>89</v>
      </c>
      <c r="AW185" s="350" t="s">
        <v>32</v>
      </c>
      <c r="AX185" s="350" t="s">
        <v>76</v>
      </c>
      <c r="AY185" s="351" t="s">
        <v>320</v>
      </c>
    </row>
    <row r="186" spans="2:65" s="343" customFormat="1" x14ac:dyDescent="0.2">
      <c r="B186" s="342"/>
      <c r="D186" s="344" t="s">
        <v>328</v>
      </c>
      <c r="E186" s="345" t="s">
        <v>1</v>
      </c>
      <c r="F186" s="346" t="s">
        <v>263</v>
      </c>
      <c r="H186" s="345" t="s">
        <v>1</v>
      </c>
      <c r="L186" s="342"/>
      <c r="M186" s="347"/>
      <c r="T186" s="348"/>
      <c r="AT186" s="345" t="s">
        <v>328</v>
      </c>
      <c r="AU186" s="345" t="s">
        <v>89</v>
      </c>
      <c r="AV186" s="343" t="s">
        <v>84</v>
      </c>
      <c r="AW186" s="343" t="s">
        <v>32</v>
      </c>
      <c r="AX186" s="343" t="s">
        <v>76</v>
      </c>
      <c r="AY186" s="345" t="s">
        <v>320</v>
      </c>
    </row>
    <row r="187" spans="2:65" s="350" customFormat="1" x14ac:dyDescent="0.2">
      <c r="B187" s="349"/>
      <c r="D187" s="344" t="s">
        <v>328</v>
      </c>
      <c r="E187" s="351" t="s">
        <v>1</v>
      </c>
      <c r="F187" s="352" t="s">
        <v>264</v>
      </c>
      <c r="H187" s="353">
        <v>31.9</v>
      </c>
      <c r="L187" s="349"/>
      <c r="M187" s="354"/>
      <c r="T187" s="355"/>
      <c r="AT187" s="351" t="s">
        <v>328</v>
      </c>
      <c r="AU187" s="351" t="s">
        <v>89</v>
      </c>
      <c r="AV187" s="350" t="s">
        <v>89</v>
      </c>
      <c r="AW187" s="350" t="s">
        <v>32</v>
      </c>
      <c r="AX187" s="350" t="s">
        <v>76</v>
      </c>
      <c r="AY187" s="351" t="s">
        <v>320</v>
      </c>
    </row>
    <row r="188" spans="2:65" s="357" customFormat="1" x14ac:dyDescent="0.2">
      <c r="B188" s="356"/>
      <c r="D188" s="344" t="s">
        <v>328</v>
      </c>
      <c r="E188" s="358" t="s">
        <v>1</v>
      </c>
      <c r="F188" s="359" t="s">
        <v>402</v>
      </c>
      <c r="H188" s="360">
        <v>1429.2</v>
      </c>
      <c r="L188" s="356"/>
      <c r="M188" s="361"/>
      <c r="T188" s="362"/>
      <c r="AT188" s="358" t="s">
        <v>328</v>
      </c>
      <c r="AU188" s="358" t="s">
        <v>89</v>
      </c>
      <c r="AV188" s="357" t="s">
        <v>326</v>
      </c>
      <c r="AW188" s="357" t="s">
        <v>32</v>
      </c>
      <c r="AX188" s="357" t="s">
        <v>84</v>
      </c>
      <c r="AY188" s="358" t="s">
        <v>320</v>
      </c>
    </row>
    <row r="189" spans="2:65" s="1" customFormat="1" ht="16.5" customHeight="1" x14ac:dyDescent="0.2">
      <c r="B189" s="13"/>
      <c r="C189" s="329" t="s">
        <v>466</v>
      </c>
      <c r="D189" s="329" t="s">
        <v>322</v>
      </c>
      <c r="E189" s="330" t="s">
        <v>3079</v>
      </c>
      <c r="F189" s="331" t="s">
        <v>3080</v>
      </c>
      <c r="G189" s="332" t="s">
        <v>325</v>
      </c>
      <c r="H189" s="333">
        <v>1439</v>
      </c>
      <c r="I189" s="21"/>
      <c r="J189" s="334">
        <f>ROUND(I189*H189,2)</f>
        <v>0</v>
      </c>
      <c r="K189" s="335"/>
      <c r="L189" s="13"/>
      <c r="M189" s="336" t="s">
        <v>1</v>
      </c>
      <c r="N189" s="337" t="s">
        <v>42</v>
      </c>
      <c r="P189" s="338">
        <f>O189*H189</f>
        <v>0</v>
      </c>
      <c r="Q189" s="338">
        <v>1.0000000000000001E-5</v>
      </c>
      <c r="R189" s="338">
        <f>Q189*H189</f>
        <v>1.4390000000000002E-2</v>
      </c>
      <c r="S189" s="338">
        <v>0</v>
      </c>
      <c r="T189" s="339">
        <f>S189*H189</f>
        <v>0</v>
      </c>
      <c r="AR189" s="340" t="s">
        <v>409</v>
      </c>
      <c r="AT189" s="340" t="s">
        <v>322</v>
      </c>
      <c r="AU189" s="340" t="s">
        <v>89</v>
      </c>
      <c r="AY189" s="3" t="s">
        <v>320</v>
      </c>
      <c r="BE189" s="341">
        <f>IF(N189="základní",J189,0)</f>
        <v>0</v>
      </c>
      <c r="BF189" s="341">
        <f>IF(N189="snížená",J189,0)</f>
        <v>0</v>
      </c>
      <c r="BG189" s="341">
        <f>IF(N189="zákl. přenesená",J189,0)</f>
        <v>0</v>
      </c>
      <c r="BH189" s="341">
        <f>IF(N189="sníž. přenesená",J189,0)</f>
        <v>0</v>
      </c>
      <c r="BI189" s="341">
        <f>IF(N189="nulová",J189,0)</f>
        <v>0</v>
      </c>
      <c r="BJ189" s="3" t="s">
        <v>89</v>
      </c>
      <c r="BK189" s="341">
        <f>ROUND(I189*H189,2)</f>
        <v>0</v>
      </c>
      <c r="BL189" s="3" t="s">
        <v>409</v>
      </c>
      <c r="BM189" s="340" t="s">
        <v>3081</v>
      </c>
    </row>
    <row r="190" spans="2:65" s="350" customFormat="1" x14ac:dyDescent="0.2">
      <c r="B190" s="349"/>
      <c r="D190" s="344" t="s">
        <v>328</v>
      </c>
      <c r="E190" s="351" t="s">
        <v>1</v>
      </c>
      <c r="F190" s="352" t="s">
        <v>3082</v>
      </c>
      <c r="H190" s="353">
        <v>1439</v>
      </c>
      <c r="L190" s="349"/>
      <c r="M190" s="354"/>
      <c r="T190" s="355"/>
      <c r="AT190" s="351" t="s">
        <v>328</v>
      </c>
      <c r="AU190" s="351" t="s">
        <v>89</v>
      </c>
      <c r="AV190" s="350" t="s">
        <v>89</v>
      </c>
      <c r="AW190" s="350" t="s">
        <v>32</v>
      </c>
      <c r="AX190" s="350" t="s">
        <v>84</v>
      </c>
      <c r="AY190" s="351" t="s">
        <v>320</v>
      </c>
    </row>
    <row r="191" spans="2:65" s="1" customFormat="1" ht="16.5" customHeight="1" x14ac:dyDescent="0.2">
      <c r="B191" s="13"/>
      <c r="C191" s="363" t="s">
        <v>2848</v>
      </c>
      <c r="D191" s="363" t="s">
        <v>339</v>
      </c>
      <c r="E191" s="364" t="s">
        <v>3083</v>
      </c>
      <c r="F191" s="365" t="s">
        <v>3084</v>
      </c>
      <c r="G191" s="366" t="s">
        <v>325</v>
      </c>
      <c r="H191" s="367">
        <v>1467.78</v>
      </c>
      <c r="I191" s="22"/>
      <c r="J191" s="368">
        <f>ROUND(I191*H191,2)</f>
        <v>0</v>
      </c>
      <c r="K191" s="369"/>
      <c r="L191" s="370"/>
      <c r="M191" s="371" t="s">
        <v>1</v>
      </c>
      <c r="N191" s="372" t="s">
        <v>42</v>
      </c>
      <c r="P191" s="338">
        <f>O191*H191</f>
        <v>0</v>
      </c>
      <c r="Q191" s="338">
        <v>3.5E-4</v>
      </c>
      <c r="R191" s="338">
        <f>Q191*H191</f>
        <v>0.51372299999999993</v>
      </c>
      <c r="S191" s="338">
        <v>0</v>
      </c>
      <c r="T191" s="339">
        <f>S191*H191</f>
        <v>0</v>
      </c>
      <c r="AR191" s="340" t="s">
        <v>501</v>
      </c>
      <c r="AT191" s="340" t="s">
        <v>339</v>
      </c>
      <c r="AU191" s="340" t="s">
        <v>89</v>
      </c>
      <c r="AY191" s="3" t="s">
        <v>320</v>
      </c>
      <c r="BE191" s="341">
        <f>IF(N191="základní",J191,0)</f>
        <v>0</v>
      </c>
      <c r="BF191" s="341">
        <f>IF(N191="snížená",J191,0)</f>
        <v>0</v>
      </c>
      <c r="BG191" s="341">
        <f>IF(N191="zákl. přenesená",J191,0)</f>
        <v>0</v>
      </c>
      <c r="BH191" s="341">
        <f>IF(N191="sníž. přenesená",J191,0)</f>
        <v>0</v>
      </c>
      <c r="BI191" s="341">
        <f>IF(N191="nulová",J191,0)</f>
        <v>0</v>
      </c>
      <c r="BJ191" s="3" t="s">
        <v>89</v>
      </c>
      <c r="BK191" s="341">
        <f>ROUND(I191*H191,2)</f>
        <v>0</v>
      </c>
      <c r="BL191" s="3" t="s">
        <v>409</v>
      </c>
      <c r="BM191" s="340" t="s">
        <v>3085</v>
      </c>
    </row>
    <row r="192" spans="2:65" s="350" customFormat="1" x14ac:dyDescent="0.2">
      <c r="B192" s="349"/>
      <c r="D192" s="344" t="s">
        <v>328</v>
      </c>
      <c r="E192" s="351" t="s">
        <v>1</v>
      </c>
      <c r="F192" s="352" t="s">
        <v>3086</v>
      </c>
      <c r="H192" s="353">
        <v>1467.78</v>
      </c>
      <c r="L192" s="349"/>
      <c r="M192" s="354"/>
      <c r="T192" s="355"/>
      <c r="AT192" s="351" t="s">
        <v>328</v>
      </c>
      <c r="AU192" s="351" t="s">
        <v>89</v>
      </c>
      <c r="AV192" s="350" t="s">
        <v>89</v>
      </c>
      <c r="AW192" s="350" t="s">
        <v>32</v>
      </c>
      <c r="AX192" s="350" t="s">
        <v>84</v>
      </c>
      <c r="AY192" s="351" t="s">
        <v>320</v>
      </c>
    </row>
    <row r="193" spans="2:65" s="1" customFormat="1" ht="24.15" customHeight="1" x14ac:dyDescent="0.2">
      <c r="B193" s="13"/>
      <c r="C193" s="329" t="s">
        <v>455</v>
      </c>
      <c r="D193" s="329" t="s">
        <v>322</v>
      </c>
      <c r="E193" s="330" t="s">
        <v>2519</v>
      </c>
      <c r="F193" s="331" t="s">
        <v>2520</v>
      </c>
      <c r="G193" s="332" t="s">
        <v>1156</v>
      </c>
      <c r="H193" s="23"/>
      <c r="I193" s="21"/>
      <c r="J193" s="334">
        <f>ROUND(I193*H193,2)</f>
        <v>0</v>
      </c>
      <c r="K193" s="335"/>
      <c r="L193" s="13"/>
      <c r="M193" s="336" t="s">
        <v>1</v>
      </c>
      <c r="N193" s="337" t="s">
        <v>42</v>
      </c>
      <c r="P193" s="338">
        <f>O193*H193</f>
        <v>0</v>
      </c>
      <c r="Q193" s="338">
        <v>0</v>
      </c>
      <c r="R193" s="338">
        <f>Q193*H193</f>
        <v>0</v>
      </c>
      <c r="S193" s="338">
        <v>0</v>
      </c>
      <c r="T193" s="339">
        <f>S193*H193</f>
        <v>0</v>
      </c>
      <c r="AR193" s="340" t="s">
        <v>409</v>
      </c>
      <c r="AT193" s="340" t="s">
        <v>322</v>
      </c>
      <c r="AU193" s="340" t="s">
        <v>89</v>
      </c>
      <c r="AY193" s="3" t="s">
        <v>320</v>
      </c>
      <c r="BE193" s="341">
        <f>IF(N193="základní",J193,0)</f>
        <v>0</v>
      </c>
      <c r="BF193" s="341">
        <f>IF(N193="snížená",J193,0)</f>
        <v>0</v>
      </c>
      <c r="BG193" s="341">
        <f>IF(N193="zákl. přenesená",J193,0)</f>
        <v>0</v>
      </c>
      <c r="BH193" s="341">
        <f>IF(N193="sníž. přenesená",J193,0)</f>
        <v>0</v>
      </c>
      <c r="BI193" s="341">
        <f>IF(N193="nulová",J193,0)</f>
        <v>0</v>
      </c>
      <c r="BJ193" s="3" t="s">
        <v>89</v>
      </c>
      <c r="BK193" s="341">
        <f>ROUND(I193*H193,2)</f>
        <v>0</v>
      </c>
      <c r="BL193" s="3" t="s">
        <v>409</v>
      </c>
      <c r="BM193" s="340" t="s">
        <v>3087</v>
      </c>
    </row>
    <row r="194" spans="2:65" s="318" customFormat="1" ht="25.9" customHeight="1" x14ac:dyDescent="0.35">
      <c r="B194" s="317"/>
      <c r="D194" s="319" t="s">
        <v>75</v>
      </c>
      <c r="E194" s="320" t="s">
        <v>2702</v>
      </c>
      <c r="F194" s="320" t="s">
        <v>2703</v>
      </c>
      <c r="J194" s="321">
        <f>BK194</f>
        <v>0</v>
      </c>
      <c r="L194" s="317"/>
      <c r="M194" s="322"/>
      <c r="P194" s="323">
        <f>P195</f>
        <v>0</v>
      </c>
      <c r="R194" s="323">
        <f>R195</f>
        <v>0</v>
      </c>
      <c r="T194" s="324">
        <f>T195</f>
        <v>0</v>
      </c>
      <c r="AR194" s="319" t="s">
        <v>346</v>
      </c>
      <c r="AT194" s="325" t="s">
        <v>75</v>
      </c>
      <c r="AU194" s="325" t="s">
        <v>76</v>
      </c>
      <c r="AY194" s="319" t="s">
        <v>320</v>
      </c>
      <c r="BK194" s="326">
        <f>BK195</f>
        <v>0</v>
      </c>
    </row>
    <row r="195" spans="2:65" s="318" customFormat="1" ht="22.75" customHeight="1" x14ac:dyDescent="0.25">
      <c r="B195" s="317"/>
      <c r="D195" s="319" t="s">
        <v>75</v>
      </c>
      <c r="E195" s="327" t="s">
        <v>2704</v>
      </c>
      <c r="F195" s="327" t="s">
        <v>2705</v>
      </c>
      <c r="J195" s="328">
        <f>BK195</f>
        <v>0</v>
      </c>
      <c r="L195" s="317"/>
      <c r="M195" s="322"/>
      <c r="P195" s="323">
        <f>SUM(P196:P198)</f>
        <v>0</v>
      </c>
      <c r="R195" s="323">
        <f>SUM(R196:R198)</f>
        <v>0</v>
      </c>
      <c r="T195" s="324">
        <f>SUM(T196:T198)</f>
        <v>0</v>
      </c>
      <c r="AR195" s="319" t="s">
        <v>346</v>
      </c>
      <c r="AT195" s="325" t="s">
        <v>75</v>
      </c>
      <c r="AU195" s="325" t="s">
        <v>84</v>
      </c>
      <c r="AY195" s="319" t="s">
        <v>320</v>
      </c>
      <c r="BK195" s="326">
        <f>SUM(BK196:BK198)</f>
        <v>0</v>
      </c>
    </row>
    <row r="196" spans="2:65" s="1" customFormat="1" ht="16.5" customHeight="1" x14ac:dyDescent="0.2">
      <c r="B196" s="13"/>
      <c r="C196" s="329" t="s">
        <v>516</v>
      </c>
      <c r="D196" s="329" t="s">
        <v>322</v>
      </c>
      <c r="E196" s="330" t="s">
        <v>3088</v>
      </c>
      <c r="F196" s="331" t="s">
        <v>3089</v>
      </c>
      <c r="G196" s="332" t="s">
        <v>1353</v>
      </c>
      <c r="H196" s="333">
        <v>1</v>
      </c>
      <c r="I196" s="21"/>
      <c r="J196" s="334">
        <f>ROUND(I196*H196,2)</f>
        <v>0</v>
      </c>
      <c r="K196" s="335"/>
      <c r="L196" s="13"/>
      <c r="M196" s="336" t="s">
        <v>1</v>
      </c>
      <c r="N196" s="337" t="s">
        <v>42</v>
      </c>
      <c r="P196" s="338">
        <f>O196*H196</f>
        <v>0</v>
      </c>
      <c r="Q196" s="338">
        <v>0</v>
      </c>
      <c r="R196" s="338">
        <f>Q196*H196</f>
        <v>0</v>
      </c>
      <c r="S196" s="338">
        <v>0</v>
      </c>
      <c r="T196" s="339">
        <f>S196*H196</f>
        <v>0</v>
      </c>
      <c r="AR196" s="340" t="s">
        <v>2709</v>
      </c>
      <c r="AT196" s="340" t="s">
        <v>322</v>
      </c>
      <c r="AU196" s="340" t="s">
        <v>89</v>
      </c>
      <c r="AY196" s="3" t="s">
        <v>320</v>
      </c>
      <c r="BE196" s="341">
        <f>IF(N196="základní",J196,0)</f>
        <v>0</v>
      </c>
      <c r="BF196" s="341">
        <f>IF(N196="snížená",J196,0)</f>
        <v>0</v>
      </c>
      <c r="BG196" s="341">
        <f>IF(N196="zákl. přenesená",J196,0)</f>
        <v>0</v>
      </c>
      <c r="BH196" s="341">
        <f>IF(N196="sníž. přenesená",J196,0)</f>
        <v>0</v>
      </c>
      <c r="BI196" s="341">
        <f>IF(N196="nulová",J196,0)</f>
        <v>0</v>
      </c>
      <c r="BJ196" s="3" t="s">
        <v>89</v>
      </c>
      <c r="BK196" s="341">
        <f>ROUND(I196*H196,2)</f>
        <v>0</v>
      </c>
      <c r="BL196" s="3" t="s">
        <v>2709</v>
      </c>
      <c r="BM196" s="340" t="s">
        <v>3090</v>
      </c>
    </row>
    <row r="197" spans="2:65" s="343" customFormat="1" x14ac:dyDescent="0.2">
      <c r="B197" s="342"/>
      <c r="D197" s="344" t="s">
        <v>328</v>
      </c>
      <c r="E197" s="345" t="s">
        <v>1</v>
      </c>
      <c r="F197" s="346" t="s">
        <v>41</v>
      </c>
      <c r="H197" s="345" t="s">
        <v>1</v>
      </c>
      <c r="L197" s="342"/>
      <c r="M197" s="347"/>
      <c r="T197" s="348"/>
      <c r="AT197" s="345" t="s">
        <v>328</v>
      </c>
      <c r="AU197" s="345" t="s">
        <v>89</v>
      </c>
      <c r="AV197" s="343" t="s">
        <v>84</v>
      </c>
      <c r="AW197" s="343" t="s">
        <v>32</v>
      </c>
      <c r="AX197" s="343" t="s">
        <v>76</v>
      </c>
      <c r="AY197" s="345" t="s">
        <v>320</v>
      </c>
    </row>
    <row r="198" spans="2:65" s="350" customFormat="1" x14ac:dyDescent="0.2">
      <c r="B198" s="349"/>
      <c r="D198" s="344" t="s">
        <v>328</v>
      </c>
      <c r="E198" s="351" t="s">
        <v>1</v>
      </c>
      <c r="F198" s="352" t="s">
        <v>84</v>
      </c>
      <c r="H198" s="353">
        <v>1</v>
      </c>
      <c r="L198" s="349"/>
      <c r="M198" s="373"/>
      <c r="N198" s="374"/>
      <c r="O198" s="374"/>
      <c r="P198" s="374"/>
      <c r="Q198" s="374"/>
      <c r="R198" s="374"/>
      <c r="S198" s="374"/>
      <c r="T198" s="375"/>
      <c r="AT198" s="351" t="s">
        <v>328</v>
      </c>
      <c r="AU198" s="351" t="s">
        <v>89</v>
      </c>
      <c r="AV198" s="350" t="s">
        <v>89</v>
      </c>
      <c r="AW198" s="350" t="s">
        <v>32</v>
      </c>
      <c r="AX198" s="350" t="s">
        <v>84</v>
      </c>
      <c r="AY198" s="351" t="s">
        <v>320</v>
      </c>
    </row>
    <row r="199" spans="2:65" s="1" customFormat="1" ht="7" customHeight="1" x14ac:dyDescent="0.2">
      <c r="B199" s="14"/>
      <c r="C199" s="15"/>
      <c r="D199" s="15"/>
      <c r="E199" s="15"/>
      <c r="F199" s="15"/>
      <c r="G199" s="15"/>
      <c r="H199" s="15"/>
      <c r="I199" s="15"/>
      <c r="J199" s="15"/>
      <c r="K199" s="15"/>
      <c r="L199" s="13"/>
    </row>
  </sheetData>
  <sheetProtection algorithmName="SHA-512" hashValue="qstW6y9Lun5ycRPwdeyhJ++jrtBzLbpNqZ0sOuPYa+dn9RCYweFuAQg0WqV5yW79HAAok+JkYV1MsTWJ5GC5Dw==" saltValue="F+Rexb4qFwHUNA622O6GAQ==" spinCount="100000" sheet="1" objects="1" scenarios="1"/>
  <autoFilter ref="C128:K198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EF2F-13DF-4BAB-A3F0-FAB690F9811D}">
  <dimension ref="A1:M67"/>
  <sheetViews>
    <sheetView view="pageBreakPreview" zoomScaleNormal="100" zoomScaleSheetLayoutView="100" workbookViewId="0">
      <pane ySplit="4" topLeftCell="A5" activePane="bottomLeft" state="frozen"/>
      <selection activeCell="F23" sqref="F23"/>
      <selection pane="bottomLeft" activeCell="F24" sqref="F24"/>
    </sheetView>
  </sheetViews>
  <sheetFormatPr defaultColWidth="9.33203125" defaultRowHeight="14.5" x14ac:dyDescent="0.35"/>
  <cols>
    <col min="1" max="1" width="13.33203125" style="265" customWidth="1"/>
    <col min="2" max="2" width="13.77734375" style="266" customWidth="1"/>
    <col min="3" max="3" width="80.109375" style="265" customWidth="1"/>
    <col min="4" max="4" width="8.44140625" style="265" customWidth="1"/>
    <col min="5" max="5" width="12.6640625" style="265" customWidth="1"/>
    <col min="6" max="7" width="25.77734375" style="265" customWidth="1"/>
    <col min="8" max="8" width="17.109375" style="265" bestFit="1" customWidth="1"/>
    <col min="9" max="16384" width="9.33203125" style="265"/>
  </cols>
  <sheetData>
    <row r="1" spans="1:8" s="214" customFormat="1" ht="39" customHeight="1" x14ac:dyDescent="0.2">
      <c r="A1" s="478" t="s">
        <v>3164</v>
      </c>
      <c r="B1" s="479"/>
      <c r="C1" s="479"/>
      <c r="D1" s="479"/>
      <c r="E1" s="479"/>
      <c r="F1" s="479"/>
      <c r="G1" s="480"/>
    </row>
    <row r="2" spans="1:8" s="214" customFormat="1" ht="22.5" customHeight="1" x14ac:dyDescent="0.2">
      <c r="A2" s="478" t="s">
        <v>3163</v>
      </c>
      <c r="B2" s="479"/>
      <c r="C2" s="479"/>
      <c r="D2" s="479"/>
      <c r="E2" s="479"/>
      <c r="F2" s="479"/>
      <c r="G2" s="480"/>
    </row>
    <row r="3" spans="1:8" s="219" customFormat="1" ht="33" customHeight="1" x14ac:dyDescent="0.2">
      <c r="A3" s="215" t="s">
        <v>3162</v>
      </c>
      <c r="B3" s="216"/>
      <c r="C3" s="217" t="s">
        <v>58</v>
      </c>
      <c r="D3" s="217" t="s">
        <v>307</v>
      </c>
      <c r="E3" s="217" t="s">
        <v>3161</v>
      </c>
      <c r="F3" s="217" t="s">
        <v>3160</v>
      </c>
      <c r="G3" s="218" t="s">
        <v>3159</v>
      </c>
    </row>
    <row r="4" spans="1:8" s="219" customFormat="1" ht="6" customHeight="1" x14ac:dyDescent="0.2">
      <c r="A4" s="481"/>
      <c r="B4" s="482"/>
      <c r="C4" s="482"/>
      <c r="D4" s="482"/>
      <c r="E4" s="482"/>
      <c r="F4" s="482"/>
      <c r="G4" s="483"/>
    </row>
    <row r="5" spans="1:8" s="219" customFormat="1" ht="18.75" customHeight="1" x14ac:dyDescent="0.2">
      <c r="A5" s="220"/>
      <c r="B5" s="221"/>
      <c r="C5" s="222" t="s">
        <v>3158</v>
      </c>
      <c r="D5" s="223"/>
      <c r="E5" s="224"/>
      <c r="F5" s="225"/>
      <c r="G5" s="226">
        <f>G7+G29+G27+G42+G60+G57</f>
        <v>0</v>
      </c>
    </row>
    <row r="6" spans="1:8" s="219" customFormat="1" ht="15" customHeight="1" x14ac:dyDescent="0.2">
      <c r="A6" s="227"/>
      <c r="B6" s="228"/>
      <c r="C6" s="229"/>
      <c r="D6" s="230"/>
      <c r="E6" s="231"/>
      <c r="F6" s="232"/>
      <c r="G6" s="233"/>
    </row>
    <row r="7" spans="1:8" s="241" customFormat="1" x14ac:dyDescent="0.2">
      <c r="A7" s="234">
        <v>1</v>
      </c>
      <c r="B7" s="235"/>
      <c r="C7" s="236" t="s">
        <v>3157</v>
      </c>
      <c r="D7" s="237"/>
      <c r="E7" s="238"/>
      <c r="F7" s="239"/>
      <c r="G7" s="240">
        <f>SUM(G8:G26)</f>
        <v>0</v>
      </c>
    </row>
    <row r="8" spans="1:8" s="219" customFormat="1" ht="22.5" customHeight="1" x14ac:dyDescent="0.2">
      <c r="A8" s="242">
        <v>1</v>
      </c>
      <c r="B8" s="243"/>
      <c r="C8" s="244" t="s">
        <v>3156</v>
      </c>
      <c r="D8" s="245" t="s">
        <v>325</v>
      </c>
      <c r="E8" s="246">
        <v>10</v>
      </c>
      <c r="F8" s="36"/>
      <c r="G8" s="247">
        <f t="shared" ref="G8:G26" si="0">E8*F8</f>
        <v>0</v>
      </c>
    </row>
    <row r="9" spans="1:8" s="219" customFormat="1" ht="22.5" customHeight="1" x14ac:dyDescent="0.2">
      <c r="A9" s="248">
        <f t="shared" ref="A9:A26" si="1">A8+1</f>
        <v>2</v>
      </c>
      <c r="B9" s="249"/>
      <c r="C9" s="250" t="s">
        <v>3155</v>
      </c>
      <c r="D9" s="251" t="s">
        <v>385</v>
      </c>
      <c r="E9" s="252">
        <v>7</v>
      </c>
      <c r="F9" s="33"/>
      <c r="G9" s="253">
        <f t="shared" si="0"/>
        <v>0</v>
      </c>
    </row>
    <row r="10" spans="1:8" s="219" customFormat="1" ht="37.9" customHeight="1" x14ac:dyDescent="0.2">
      <c r="A10" s="248">
        <f t="shared" si="1"/>
        <v>3</v>
      </c>
      <c r="B10" s="249"/>
      <c r="C10" s="250" t="s">
        <v>3154</v>
      </c>
      <c r="D10" s="251" t="s">
        <v>385</v>
      </c>
      <c r="E10" s="252">
        <v>7</v>
      </c>
      <c r="F10" s="33"/>
      <c r="G10" s="253">
        <f t="shared" si="0"/>
        <v>0</v>
      </c>
    </row>
    <row r="11" spans="1:8" s="219" customFormat="1" ht="37.9" customHeight="1" x14ac:dyDescent="0.2">
      <c r="A11" s="248">
        <f t="shared" si="1"/>
        <v>4</v>
      </c>
      <c r="B11" s="249"/>
      <c r="C11" s="250" t="s">
        <v>3153</v>
      </c>
      <c r="D11" s="251" t="s">
        <v>385</v>
      </c>
      <c r="E11" s="252">
        <f>7+1114</f>
        <v>1121</v>
      </c>
      <c r="F11" s="33"/>
      <c r="G11" s="253">
        <f t="shared" si="0"/>
        <v>0</v>
      </c>
      <c r="H11" s="254"/>
    </row>
    <row r="12" spans="1:8" s="219" customFormat="1" ht="40.9" customHeight="1" x14ac:dyDescent="0.2">
      <c r="A12" s="248">
        <f t="shared" si="1"/>
        <v>5</v>
      </c>
      <c r="B12" s="249"/>
      <c r="C12" s="250" t="s">
        <v>3152</v>
      </c>
      <c r="D12" s="251" t="s">
        <v>385</v>
      </c>
      <c r="E12" s="252">
        <f>7+1114+423</f>
        <v>1544</v>
      </c>
      <c r="F12" s="33"/>
      <c r="G12" s="253">
        <f t="shared" si="0"/>
        <v>0</v>
      </c>
    </row>
    <row r="13" spans="1:8" s="219" customFormat="1" ht="22.5" customHeight="1" x14ac:dyDescent="0.2">
      <c r="A13" s="248">
        <f t="shared" si="1"/>
        <v>6</v>
      </c>
      <c r="B13" s="249"/>
      <c r="C13" s="250" t="s">
        <v>3151</v>
      </c>
      <c r="D13" s="251" t="s">
        <v>385</v>
      </c>
      <c r="E13" s="252">
        <v>1114</v>
      </c>
      <c r="F13" s="33"/>
      <c r="G13" s="253">
        <f t="shared" si="0"/>
        <v>0</v>
      </c>
    </row>
    <row r="14" spans="1:8" s="219" customFormat="1" ht="22.5" customHeight="1" x14ac:dyDescent="0.2">
      <c r="A14" s="248">
        <f t="shared" si="1"/>
        <v>7</v>
      </c>
      <c r="B14" s="249"/>
      <c r="C14" s="250" t="s">
        <v>3150</v>
      </c>
      <c r="D14" s="251" t="s">
        <v>342</v>
      </c>
      <c r="E14" s="252">
        <v>423</v>
      </c>
      <c r="F14" s="33"/>
      <c r="G14" s="253">
        <f t="shared" si="0"/>
        <v>0</v>
      </c>
    </row>
    <row r="15" spans="1:8" s="219" customFormat="1" ht="37.9" customHeight="1" x14ac:dyDescent="0.2">
      <c r="A15" s="248">
        <f t="shared" si="1"/>
        <v>8</v>
      </c>
      <c r="B15" s="249"/>
      <c r="C15" s="255" t="s">
        <v>3149</v>
      </c>
      <c r="D15" s="256" t="s">
        <v>3097</v>
      </c>
      <c r="E15" s="257">
        <v>2940</v>
      </c>
      <c r="F15" s="35"/>
      <c r="G15" s="258">
        <f t="shared" si="0"/>
        <v>0</v>
      </c>
    </row>
    <row r="16" spans="1:8" s="219" customFormat="1" ht="22.5" customHeight="1" x14ac:dyDescent="0.2">
      <c r="A16" s="248">
        <f t="shared" si="1"/>
        <v>9</v>
      </c>
      <c r="B16" s="249"/>
      <c r="C16" s="255" t="s">
        <v>3148</v>
      </c>
      <c r="D16" s="256" t="s">
        <v>3097</v>
      </c>
      <c r="E16" s="257">
        <f>705+2447</f>
        <v>3152</v>
      </c>
      <c r="F16" s="35"/>
      <c r="G16" s="258">
        <f t="shared" si="0"/>
        <v>0</v>
      </c>
    </row>
    <row r="17" spans="1:13" s="219" customFormat="1" ht="22.5" customHeight="1" x14ac:dyDescent="0.2">
      <c r="A17" s="248">
        <f t="shared" si="1"/>
        <v>10</v>
      </c>
      <c r="B17" s="249"/>
      <c r="C17" s="255" t="s">
        <v>3147</v>
      </c>
      <c r="D17" s="256" t="s">
        <v>325</v>
      </c>
      <c r="E17" s="257">
        <v>283.5</v>
      </c>
      <c r="F17" s="35"/>
      <c r="G17" s="258">
        <f t="shared" si="0"/>
        <v>0</v>
      </c>
    </row>
    <row r="18" spans="1:13" s="219" customFormat="1" ht="22.5" customHeight="1" x14ac:dyDescent="0.2">
      <c r="A18" s="248">
        <f t="shared" si="1"/>
        <v>11</v>
      </c>
      <c r="B18" s="249"/>
      <c r="C18" s="255" t="s">
        <v>3146</v>
      </c>
      <c r="D18" s="256" t="s">
        <v>325</v>
      </c>
      <c r="E18" s="257">
        <v>246</v>
      </c>
      <c r="F18" s="35"/>
      <c r="G18" s="258">
        <f t="shared" si="0"/>
        <v>0</v>
      </c>
      <c r="M18" s="219" t="s">
        <v>3145</v>
      </c>
    </row>
    <row r="19" spans="1:13" s="219" customFormat="1" ht="22.5" customHeight="1" x14ac:dyDescent="0.2">
      <c r="A19" s="248">
        <f t="shared" si="1"/>
        <v>12</v>
      </c>
      <c r="B19" s="249"/>
      <c r="C19" s="255" t="s">
        <v>3144</v>
      </c>
      <c r="D19" s="256" t="s">
        <v>3094</v>
      </c>
      <c r="E19" s="257">
        <f>24*1*0.2</f>
        <v>4.8000000000000007</v>
      </c>
      <c r="F19" s="35"/>
      <c r="G19" s="258">
        <f t="shared" si="0"/>
        <v>0</v>
      </c>
    </row>
    <row r="20" spans="1:13" s="219" customFormat="1" ht="22.5" customHeight="1" x14ac:dyDescent="0.2">
      <c r="A20" s="248">
        <f t="shared" si="1"/>
        <v>13</v>
      </c>
      <c r="B20" s="249"/>
      <c r="C20" s="255" t="s">
        <v>3143</v>
      </c>
      <c r="D20" s="256" t="s">
        <v>3094</v>
      </c>
      <c r="E20" s="257">
        <v>525</v>
      </c>
      <c r="F20" s="35"/>
      <c r="G20" s="258">
        <f t="shared" si="0"/>
        <v>0</v>
      </c>
    </row>
    <row r="21" spans="1:13" s="219" customFormat="1" ht="22.5" customHeight="1" x14ac:dyDescent="0.2">
      <c r="A21" s="248">
        <f t="shared" si="1"/>
        <v>14</v>
      </c>
      <c r="B21" s="249"/>
      <c r="C21" s="259" t="s">
        <v>3142</v>
      </c>
      <c r="D21" s="260" t="s">
        <v>3094</v>
      </c>
      <c r="E21" s="252">
        <f>5*0.2*0.2</f>
        <v>0.2</v>
      </c>
      <c r="F21" s="32"/>
      <c r="G21" s="253">
        <f t="shared" si="0"/>
        <v>0</v>
      </c>
    </row>
    <row r="22" spans="1:13" s="219" customFormat="1" ht="22.5" customHeight="1" x14ac:dyDescent="0.2">
      <c r="A22" s="248">
        <f t="shared" si="1"/>
        <v>15</v>
      </c>
      <c r="B22" s="249"/>
      <c r="C22" s="255" t="s">
        <v>3141</v>
      </c>
      <c r="D22" s="256" t="s">
        <v>3094</v>
      </c>
      <c r="E22" s="257">
        <v>346</v>
      </c>
      <c r="F22" s="35"/>
      <c r="G22" s="258">
        <f t="shared" si="0"/>
        <v>0</v>
      </c>
    </row>
    <row r="23" spans="1:13" s="219" customFormat="1" ht="22.5" customHeight="1" x14ac:dyDescent="0.2">
      <c r="A23" s="248">
        <f t="shared" si="1"/>
        <v>16</v>
      </c>
      <c r="B23" s="249"/>
      <c r="C23" s="255" t="s">
        <v>3140</v>
      </c>
      <c r="D23" s="256" t="s">
        <v>349</v>
      </c>
      <c r="E23" s="257">
        <f>(E9)*0.12*2</f>
        <v>1.68</v>
      </c>
      <c r="F23" s="35"/>
      <c r="G23" s="258">
        <f t="shared" si="0"/>
        <v>0</v>
      </c>
    </row>
    <row r="24" spans="1:13" s="219" customFormat="1" ht="22.5" customHeight="1" x14ac:dyDescent="0.2">
      <c r="A24" s="248">
        <f t="shared" si="1"/>
        <v>17</v>
      </c>
      <c r="B24" s="249"/>
      <c r="C24" s="255" t="s">
        <v>3139</v>
      </c>
      <c r="D24" s="256" t="s">
        <v>349</v>
      </c>
      <c r="E24" s="257">
        <f>((E11+E12)*0.15+E13*0.08+E14*0.06)*2</f>
        <v>1028.5</v>
      </c>
      <c r="F24" s="35"/>
      <c r="G24" s="258">
        <f t="shared" si="0"/>
        <v>0</v>
      </c>
    </row>
    <row r="25" spans="1:13" s="219" customFormat="1" ht="22.5" customHeight="1" x14ac:dyDescent="0.2">
      <c r="A25" s="248">
        <f t="shared" si="1"/>
        <v>18</v>
      </c>
      <c r="B25" s="249"/>
      <c r="C25" s="255" t="s">
        <v>3138</v>
      </c>
      <c r="D25" s="256" t="s">
        <v>349</v>
      </c>
      <c r="E25" s="257">
        <f>(E17*0.25*0.15+E18*0.05*0.2+E19+E21)*2</f>
        <v>36.182499999999997</v>
      </c>
      <c r="F25" s="35"/>
      <c r="G25" s="258">
        <f t="shared" si="0"/>
        <v>0</v>
      </c>
    </row>
    <row r="26" spans="1:13" s="219" customFormat="1" ht="22.5" customHeight="1" x14ac:dyDescent="0.2">
      <c r="A26" s="248">
        <f t="shared" si="1"/>
        <v>19</v>
      </c>
      <c r="B26" s="249"/>
      <c r="C26" s="255" t="s">
        <v>3098</v>
      </c>
      <c r="D26" s="256" t="s">
        <v>385</v>
      </c>
      <c r="E26" s="257">
        <v>2447</v>
      </c>
      <c r="F26" s="35"/>
      <c r="G26" s="258">
        <f t="shared" si="0"/>
        <v>0</v>
      </c>
    </row>
    <row r="27" spans="1:13" s="241" customFormat="1" x14ac:dyDescent="0.2">
      <c r="A27" s="234">
        <v>2</v>
      </c>
      <c r="B27" s="235"/>
      <c r="C27" s="236" t="s">
        <v>3137</v>
      </c>
      <c r="D27" s="237"/>
      <c r="E27" s="238"/>
      <c r="F27" s="239"/>
      <c r="G27" s="240">
        <f>SUM(G28:G28)</f>
        <v>0</v>
      </c>
    </row>
    <row r="28" spans="1:13" s="219" customFormat="1" ht="22.5" customHeight="1" x14ac:dyDescent="0.2">
      <c r="A28" s="248">
        <f>A26+1</f>
        <v>20</v>
      </c>
      <c r="B28" s="249"/>
      <c r="C28" s="250" t="s">
        <v>3096</v>
      </c>
      <c r="D28" s="251" t="s">
        <v>385</v>
      </c>
      <c r="E28" s="252">
        <v>3059</v>
      </c>
      <c r="F28" s="33"/>
      <c r="G28" s="253">
        <f>E28*F28</f>
        <v>0</v>
      </c>
    </row>
    <row r="29" spans="1:13" s="219" customFormat="1" ht="15.65" customHeight="1" x14ac:dyDescent="0.2">
      <c r="A29" s="234">
        <v>3</v>
      </c>
      <c r="B29" s="235"/>
      <c r="C29" s="236" t="s">
        <v>3136</v>
      </c>
      <c r="D29" s="237"/>
      <c r="E29" s="238"/>
      <c r="F29" s="239"/>
      <c r="G29" s="240">
        <f>SUM(G30:G41)</f>
        <v>0</v>
      </c>
    </row>
    <row r="30" spans="1:13" s="219" customFormat="1" ht="34.5" x14ac:dyDescent="0.2">
      <c r="A30" s="248">
        <f>A28+1</f>
        <v>21</v>
      </c>
      <c r="B30" s="249"/>
      <c r="C30" s="250" t="s">
        <v>3135</v>
      </c>
      <c r="D30" s="251" t="s">
        <v>3094</v>
      </c>
      <c r="E30" s="252">
        <f>69*0.12+1181*0.15</f>
        <v>185.43</v>
      </c>
      <c r="F30" s="33"/>
      <c r="G30" s="253">
        <f t="shared" ref="G30:G41" si="2">E30*F30</f>
        <v>0</v>
      </c>
    </row>
    <row r="31" spans="1:13" s="219" customFormat="1" ht="49.9" customHeight="1" x14ac:dyDescent="0.2">
      <c r="A31" s="248">
        <f t="shared" ref="A31:A41" si="3">A30+1</f>
        <v>22</v>
      </c>
      <c r="B31" s="249"/>
      <c r="C31" s="250" t="s">
        <v>3134</v>
      </c>
      <c r="D31" s="251" t="s">
        <v>3097</v>
      </c>
      <c r="E31" s="252">
        <v>1181</v>
      </c>
      <c r="F31" s="33"/>
      <c r="G31" s="253">
        <f t="shared" si="2"/>
        <v>0</v>
      </c>
    </row>
    <row r="32" spans="1:13" s="219" customFormat="1" ht="46.15" customHeight="1" x14ac:dyDescent="0.2">
      <c r="A32" s="248">
        <f t="shared" si="3"/>
        <v>23</v>
      </c>
      <c r="B32" s="249"/>
      <c r="C32" s="250" t="s">
        <v>3133</v>
      </c>
      <c r="D32" s="251" t="s">
        <v>3097</v>
      </c>
      <c r="E32" s="252">
        <v>38</v>
      </c>
      <c r="F32" s="33"/>
      <c r="G32" s="253">
        <f t="shared" si="2"/>
        <v>0</v>
      </c>
    </row>
    <row r="33" spans="1:7" s="219" customFormat="1" ht="60" customHeight="1" x14ac:dyDescent="0.2">
      <c r="A33" s="248">
        <f t="shared" si="3"/>
        <v>24</v>
      </c>
      <c r="B33" s="249"/>
      <c r="C33" s="250" t="s">
        <v>3132</v>
      </c>
      <c r="D33" s="251" t="s">
        <v>3097</v>
      </c>
      <c r="E33" s="252">
        <v>456</v>
      </c>
      <c r="F33" s="33"/>
      <c r="G33" s="253">
        <f t="shared" si="2"/>
        <v>0</v>
      </c>
    </row>
    <row r="34" spans="1:7" s="219" customFormat="1" ht="49.15" customHeight="1" x14ac:dyDescent="0.2">
      <c r="A34" s="248">
        <f t="shared" si="3"/>
        <v>25</v>
      </c>
      <c r="B34" s="249"/>
      <c r="C34" s="250" t="s">
        <v>3131</v>
      </c>
      <c r="D34" s="251" t="s">
        <v>3097</v>
      </c>
      <c r="E34" s="252">
        <v>703</v>
      </c>
      <c r="F34" s="33"/>
      <c r="G34" s="253">
        <f t="shared" si="2"/>
        <v>0</v>
      </c>
    </row>
    <row r="35" spans="1:7" s="219" customFormat="1" ht="22.5" customHeight="1" x14ac:dyDescent="0.2">
      <c r="A35" s="248">
        <f t="shared" si="3"/>
        <v>26</v>
      </c>
      <c r="B35" s="249"/>
      <c r="C35" s="250" t="s">
        <v>3130</v>
      </c>
      <c r="D35" s="251" t="s">
        <v>3094</v>
      </c>
      <c r="E35" s="252">
        <f>(69+1181+730)*0.15+(38+456)*0.25</f>
        <v>420.5</v>
      </c>
      <c r="F35" s="33"/>
      <c r="G35" s="253">
        <f t="shared" si="2"/>
        <v>0</v>
      </c>
    </row>
    <row r="36" spans="1:7" s="219" customFormat="1" ht="22.5" customHeight="1" x14ac:dyDescent="0.2">
      <c r="A36" s="248">
        <f t="shared" si="3"/>
        <v>27</v>
      </c>
      <c r="B36" s="249"/>
      <c r="C36" s="250" t="s">
        <v>3129</v>
      </c>
      <c r="D36" s="251" t="s">
        <v>3097</v>
      </c>
      <c r="E36" s="252">
        <v>69</v>
      </c>
      <c r="F36" s="33"/>
      <c r="G36" s="253">
        <f t="shared" si="2"/>
        <v>0</v>
      </c>
    </row>
    <row r="37" spans="1:7" s="219" customFormat="1" ht="22.5" customHeight="1" x14ac:dyDescent="0.2">
      <c r="A37" s="248">
        <f t="shared" si="3"/>
        <v>28</v>
      </c>
      <c r="B37" s="249"/>
      <c r="C37" s="250" t="s">
        <v>3128</v>
      </c>
      <c r="D37" s="251" t="s">
        <v>3097</v>
      </c>
      <c r="E37" s="252">
        <v>69</v>
      </c>
      <c r="F37" s="33"/>
      <c r="G37" s="253">
        <f t="shared" si="2"/>
        <v>0</v>
      </c>
    </row>
    <row r="38" spans="1:7" s="219" customFormat="1" ht="22.5" customHeight="1" x14ac:dyDescent="0.2">
      <c r="A38" s="248">
        <f t="shared" si="3"/>
        <v>29</v>
      </c>
      <c r="B38" s="249"/>
      <c r="C38" s="250" t="s">
        <v>3127</v>
      </c>
      <c r="D38" s="251" t="s">
        <v>3097</v>
      </c>
      <c r="E38" s="252">
        <v>69</v>
      </c>
      <c r="F38" s="33"/>
      <c r="G38" s="253">
        <f t="shared" si="2"/>
        <v>0</v>
      </c>
    </row>
    <row r="39" spans="1:7" s="219" customFormat="1" ht="22.5" customHeight="1" x14ac:dyDescent="0.2">
      <c r="A39" s="248">
        <f t="shared" si="3"/>
        <v>30</v>
      </c>
      <c r="B39" s="249"/>
      <c r="C39" s="250" t="s">
        <v>3126</v>
      </c>
      <c r="D39" s="251" t="s">
        <v>3097</v>
      </c>
      <c r="E39" s="252">
        <v>69</v>
      </c>
      <c r="F39" s="33"/>
      <c r="G39" s="253">
        <f t="shared" si="2"/>
        <v>0</v>
      </c>
    </row>
    <row r="40" spans="1:7" s="219" customFormat="1" ht="30.65" customHeight="1" x14ac:dyDescent="0.2">
      <c r="A40" s="248">
        <f t="shared" si="3"/>
        <v>31</v>
      </c>
      <c r="B40" s="249"/>
      <c r="C40" s="250" t="s">
        <v>3125</v>
      </c>
      <c r="D40" s="251" t="s">
        <v>3097</v>
      </c>
      <c r="E40" s="252">
        <v>3</v>
      </c>
      <c r="F40" s="33"/>
      <c r="G40" s="253">
        <f t="shared" si="2"/>
        <v>0</v>
      </c>
    </row>
    <row r="41" spans="1:7" s="219" customFormat="1" ht="22.5" customHeight="1" x14ac:dyDescent="0.2">
      <c r="A41" s="248">
        <f t="shared" si="3"/>
        <v>32</v>
      </c>
      <c r="B41" s="249"/>
      <c r="C41" s="250" t="s">
        <v>3124</v>
      </c>
      <c r="D41" s="251" t="s">
        <v>3097</v>
      </c>
      <c r="E41" s="252">
        <v>5.6</v>
      </c>
      <c r="F41" s="33"/>
      <c r="G41" s="253">
        <f t="shared" si="2"/>
        <v>0</v>
      </c>
    </row>
    <row r="42" spans="1:7" s="219" customFormat="1" ht="22.5" customHeight="1" x14ac:dyDescent="0.2">
      <c r="A42" s="234">
        <v>4</v>
      </c>
      <c r="B42" s="235"/>
      <c r="C42" s="236" t="s">
        <v>3123</v>
      </c>
      <c r="D42" s="237"/>
      <c r="E42" s="238"/>
      <c r="F42" s="239"/>
      <c r="G42" s="240">
        <f>SUM(G43:G56)</f>
        <v>0</v>
      </c>
    </row>
    <row r="43" spans="1:7" s="219" customFormat="1" ht="22.5" customHeight="1" x14ac:dyDescent="0.2">
      <c r="A43" s="248">
        <f>A41+1</f>
        <v>33</v>
      </c>
      <c r="B43" s="249"/>
      <c r="C43" s="259" t="s">
        <v>3122</v>
      </c>
      <c r="D43" s="260" t="s">
        <v>3104</v>
      </c>
      <c r="E43" s="252">
        <v>2</v>
      </c>
      <c r="F43" s="32"/>
      <c r="G43" s="253">
        <f t="shared" ref="G43:G56" si="4">E43*F43</f>
        <v>0</v>
      </c>
    </row>
    <row r="44" spans="1:7" s="219" customFormat="1" ht="22.5" customHeight="1" x14ac:dyDescent="0.2">
      <c r="A44" s="248">
        <f t="shared" ref="A44:A53" si="5">A43+1</f>
        <v>34</v>
      </c>
      <c r="B44" s="249"/>
      <c r="C44" s="259" t="s">
        <v>3121</v>
      </c>
      <c r="D44" s="260" t="s">
        <v>3104</v>
      </c>
      <c r="E44" s="252">
        <v>1</v>
      </c>
      <c r="F44" s="32"/>
      <c r="G44" s="253">
        <f t="shared" si="4"/>
        <v>0</v>
      </c>
    </row>
    <row r="45" spans="1:7" s="219" customFormat="1" ht="22.5" customHeight="1" x14ac:dyDescent="0.2">
      <c r="A45" s="248">
        <f t="shared" si="5"/>
        <v>35</v>
      </c>
      <c r="B45" s="249"/>
      <c r="C45" s="259" t="s">
        <v>3120</v>
      </c>
      <c r="D45" s="260" t="s">
        <v>3104</v>
      </c>
      <c r="E45" s="252">
        <v>6</v>
      </c>
      <c r="F45" s="32"/>
      <c r="G45" s="253">
        <f t="shared" si="4"/>
        <v>0</v>
      </c>
    </row>
    <row r="46" spans="1:7" s="219" customFormat="1" ht="22.5" customHeight="1" x14ac:dyDescent="0.2">
      <c r="A46" s="248">
        <f t="shared" si="5"/>
        <v>36</v>
      </c>
      <c r="B46" s="249"/>
      <c r="C46" s="250" t="s">
        <v>3119</v>
      </c>
      <c r="D46" s="251" t="s">
        <v>325</v>
      </c>
      <c r="E46" s="252">
        <v>338.5</v>
      </c>
      <c r="F46" s="33"/>
      <c r="G46" s="253">
        <f t="shared" si="4"/>
        <v>0</v>
      </c>
    </row>
    <row r="47" spans="1:7" s="219" customFormat="1" ht="22.5" customHeight="1" x14ac:dyDescent="0.2">
      <c r="A47" s="248">
        <f t="shared" si="5"/>
        <v>37</v>
      </c>
      <c r="B47" s="249"/>
      <c r="C47" s="250" t="s">
        <v>3118</v>
      </c>
      <c r="D47" s="251" t="s">
        <v>325</v>
      </c>
      <c r="E47" s="252">
        <v>144</v>
      </c>
      <c r="F47" s="33"/>
      <c r="G47" s="253">
        <f t="shared" si="4"/>
        <v>0</v>
      </c>
    </row>
    <row r="48" spans="1:7" s="219" customFormat="1" ht="22.5" customHeight="1" x14ac:dyDescent="0.2">
      <c r="A48" s="248">
        <f t="shared" si="5"/>
        <v>38</v>
      </c>
      <c r="B48" s="249"/>
      <c r="C48" s="259" t="s">
        <v>3117</v>
      </c>
      <c r="D48" s="260" t="s">
        <v>3104</v>
      </c>
      <c r="E48" s="252">
        <v>1</v>
      </c>
      <c r="F48" s="32"/>
      <c r="G48" s="253">
        <f t="shared" si="4"/>
        <v>0</v>
      </c>
    </row>
    <row r="49" spans="1:7" s="219" customFormat="1" ht="22.5" customHeight="1" x14ac:dyDescent="0.2">
      <c r="A49" s="248">
        <f t="shared" si="5"/>
        <v>39</v>
      </c>
      <c r="B49" s="249"/>
      <c r="C49" s="259" t="s">
        <v>3116</v>
      </c>
      <c r="D49" s="260" t="s">
        <v>3104</v>
      </c>
      <c r="E49" s="252">
        <v>1</v>
      </c>
      <c r="F49" s="32"/>
      <c r="G49" s="253">
        <f t="shared" si="4"/>
        <v>0</v>
      </c>
    </row>
    <row r="50" spans="1:7" s="219" customFormat="1" ht="22.5" customHeight="1" x14ac:dyDescent="0.2">
      <c r="A50" s="248">
        <f t="shared" si="5"/>
        <v>40</v>
      </c>
      <c r="B50" s="249"/>
      <c r="C50" s="259" t="s">
        <v>3115</v>
      </c>
      <c r="D50" s="260" t="s">
        <v>3104</v>
      </c>
      <c r="E50" s="252">
        <v>1</v>
      </c>
      <c r="F50" s="32"/>
      <c r="G50" s="253">
        <f t="shared" si="4"/>
        <v>0</v>
      </c>
    </row>
    <row r="51" spans="1:7" s="219" customFormat="1" ht="22.5" customHeight="1" x14ac:dyDescent="0.2">
      <c r="A51" s="248">
        <f t="shared" si="5"/>
        <v>41</v>
      </c>
      <c r="B51" s="249"/>
      <c r="C51" s="259" t="s">
        <v>3114</v>
      </c>
      <c r="D51" s="260" t="s">
        <v>3113</v>
      </c>
      <c r="E51" s="252">
        <v>2</v>
      </c>
      <c r="F51" s="32"/>
      <c r="G51" s="253">
        <f t="shared" si="4"/>
        <v>0</v>
      </c>
    </row>
    <row r="52" spans="1:7" s="219" customFormat="1" ht="22.5" customHeight="1" x14ac:dyDescent="0.2">
      <c r="A52" s="248">
        <f t="shared" si="5"/>
        <v>42</v>
      </c>
      <c r="B52" s="249"/>
      <c r="C52" s="259" t="s">
        <v>3112</v>
      </c>
      <c r="D52" s="260" t="s">
        <v>3110</v>
      </c>
      <c r="E52" s="252">
        <f>4.5*0.125*2</f>
        <v>1.125</v>
      </c>
      <c r="F52" s="32"/>
      <c r="G52" s="253">
        <f t="shared" si="4"/>
        <v>0</v>
      </c>
    </row>
    <row r="53" spans="1:7" s="219" customFormat="1" ht="34.9" customHeight="1" x14ac:dyDescent="0.2">
      <c r="A53" s="248">
        <f t="shared" si="5"/>
        <v>43</v>
      </c>
      <c r="B53" s="249"/>
      <c r="C53" s="259" t="s">
        <v>3111</v>
      </c>
      <c r="D53" s="260" t="s">
        <v>3110</v>
      </c>
      <c r="E53" s="252">
        <f>31</f>
        <v>31</v>
      </c>
      <c r="F53" s="32"/>
      <c r="G53" s="253">
        <f t="shared" si="4"/>
        <v>0</v>
      </c>
    </row>
    <row r="54" spans="1:7" s="219" customFormat="1" ht="34.9" customHeight="1" x14ac:dyDescent="0.2">
      <c r="A54" s="248" t="e">
        <f>#REF!+1</f>
        <v>#REF!</v>
      </c>
      <c r="B54" s="261"/>
      <c r="C54" s="262" t="s">
        <v>3109</v>
      </c>
      <c r="D54" s="263" t="s">
        <v>3104</v>
      </c>
      <c r="E54" s="257">
        <v>4</v>
      </c>
      <c r="F54" s="34"/>
      <c r="G54" s="258">
        <f t="shared" si="4"/>
        <v>0</v>
      </c>
    </row>
    <row r="55" spans="1:7" s="219" customFormat="1" ht="34.9" customHeight="1" x14ac:dyDescent="0.2">
      <c r="A55" s="248" t="e">
        <f>A54+1</f>
        <v>#REF!</v>
      </c>
      <c r="B55" s="261"/>
      <c r="C55" s="262" t="s">
        <v>3108</v>
      </c>
      <c r="D55" s="263" t="s">
        <v>339</v>
      </c>
      <c r="E55" s="257">
        <v>176.2</v>
      </c>
      <c r="F55" s="34"/>
      <c r="G55" s="258">
        <f t="shared" si="4"/>
        <v>0</v>
      </c>
    </row>
    <row r="56" spans="1:7" s="219" customFormat="1" ht="34.9" customHeight="1" x14ac:dyDescent="0.2">
      <c r="A56" s="248" t="e">
        <f>A55+1</f>
        <v>#REF!</v>
      </c>
      <c r="B56" s="261"/>
      <c r="C56" s="262" t="s">
        <v>3107</v>
      </c>
      <c r="D56" s="263" t="s">
        <v>3104</v>
      </c>
      <c r="E56" s="257">
        <v>14</v>
      </c>
      <c r="F56" s="34"/>
      <c r="G56" s="258">
        <f t="shared" si="4"/>
        <v>0</v>
      </c>
    </row>
    <row r="57" spans="1:7" s="219" customFormat="1" ht="22.5" customHeight="1" x14ac:dyDescent="0.2">
      <c r="A57" s="234">
        <v>6</v>
      </c>
      <c r="B57" s="235"/>
      <c r="C57" s="236" t="s">
        <v>3106</v>
      </c>
      <c r="D57" s="237"/>
      <c r="E57" s="238"/>
      <c r="F57" s="239"/>
      <c r="G57" s="240">
        <f>SUM(G58:G59)</f>
        <v>0</v>
      </c>
    </row>
    <row r="58" spans="1:7" s="219" customFormat="1" ht="22.5" customHeight="1" x14ac:dyDescent="0.2">
      <c r="A58" s="248" t="e">
        <f>A56+1</f>
        <v>#REF!</v>
      </c>
      <c r="B58" s="249"/>
      <c r="C58" s="259" t="s">
        <v>3105</v>
      </c>
      <c r="D58" s="260" t="s">
        <v>3104</v>
      </c>
      <c r="E58" s="252">
        <v>5</v>
      </c>
      <c r="F58" s="32"/>
      <c r="G58" s="253">
        <f>E58*F58</f>
        <v>0</v>
      </c>
    </row>
    <row r="59" spans="1:7" s="219" customFormat="1" ht="22.5" customHeight="1" x14ac:dyDescent="0.2">
      <c r="A59" s="248" t="e">
        <f>A58+1</f>
        <v>#REF!</v>
      </c>
      <c r="B59" s="249"/>
      <c r="C59" s="259" t="s">
        <v>3103</v>
      </c>
      <c r="D59" s="260" t="s">
        <v>339</v>
      </c>
      <c r="E59" s="252">
        <v>254.5</v>
      </c>
      <c r="F59" s="32"/>
      <c r="G59" s="253">
        <f>E59*F59</f>
        <v>0</v>
      </c>
    </row>
    <row r="60" spans="1:7" s="219" customFormat="1" ht="22.5" customHeight="1" x14ac:dyDescent="0.2">
      <c r="A60" s="234">
        <v>7</v>
      </c>
      <c r="B60" s="235"/>
      <c r="C60" s="236" t="s">
        <v>3102</v>
      </c>
      <c r="D60" s="237"/>
      <c r="E60" s="238"/>
      <c r="F60" s="239"/>
      <c r="G60" s="240">
        <f>SUM(G61:G66)</f>
        <v>0</v>
      </c>
    </row>
    <row r="61" spans="1:7" s="219" customFormat="1" ht="22.5" customHeight="1" x14ac:dyDescent="0.2">
      <c r="A61" s="248" t="e">
        <f>A59+1</f>
        <v>#REF!</v>
      </c>
      <c r="B61" s="249"/>
      <c r="C61" s="264" t="s">
        <v>3101</v>
      </c>
      <c r="D61" s="260"/>
      <c r="E61" s="252"/>
      <c r="F61" s="32"/>
      <c r="G61" s="253"/>
    </row>
    <row r="62" spans="1:7" s="219" customFormat="1" ht="22.5" customHeight="1" x14ac:dyDescent="0.2">
      <c r="A62" s="248" t="e">
        <f>A61+1</f>
        <v>#REF!</v>
      </c>
      <c r="B62" s="249"/>
      <c r="C62" s="259" t="s">
        <v>3100</v>
      </c>
      <c r="D62" s="260" t="s">
        <v>3094</v>
      </c>
      <c r="E62" s="252">
        <v>1083</v>
      </c>
      <c r="F62" s="32"/>
      <c r="G62" s="253">
        <f>E62*F62</f>
        <v>0</v>
      </c>
    </row>
    <row r="63" spans="1:7" s="219" customFormat="1" ht="22.5" customHeight="1" x14ac:dyDescent="0.2">
      <c r="A63" s="248" t="e">
        <f>A62+1</f>
        <v>#REF!</v>
      </c>
      <c r="B63" s="249"/>
      <c r="C63" s="259" t="s">
        <v>3099</v>
      </c>
      <c r="D63" s="260" t="s">
        <v>349</v>
      </c>
      <c r="E63" s="252">
        <f>E62*2</f>
        <v>2166</v>
      </c>
      <c r="F63" s="32"/>
      <c r="G63" s="253">
        <f>E63*F63</f>
        <v>0</v>
      </c>
    </row>
    <row r="64" spans="1:7" s="219" customFormat="1" ht="22.5" customHeight="1" x14ac:dyDescent="0.2">
      <c r="A64" s="248" t="e">
        <f>A63+1</f>
        <v>#REF!</v>
      </c>
      <c r="B64" s="249"/>
      <c r="C64" s="259" t="s">
        <v>3098</v>
      </c>
      <c r="D64" s="260" t="s">
        <v>3097</v>
      </c>
      <c r="E64" s="252">
        <v>2447</v>
      </c>
      <c r="F64" s="32"/>
      <c r="G64" s="253">
        <f>E64*F64</f>
        <v>0</v>
      </c>
    </row>
    <row r="65" spans="1:7" s="219" customFormat="1" ht="22.5" customHeight="1" x14ac:dyDescent="0.2">
      <c r="A65" s="248" t="e">
        <f>A64+1</f>
        <v>#REF!</v>
      </c>
      <c r="B65" s="249"/>
      <c r="C65" s="250" t="s">
        <v>3096</v>
      </c>
      <c r="D65" s="251" t="s">
        <v>385</v>
      </c>
      <c r="E65" s="252">
        <v>3181</v>
      </c>
      <c r="F65" s="33"/>
      <c r="G65" s="253">
        <f>E65*F65</f>
        <v>0</v>
      </c>
    </row>
    <row r="66" spans="1:7" s="219" customFormat="1" ht="22.5" customHeight="1" x14ac:dyDescent="0.2">
      <c r="A66" s="248" t="e">
        <f>A65+1</f>
        <v>#REF!</v>
      </c>
      <c r="B66" s="249"/>
      <c r="C66" s="259" t="s">
        <v>3095</v>
      </c>
      <c r="D66" s="260" t="s">
        <v>3094</v>
      </c>
      <c r="E66" s="252">
        <f>E62</f>
        <v>1083</v>
      </c>
      <c r="F66" s="32"/>
      <c r="G66" s="253">
        <f>E66*F66</f>
        <v>0</v>
      </c>
    </row>
    <row r="67" spans="1:7" x14ac:dyDescent="0.35">
      <c r="C67" s="267"/>
    </row>
  </sheetData>
  <sheetProtection algorithmName="SHA-512" hashValue="x0fu00OX4MSc39X+FdbyTV4RqA+MsikZ9FtnKnCpEeWNeHY2bWCI5x8csMY31c8FEPTTWX8sXD/BioWu9EFX5Q==" saltValue="DdU/Ij8td6E90qaasdW52g==" spinCount="100000" sheet="1" objects="1" scenarios="1"/>
  <mergeCells count="3">
    <mergeCell ref="A1:G1"/>
    <mergeCell ref="A2:G2"/>
    <mergeCell ref="A4:G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7D165-023B-44ED-9AAF-AB03A1B63471}">
  <dimension ref="A1:O78"/>
  <sheetViews>
    <sheetView view="pageBreakPreview" zoomScaleNormal="100" workbookViewId="0">
      <pane ySplit="2" topLeftCell="A3" activePane="bottomLeft" state="frozen"/>
      <selection activeCell="F23" sqref="F23"/>
      <selection pane="bottomLeft" activeCell="K37" sqref="K37"/>
    </sheetView>
  </sheetViews>
  <sheetFormatPr defaultColWidth="9.33203125" defaultRowHeight="12.5" x14ac:dyDescent="0.25"/>
  <cols>
    <col min="1" max="1" width="7.33203125" style="39" customWidth="1"/>
    <col min="2" max="2" width="5.33203125" style="37" customWidth="1"/>
    <col min="3" max="3" width="3.33203125" style="37" customWidth="1"/>
    <col min="4" max="4" width="3.109375" style="37" customWidth="1"/>
    <col min="5" max="5" width="24.77734375" style="37" customWidth="1"/>
    <col min="6" max="6" width="11.6640625" style="37" customWidth="1"/>
    <col min="7" max="7" width="7" style="37" customWidth="1"/>
    <col min="8" max="8" width="5.33203125" style="37" customWidth="1"/>
    <col min="9" max="9" width="4.77734375" style="37" customWidth="1"/>
    <col min="10" max="10" width="5.77734375" style="37" customWidth="1"/>
    <col min="11" max="11" width="22.77734375" style="38" customWidth="1"/>
    <col min="12" max="12" width="25.77734375" style="38" customWidth="1"/>
    <col min="13" max="13" width="22.77734375" style="38" customWidth="1"/>
    <col min="14" max="15" width="25.77734375" style="38" customWidth="1"/>
    <col min="16" max="16384" width="9.33203125" style="37"/>
  </cols>
  <sheetData>
    <row r="1" spans="1:15" ht="20" x14ac:dyDescent="0.4">
      <c r="A1" s="62" t="s">
        <v>3243</v>
      </c>
      <c r="B1" s="59"/>
      <c r="C1" s="59"/>
      <c r="D1" s="59"/>
      <c r="E1" s="59"/>
      <c r="F1" s="59"/>
      <c r="G1" s="59"/>
      <c r="H1" s="59"/>
      <c r="I1" s="59"/>
      <c r="J1" s="59"/>
      <c r="K1" s="58" t="s">
        <v>3242</v>
      </c>
      <c r="L1" s="58" t="s">
        <v>3242</v>
      </c>
      <c r="M1" s="58" t="s">
        <v>3241</v>
      </c>
      <c r="N1" s="58" t="s">
        <v>3241</v>
      </c>
      <c r="O1" s="58" t="s">
        <v>3240</v>
      </c>
    </row>
    <row r="2" spans="1:15" ht="13" x14ac:dyDescent="0.3">
      <c r="A2" s="61"/>
      <c r="B2" s="59"/>
      <c r="C2" s="59"/>
      <c r="D2" s="59"/>
      <c r="E2" s="59"/>
      <c r="F2" s="60"/>
      <c r="G2" s="59"/>
      <c r="H2" s="59"/>
      <c r="I2" s="59"/>
      <c r="J2" s="59"/>
      <c r="K2" s="58" t="s">
        <v>3239</v>
      </c>
      <c r="L2" s="58" t="s">
        <v>3238</v>
      </c>
      <c r="M2" s="58" t="s">
        <v>3239</v>
      </c>
      <c r="N2" s="58" t="s">
        <v>3238</v>
      </c>
      <c r="O2" s="58" t="s">
        <v>3238</v>
      </c>
    </row>
    <row r="4" spans="1:15" ht="13" x14ac:dyDescent="0.3">
      <c r="A4" s="42" t="s">
        <v>3237</v>
      </c>
      <c r="F4" s="52"/>
    </row>
    <row r="5" spans="1:15" x14ac:dyDescent="0.25">
      <c r="A5" s="56" t="s">
        <v>3236</v>
      </c>
      <c r="B5" s="484" t="s">
        <v>3235</v>
      </c>
      <c r="C5" s="484"/>
      <c r="D5" s="484"/>
      <c r="E5" s="484"/>
      <c r="F5" s="484"/>
      <c r="G5" s="484"/>
      <c r="H5" s="484"/>
      <c r="I5" s="43"/>
      <c r="J5" s="43"/>
    </row>
    <row r="6" spans="1:15" x14ac:dyDescent="0.25">
      <c r="A6" s="56"/>
      <c r="B6" s="484" t="s">
        <v>3234</v>
      </c>
      <c r="C6" s="484"/>
      <c r="D6" s="484"/>
      <c r="E6" s="484"/>
      <c r="F6" s="484"/>
      <c r="G6" s="484"/>
      <c r="H6" s="43"/>
      <c r="I6" s="43"/>
      <c r="J6" s="43"/>
    </row>
    <row r="7" spans="1:15" x14ac:dyDescent="0.25">
      <c r="A7" s="56"/>
      <c r="B7" s="43"/>
      <c r="C7" s="43"/>
      <c r="D7" s="54" t="s">
        <v>3233</v>
      </c>
      <c r="E7" s="54"/>
      <c r="F7" s="57" t="s">
        <v>3232</v>
      </c>
      <c r="G7" s="54" t="s">
        <v>3231</v>
      </c>
      <c r="H7" s="43"/>
      <c r="I7" s="43"/>
      <c r="J7" s="43"/>
    </row>
    <row r="8" spans="1:15" x14ac:dyDescent="0.25">
      <c r="A8" s="56"/>
      <c r="B8" s="43"/>
      <c r="C8" s="43"/>
      <c r="D8" s="54" t="s">
        <v>3230</v>
      </c>
      <c r="E8" s="43"/>
      <c r="F8" s="57">
        <v>1506</v>
      </c>
      <c r="G8" s="54" t="s">
        <v>2646</v>
      </c>
      <c r="H8" s="43"/>
      <c r="I8" s="43"/>
      <c r="J8" s="43"/>
    </row>
    <row r="9" spans="1:15" x14ac:dyDescent="0.25">
      <c r="A9" s="56"/>
      <c r="B9" s="43"/>
      <c r="C9" s="43"/>
      <c r="D9" s="54" t="s">
        <v>3229</v>
      </c>
      <c r="E9" s="43"/>
      <c r="F9" s="57">
        <v>70</v>
      </c>
      <c r="G9" s="54" t="s">
        <v>1156</v>
      </c>
      <c r="H9" s="43"/>
      <c r="I9" s="43"/>
      <c r="J9" s="43"/>
    </row>
    <row r="10" spans="1:15" x14ac:dyDescent="0.25">
      <c r="A10" s="56"/>
      <c r="B10" s="43"/>
      <c r="C10" s="43"/>
      <c r="D10" s="54" t="s">
        <v>3228</v>
      </c>
      <c r="E10" s="43"/>
      <c r="F10" s="57">
        <v>49</v>
      </c>
      <c r="G10" s="54" t="s">
        <v>3227</v>
      </c>
      <c r="H10" s="43"/>
      <c r="I10" s="43"/>
      <c r="J10" s="43"/>
    </row>
    <row r="11" spans="1:15" x14ac:dyDescent="0.25">
      <c r="A11" s="56"/>
      <c r="B11" s="43"/>
      <c r="C11" s="484" t="s">
        <v>3226</v>
      </c>
      <c r="D11" s="484"/>
      <c r="E11" s="43"/>
      <c r="F11" s="43"/>
      <c r="G11" s="43"/>
      <c r="H11" s="43"/>
      <c r="I11" s="43"/>
      <c r="J11" s="43"/>
    </row>
    <row r="12" spans="1:15" ht="13.5" x14ac:dyDescent="0.25">
      <c r="A12" s="56"/>
      <c r="B12" s="43"/>
      <c r="C12" s="43"/>
      <c r="D12" s="54" t="s">
        <v>3218</v>
      </c>
      <c r="E12" s="43"/>
      <c r="F12" s="55">
        <v>11000</v>
      </c>
      <c r="G12" s="54" t="s">
        <v>3206</v>
      </c>
      <c r="H12" s="43"/>
      <c r="I12" s="43"/>
      <c r="J12" s="43"/>
    </row>
    <row r="13" spans="1:15" x14ac:dyDescent="0.25">
      <c r="A13" s="56"/>
      <c r="B13" s="43"/>
      <c r="C13" s="43"/>
      <c r="D13" s="54" t="s">
        <v>3222</v>
      </c>
      <c r="E13" s="43"/>
      <c r="F13" s="57">
        <v>400</v>
      </c>
      <c r="G13" s="54" t="s">
        <v>204</v>
      </c>
      <c r="H13" s="43"/>
      <c r="I13" s="43"/>
      <c r="J13" s="43"/>
    </row>
    <row r="14" spans="1:15" x14ac:dyDescent="0.25">
      <c r="A14" s="56"/>
      <c r="B14" s="43"/>
      <c r="C14" s="43"/>
      <c r="D14" s="54" t="s">
        <v>3225</v>
      </c>
      <c r="E14" s="43"/>
      <c r="F14" s="57">
        <v>6.3</v>
      </c>
      <c r="G14" s="54" t="s">
        <v>3215</v>
      </c>
      <c r="H14" s="43"/>
      <c r="I14" s="43"/>
      <c r="J14" s="43"/>
    </row>
    <row r="15" spans="1:15" x14ac:dyDescent="0.25">
      <c r="A15" s="56"/>
      <c r="B15" s="43"/>
      <c r="C15" s="43"/>
      <c r="D15" s="54" t="s">
        <v>3224</v>
      </c>
      <c r="E15" s="43"/>
      <c r="F15" s="57">
        <v>27.8</v>
      </c>
      <c r="G15" s="54" t="s">
        <v>3215</v>
      </c>
      <c r="H15" s="43"/>
      <c r="I15" s="43"/>
      <c r="J15" s="43"/>
    </row>
    <row r="16" spans="1:15" x14ac:dyDescent="0.25">
      <c r="A16" s="56"/>
      <c r="B16" s="43"/>
      <c r="C16" s="43"/>
      <c r="D16" s="54" t="s">
        <v>3216</v>
      </c>
      <c r="E16" s="43"/>
      <c r="F16" s="57">
        <v>5.4</v>
      </c>
      <c r="G16" s="54" t="s">
        <v>3215</v>
      </c>
      <c r="H16" s="43"/>
      <c r="I16" s="43"/>
      <c r="J16" s="43"/>
    </row>
    <row r="17" spans="1:15" x14ac:dyDescent="0.25">
      <c r="A17" s="56"/>
      <c r="B17" s="43"/>
      <c r="C17" s="43"/>
      <c r="D17" s="54" t="s">
        <v>3214</v>
      </c>
      <c r="E17" s="43"/>
      <c r="F17" s="57">
        <v>400</v>
      </c>
      <c r="G17" s="54" t="s">
        <v>3213</v>
      </c>
      <c r="H17" s="43"/>
      <c r="I17" s="43"/>
      <c r="J17" s="43"/>
    </row>
    <row r="18" spans="1:15" x14ac:dyDescent="0.25">
      <c r="A18" s="56"/>
      <c r="B18" s="43"/>
      <c r="C18" s="484" t="s">
        <v>3223</v>
      </c>
      <c r="D18" s="484"/>
      <c r="E18" s="43"/>
      <c r="F18" s="43"/>
      <c r="G18" s="43"/>
      <c r="H18" s="43"/>
      <c r="I18" s="43"/>
      <c r="J18" s="43"/>
    </row>
    <row r="19" spans="1:15" ht="13.5" x14ac:dyDescent="0.25">
      <c r="A19" s="56"/>
      <c r="B19" s="43"/>
      <c r="C19" s="43"/>
      <c r="D19" s="54" t="s">
        <v>3218</v>
      </c>
      <c r="E19" s="43"/>
      <c r="F19" s="57">
        <v>12000</v>
      </c>
      <c r="G19" s="54" t="s">
        <v>3206</v>
      </c>
      <c r="H19" s="43"/>
      <c r="I19" s="43"/>
      <c r="J19" s="43"/>
    </row>
    <row r="20" spans="1:15" x14ac:dyDescent="0.25">
      <c r="A20" s="56"/>
      <c r="B20" s="43"/>
      <c r="C20" s="43"/>
      <c r="D20" s="54" t="s">
        <v>3222</v>
      </c>
      <c r="E20" s="43"/>
      <c r="F20" s="57">
        <v>400</v>
      </c>
      <c r="G20" s="54" t="s">
        <v>204</v>
      </c>
      <c r="H20" s="43"/>
      <c r="I20" s="43"/>
      <c r="J20" s="43"/>
    </row>
    <row r="21" spans="1:15" x14ac:dyDescent="0.25">
      <c r="A21" s="56"/>
      <c r="B21" s="43"/>
      <c r="C21" s="43"/>
      <c r="D21" s="54" t="s">
        <v>3216</v>
      </c>
      <c r="E21" s="43"/>
      <c r="F21" s="57">
        <v>5.4</v>
      </c>
      <c r="G21" s="54" t="s">
        <v>3215</v>
      </c>
      <c r="H21" s="43"/>
      <c r="I21" s="43"/>
      <c r="J21" s="43"/>
    </row>
    <row r="22" spans="1:15" x14ac:dyDescent="0.25">
      <c r="A22" s="56"/>
      <c r="B22" s="43"/>
      <c r="C22" s="43"/>
      <c r="D22" s="54" t="s">
        <v>3214</v>
      </c>
      <c r="E22" s="43"/>
      <c r="F22" s="57">
        <v>400</v>
      </c>
      <c r="G22" s="54" t="s">
        <v>3213</v>
      </c>
      <c r="H22" s="43"/>
      <c r="I22" s="43">
        <v>1</v>
      </c>
      <c r="J22" s="43" t="s">
        <v>1539</v>
      </c>
      <c r="K22" s="49"/>
      <c r="L22" s="38">
        <f t="shared" ref="L22:L53" si="0">+K22*I22</f>
        <v>0</v>
      </c>
      <c r="M22" s="49"/>
      <c r="N22" s="38">
        <f t="shared" ref="N22:N53" si="1">+M22*I22</f>
        <v>0</v>
      </c>
      <c r="O22" s="38">
        <f t="shared" ref="O22:O53" si="2">+N22+L22</f>
        <v>0</v>
      </c>
    </row>
    <row r="23" spans="1:15" x14ac:dyDescent="0.25">
      <c r="D23" s="54"/>
      <c r="F23" s="52"/>
      <c r="I23" s="43"/>
      <c r="J23" s="43"/>
      <c r="L23" s="38">
        <f t="shared" si="0"/>
        <v>0</v>
      </c>
      <c r="N23" s="38">
        <f t="shared" si="1"/>
        <v>0</v>
      </c>
      <c r="O23" s="38">
        <f t="shared" si="2"/>
        <v>0</v>
      </c>
    </row>
    <row r="24" spans="1:15" x14ac:dyDescent="0.25">
      <c r="A24" s="51" t="s">
        <v>3221</v>
      </c>
      <c r="B24" s="37" t="s">
        <v>3220</v>
      </c>
      <c r="E24" s="52"/>
      <c r="L24" s="38">
        <f t="shared" si="0"/>
        <v>0</v>
      </c>
      <c r="N24" s="38">
        <f t="shared" si="1"/>
        <v>0</v>
      </c>
      <c r="O24" s="38">
        <f t="shared" si="2"/>
        <v>0</v>
      </c>
    </row>
    <row r="25" spans="1:15" x14ac:dyDescent="0.25">
      <c r="A25" s="51"/>
      <c r="C25" s="37" t="s">
        <v>3219</v>
      </c>
      <c r="E25" s="52"/>
      <c r="L25" s="38">
        <f t="shared" si="0"/>
        <v>0</v>
      </c>
      <c r="N25" s="38">
        <f t="shared" si="1"/>
        <v>0</v>
      </c>
      <c r="O25" s="38">
        <f t="shared" si="2"/>
        <v>0</v>
      </c>
    </row>
    <row r="26" spans="1:15" ht="13.5" x14ac:dyDescent="0.25">
      <c r="A26" s="56"/>
      <c r="B26" s="43"/>
      <c r="C26" s="43"/>
      <c r="D26" s="54" t="s">
        <v>3218</v>
      </c>
      <c r="E26" s="43"/>
      <c r="F26" s="55">
        <v>11000</v>
      </c>
      <c r="G26" s="54" t="s">
        <v>3206</v>
      </c>
      <c r="H26" s="43"/>
      <c r="I26" s="43"/>
      <c r="J26" s="43"/>
      <c r="L26" s="38">
        <f t="shared" si="0"/>
        <v>0</v>
      </c>
      <c r="N26" s="38">
        <f t="shared" si="1"/>
        <v>0</v>
      </c>
      <c r="O26" s="38">
        <f t="shared" si="2"/>
        <v>0</v>
      </c>
    </row>
    <row r="27" spans="1:15" x14ac:dyDescent="0.25">
      <c r="A27" s="56"/>
      <c r="B27" s="43"/>
      <c r="C27" s="43"/>
      <c r="D27" s="54" t="s">
        <v>3217</v>
      </c>
      <c r="E27" s="43"/>
      <c r="F27" s="57">
        <v>6.3</v>
      </c>
      <c r="G27" s="54" t="s">
        <v>3215</v>
      </c>
      <c r="H27" s="43"/>
      <c r="I27" s="43"/>
      <c r="J27" s="43"/>
      <c r="L27" s="38">
        <f t="shared" si="0"/>
        <v>0</v>
      </c>
      <c r="N27" s="38">
        <f t="shared" si="1"/>
        <v>0</v>
      </c>
      <c r="O27" s="38">
        <f t="shared" si="2"/>
        <v>0</v>
      </c>
    </row>
    <row r="28" spans="1:15" x14ac:dyDescent="0.25">
      <c r="A28" s="56"/>
      <c r="B28" s="43"/>
      <c r="C28" s="43"/>
      <c r="D28" s="54" t="s">
        <v>3216</v>
      </c>
      <c r="E28" s="43"/>
      <c r="F28" s="57">
        <v>54</v>
      </c>
      <c r="G28" s="54" t="s">
        <v>3215</v>
      </c>
      <c r="H28" s="43"/>
      <c r="I28" s="43"/>
      <c r="J28" s="43"/>
      <c r="L28" s="38">
        <f t="shared" si="0"/>
        <v>0</v>
      </c>
      <c r="N28" s="38">
        <f t="shared" si="1"/>
        <v>0</v>
      </c>
      <c r="O28" s="38">
        <f t="shared" si="2"/>
        <v>0</v>
      </c>
    </row>
    <row r="29" spans="1:15" x14ac:dyDescent="0.25">
      <c r="A29" s="56"/>
      <c r="B29" s="43"/>
      <c r="C29" s="43"/>
      <c r="D29" s="54" t="s">
        <v>3214</v>
      </c>
      <c r="E29" s="43"/>
      <c r="F29" s="57">
        <v>400</v>
      </c>
      <c r="G29" s="54" t="s">
        <v>3213</v>
      </c>
      <c r="H29" s="43"/>
      <c r="I29" s="43">
        <v>1</v>
      </c>
      <c r="J29" s="43" t="s">
        <v>1539</v>
      </c>
      <c r="K29" s="49"/>
      <c r="L29" s="38">
        <f t="shared" si="0"/>
        <v>0</v>
      </c>
      <c r="M29" s="49"/>
      <c r="N29" s="38">
        <f t="shared" si="1"/>
        <v>0</v>
      </c>
      <c r="O29" s="38">
        <f t="shared" si="2"/>
        <v>0</v>
      </c>
    </row>
    <row r="30" spans="1:15" x14ac:dyDescent="0.25">
      <c r="D30" s="54"/>
      <c r="F30" s="52"/>
      <c r="I30" s="43"/>
      <c r="J30" s="43"/>
      <c r="L30" s="38">
        <f t="shared" si="0"/>
        <v>0</v>
      </c>
      <c r="N30" s="38">
        <f t="shared" si="1"/>
        <v>0</v>
      </c>
      <c r="O30" s="38">
        <f t="shared" si="2"/>
        <v>0</v>
      </c>
    </row>
    <row r="31" spans="1:15" x14ac:dyDescent="0.25">
      <c r="A31" s="51" t="s">
        <v>3212</v>
      </c>
      <c r="B31" s="37" t="s">
        <v>3211</v>
      </c>
      <c r="E31" s="52"/>
      <c r="L31" s="38">
        <f t="shared" si="0"/>
        <v>0</v>
      </c>
      <c r="N31" s="38">
        <f t="shared" si="1"/>
        <v>0</v>
      </c>
      <c r="O31" s="38">
        <f t="shared" si="2"/>
        <v>0</v>
      </c>
    </row>
    <row r="32" spans="1:15" ht="13.5" x14ac:dyDescent="0.25">
      <c r="A32" s="51"/>
      <c r="C32" s="37" t="s">
        <v>3210</v>
      </c>
      <c r="E32" s="52"/>
      <c r="F32" s="37">
        <v>100</v>
      </c>
      <c r="G32" s="54" t="s">
        <v>3209</v>
      </c>
      <c r="L32" s="38">
        <f t="shared" si="0"/>
        <v>0</v>
      </c>
      <c r="N32" s="38">
        <f t="shared" si="1"/>
        <v>0</v>
      </c>
      <c r="O32" s="38">
        <f t="shared" si="2"/>
        <v>0</v>
      </c>
    </row>
    <row r="33" spans="1:15" ht="13.5" x14ac:dyDescent="0.25">
      <c r="A33" s="56"/>
      <c r="B33" s="43"/>
      <c r="C33" s="43"/>
      <c r="D33" s="54" t="s">
        <v>3208</v>
      </c>
      <c r="E33" s="43"/>
      <c r="F33" s="55">
        <v>11000</v>
      </c>
      <c r="G33" s="54" t="s">
        <v>3206</v>
      </c>
      <c r="H33" s="43"/>
      <c r="I33" s="43"/>
      <c r="J33" s="43"/>
      <c r="L33" s="38">
        <f t="shared" si="0"/>
        <v>0</v>
      </c>
      <c r="N33" s="38">
        <f t="shared" si="1"/>
        <v>0</v>
      </c>
      <c r="O33" s="38">
        <f t="shared" si="2"/>
        <v>0</v>
      </c>
    </row>
    <row r="34" spans="1:15" ht="13.5" x14ac:dyDescent="0.25">
      <c r="A34" s="56"/>
      <c r="B34" s="43"/>
      <c r="C34" s="43"/>
      <c r="D34" s="54" t="s">
        <v>3207</v>
      </c>
      <c r="E34" s="43"/>
      <c r="F34" s="55">
        <v>12000</v>
      </c>
      <c r="G34" s="54" t="s">
        <v>3206</v>
      </c>
      <c r="H34" s="43"/>
      <c r="I34" s="43">
        <v>1</v>
      </c>
      <c r="J34" s="43" t="s">
        <v>1539</v>
      </c>
      <c r="K34" s="49"/>
      <c r="L34" s="38">
        <f t="shared" si="0"/>
        <v>0</v>
      </c>
      <c r="M34" s="49"/>
      <c r="N34" s="38">
        <f t="shared" si="1"/>
        <v>0</v>
      </c>
      <c r="O34" s="38">
        <f t="shared" si="2"/>
        <v>0</v>
      </c>
    </row>
    <row r="35" spans="1:15" x14ac:dyDescent="0.25">
      <c r="D35" s="54"/>
      <c r="F35" s="52"/>
      <c r="I35" s="43"/>
      <c r="J35" s="43"/>
      <c r="L35" s="38">
        <f t="shared" si="0"/>
        <v>0</v>
      </c>
      <c r="N35" s="38">
        <f t="shared" si="1"/>
        <v>0</v>
      </c>
      <c r="O35" s="38">
        <f t="shared" si="2"/>
        <v>0</v>
      </c>
    </row>
    <row r="36" spans="1:15" x14ac:dyDescent="0.25">
      <c r="A36" s="51" t="s">
        <v>3205</v>
      </c>
      <c r="B36" s="37" t="s">
        <v>3204</v>
      </c>
      <c r="E36" s="52"/>
      <c r="L36" s="38">
        <f t="shared" si="0"/>
        <v>0</v>
      </c>
      <c r="N36" s="38">
        <f t="shared" si="1"/>
        <v>0</v>
      </c>
      <c r="O36" s="38">
        <f t="shared" si="2"/>
        <v>0</v>
      </c>
    </row>
    <row r="37" spans="1:15" x14ac:dyDescent="0.25">
      <c r="A37" s="51"/>
      <c r="C37" s="37" t="s">
        <v>3203</v>
      </c>
      <c r="E37" s="52"/>
      <c r="I37" s="37">
        <v>2</v>
      </c>
      <c r="J37" s="37" t="s">
        <v>1539</v>
      </c>
      <c r="K37" s="49"/>
      <c r="L37" s="38">
        <f t="shared" si="0"/>
        <v>0</v>
      </c>
      <c r="M37" s="49"/>
      <c r="N37" s="38">
        <f t="shared" si="1"/>
        <v>0</v>
      </c>
      <c r="O37" s="38">
        <f t="shared" si="2"/>
        <v>0</v>
      </c>
    </row>
    <row r="38" spans="1:15" x14ac:dyDescent="0.25">
      <c r="A38" s="51"/>
      <c r="E38" s="52"/>
      <c r="L38" s="38">
        <f t="shared" si="0"/>
        <v>0</v>
      </c>
      <c r="N38" s="38">
        <f t="shared" si="1"/>
        <v>0</v>
      </c>
      <c r="O38" s="38">
        <f t="shared" si="2"/>
        <v>0</v>
      </c>
    </row>
    <row r="39" spans="1:15" x14ac:dyDescent="0.25">
      <c r="A39" s="51" t="s">
        <v>3202</v>
      </c>
      <c r="B39" s="37" t="s">
        <v>3201</v>
      </c>
      <c r="L39" s="38">
        <f t="shared" si="0"/>
        <v>0</v>
      </c>
      <c r="N39" s="38">
        <f t="shared" si="1"/>
        <v>0</v>
      </c>
      <c r="O39" s="38">
        <f t="shared" si="2"/>
        <v>0</v>
      </c>
    </row>
    <row r="40" spans="1:15" x14ac:dyDescent="0.25">
      <c r="A40" s="51"/>
      <c r="C40" s="37" t="s">
        <v>3200</v>
      </c>
      <c r="L40" s="38">
        <f t="shared" si="0"/>
        <v>0</v>
      </c>
      <c r="N40" s="38">
        <f t="shared" si="1"/>
        <v>0</v>
      </c>
      <c r="O40" s="38">
        <f t="shared" si="2"/>
        <v>0</v>
      </c>
    </row>
    <row r="41" spans="1:15" x14ac:dyDescent="0.25">
      <c r="A41" s="51"/>
      <c r="C41" s="37" t="s">
        <v>3199</v>
      </c>
      <c r="L41" s="38">
        <f t="shared" si="0"/>
        <v>0</v>
      </c>
      <c r="N41" s="38">
        <f t="shared" si="1"/>
        <v>0</v>
      </c>
      <c r="O41" s="38">
        <f t="shared" si="2"/>
        <v>0</v>
      </c>
    </row>
    <row r="42" spans="1:15" x14ac:dyDescent="0.25">
      <c r="A42" s="51"/>
      <c r="C42" s="37" t="s">
        <v>3198</v>
      </c>
      <c r="L42" s="38">
        <f t="shared" si="0"/>
        <v>0</v>
      </c>
      <c r="N42" s="38">
        <f t="shared" si="1"/>
        <v>0</v>
      </c>
      <c r="O42" s="38">
        <f t="shared" si="2"/>
        <v>0</v>
      </c>
    </row>
    <row r="43" spans="1:15" ht="15.5" x14ac:dyDescent="0.35">
      <c r="A43" s="51"/>
      <c r="C43" s="37" t="s">
        <v>3197</v>
      </c>
      <c r="L43" s="38">
        <f t="shared" si="0"/>
        <v>0</v>
      </c>
      <c r="N43" s="38">
        <f t="shared" si="1"/>
        <v>0</v>
      </c>
      <c r="O43" s="38">
        <f t="shared" si="2"/>
        <v>0</v>
      </c>
    </row>
    <row r="44" spans="1:15" x14ac:dyDescent="0.25">
      <c r="A44" s="51"/>
      <c r="C44" s="37" t="s">
        <v>3196</v>
      </c>
      <c r="L44" s="38">
        <f t="shared" si="0"/>
        <v>0</v>
      </c>
      <c r="N44" s="38">
        <f t="shared" si="1"/>
        <v>0</v>
      </c>
      <c r="O44" s="38">
        <f t="shared" si="2"/>
        <v>0</v>
      </c>
    </row>
    <row r="45" spans="1:15" x14ac:dyDescent="0.25">
      <c r="A45" s="51"/>
      <c r="D45" s="37" t="s">
        <v>3195</v>
      </c>
      <c r="E45" s="52"/>
      <c r="I45" s="37">
        <v>30</v>
      </c>
      <c r="J45" s="37" t="s">
        <v>325</v>
      </c>
      <c r="K45" s="49"/>
      <c r="L45" s="38">
        <f t="shared" si="0"/>
        <v>0</v>
      </c>
      <c r="M45" s="49"/>
      <c r="N45" s="38">
        <f t="shared" si="1"/>
        <v>0</v>
      </c>
      <c r="O45" s="38">
        <f t="shared" si="2"/>
        <v>0</v>
      </c>
    </row>
    <row r="46" spans="1:15" x14ac:dyDescent="0.25">
      <c r="A46" s="51"/>
      <c r="D46" s="37" t="s">
        <v>3194</v>
      </c>
      <c r="E46" s="52"/>
      <c r="I46" s="37">
        <v>4</v>
      </c>
      <c r="J46" s="37" t="s">
        <v>325</v>
      </c>
      <c r="K46" s="49"/>
      <c r="L46" s="38">
        <f t="shared" si="0"/>
        <v>0</v>
      </c>
      <c r="M46" s="49"/>
      <c r="N46" s="38">
        <f t="shared" si="1"/>
        <v>0</v>
      </c>
      <c r="O46" s="38">
        <f t="shared" si="2"/>
        <v>0</v>
      </c>
    </row>
    <row r="47" spans="1:15" x14ac:dyDescent="0.25">
      <c r="A47" s="51"/>
      <c r="D47" s="37" t="s">
        <v>3193</v>
      </c>
      <c r="E47" s="52"/>
      <c r="I47" s="37">
        <v>2</v>
      </c>
      <c r="J47" s="37" t="s">
        <v>325</v>
      </c>
      <c r="K47" s="49"/>
      <c r="L47" s="38">
        <f t="shared" si="0"/>
        <v>0</v>
      </c>
      <c r="M47" s="49"/>
      <c r="N47" s="38">
        <f t="shared" si="1"/>
        <v>0</v>
      </c>
      <c r="O47" s="38">
        <f t="shared" si="2"/>
        <v>0</v>
      </c>
    </row>
    <row r="48" spans="1:15" x14ac:dyDescent="0.25">
      <c r="A48" s="51"/>
      <c r="E48" s="52"/>
      <c r="L48" s="38">
        <f t="shared" si="0"/>
        <v>0</v>
      </c>
      <c r="N48" s="38">
        <f t="shared" si="1"/>
        <v>0</v>
      </c>
      <c r="O48" s="38">
        <f t="shared" si="2"/>
        <v>0</v>
      </c>
    </row>
    <row r="49" spans="1:15" x14ac:dyDescent="0.25">
      <c r="A49" s="51" t="s">
        <v>3192</v>
      </c>
      <c r="B49" s="37" t="s">
        <v>3191</v>
      </c>
      <c r="E49" s="52"/>
      <c r="L49" s="38">
        <f t="shared" si="0"/>
        <v>0</v>
      </c>
      <c r="N49" s="38">
        <f t="shared" si="1"/>
        <v>0</v>
      </c>
      <c r="O49" s="38">
        <f t="shared" si="2"/>
        <v>0</v>
      </c>
    </row>
    <row r="50" spans="1:15" x14ac:dyDescent="0.25">
      <c r="A50" s="51"/>
      <c r="D50" s="37" t="s">
        <v>3190</v>
      </c>
      <c r="E50" s="52"/>
      <c r="I50" s="37">
        <v>20</v>
      </c>
      <c r="J50" s="37" t="s">
        <v>385</v>
      </c>
      <c r="K50" s="49"/>
      <c r="L50" s="38">
        <f t="shared" si="0"/>
        <v>0</v>
      </c>
      <c r="M50" s="49"/>
      <c r="N50" s="38">
        <f t="shared" si="1"/>
        <v>0</v>
      </c>
      <c r="O50" s="38">
        <f t="shared" si="2"/>
        <v>0</v>
      </c>
    </row>
    <row r="51" spans="1:15" x14ac:dyDescent="0.25">
      <c r="K51" s="53"/>
      <c r="L51" s="38">
        <f t="shared" si="0"/>
        <v>0</v>
      </c>
      <c r="N51" s="38">
        <f t="shared" si="1"/>
        <v>0</v>
      </c>
      <c r="O51" s="38">
        <f t="shared" si="2"/>
        <v>0</v>
      </c>
    </row>
    <row r="52" spans="1:15" x14ac:dyDescent="0.25">
      <c r="L52" s="38">
        <f t="shared" si="0"/>
        <v>0</v>
      </c>
      <c r="N52" s="38">
        <f t="shared" si="1"/>
        <v>0</v>
      </c>
      <c r="O52" s="38">
        <f t="shared" si="2"/>
        <v>0</v>
      </c>
    </row>
    <row r="53" spans="1:15" x14ac:dyDescent="0.25">
      <c r="A53" s="51" t="s">
        <v>3189</v>
      </c>
      <c r="B53" s="37" t="s">
        <v>3188</v>
      </c>
      <c r="E53" s="52"/>
      <c r="L53" s="38">
        <f t="shared" si="0"/>
        <v>0</v>
      </c>
      <c r="N53" s="38">
        <f t="shared" si="1"/>
        <v>0</v>
      </c>
      <c r="O53" s="38">
        <f t="shared" si="2"/>
        <v>0</v>
      </c>
    </row>
    <row r="54" spans="1:15" x14ac:dyDescent="0.25">
      <c r="A54" s="51"/>
      <c r="C54" s="37" t="s">
        <v>3187</v>
      </c>
      <c r="E54" s="52"/>
      <c r="L54" s="38">
        <f t="shared" ref="L54:L77" si="3">+K54*I54</f>
        <v>0</v>
      </c>
      <c r="N54" s="38">
        <f t="shared" ref="N54:N77" si="4">+M54*I54</f>
        <v>0</v>
      </c>
      <c r="O54" s="38">
        <f t="shared" ref="O54:O77" si="5">+N54+L54</f>
        <v>0</v>
      </c>
    </row>
    <row r="55" spans="1:15" ht="14.5" x14ac:dyDescent="0.25">
      <c r="A55" s="51"/>
      <c r="C55" s="37" t="s">
        <v>3186</v>
      </c>
      <c r="E55" s="52"/>
      <c r="H55" s="213"/>
      <c r="I55" s="52">
        <v>20</v>
      </c>
      <c r="J55" s="37" t="s">
        <v>3178</v>
      </c>
      <c r="K55" s="49"/>
      <c r="L55" s="38">
        <f t="shared" si="3"/>
        <v>0</v>
      </c>
      <c r="M55" s="49"/>
      <c r="N55" s="38">
        <f t="shared" si="4"/>
        <v>0</v>
      </c>
      <c r="O55" s="38">
        <f t="shared" si="5"/>
        <v>0</v>
      </c>
    </row>
    <row r="56" spans="1:15" x14ac:dyDescent="0.25">
      <c r="L56" s="38">
        <f t="shared" si="3"/>
        <v>0</v>
      </c>
      <c r="N56" s="38">
        <f t="shared" si="4"/>
        <v>0</v>
      </c>
      <c r="O56" s="38">
        <f t="shared" si="5"/>
        <v>0</v>
      </c>
    </row>
    <row r="57" spans="1:15" x14ac:dyDescent="0.25">
      <c r="A57" s="51" t="s">
        <v>3185</v>
      </c>
      <c r="B57" s="37" t="s">
        <v>3184</v>
      </c>
      <c r="E57" s="52"/>
      <c r="L57" s="38">
        <f t="shared" si="3"/>
        <v>0</v>
      </c>
      <c r="N57" s="38">
        <f t="shared" si="4"/>
        <v>0</v>
      </c>
      <c r="O57" s="38">
        <f t="shared" si="5"/>
        <v>0</v>
      </c>
    </row>
    <row r="58" spans="1:15" ht="14.5" x14ac:dyDescent="0.25">
      <c r="A58" s="51"/>
      <c r="C58" s="37" t="s">
        <v>3183</v>
      </c>
      <c r="E58" s="52"/>
      <c r="H58" s="213"/>
      <c r="I58" s="52">
        <v>4</v>
      </c>
      <c r="J58" s="37" t="s">
        <v>3178</v>
      </c>
      <c r="K58" s="49"/>
      <c r="L58" s="38">
        <f t="shared" si="3"/>
        <v>0</v>
      </c>
      <c r="M58" s="49"/>
      <c r="N58" s="38">
        <f t="shared" si="4"/>
        <v>0</v>
      </c>
      <c r="O58" s="38">
        <f t="shared" si="5"/>
        <v>0</v>
      </c>
    </row>
    <row r="59" spans="1:15" x14ac:dyDescent="0.25">
      <c r="L59" s="38">
        <f t="shared" si="3"/>
        <v>0</v>
      </c>
      <c r="N59" s="38">
        <f t="shared" si="4"/>
        <v>0</v>
      </c>
      <c r="O59" s="38">
        <f t="shared" si="5"/>
        <v>0</v>
      </c>
    </row>
    <row r="60" spans="1:15" x14ac:dyDescent="0.25">
      <c r="A60" s="51" t="s">
        <v>3182</v>
      </c>
      <c r="B60" s="37" t="s">
        <v>3181</v>
      </c>
      <c r="E60" s="52"/>
      <c r="L60" s="38">
        <f t="shared" si="3"/>
        <v>0</v>
      </c>
      <c r="N60" s="38">
        <f t="shared" si="4"/>
        <v>0</v>
      </c>
      <c r="O60" s="38">
        <f t="shared" si="5"/>
        <v>0</v>
      </c>
    </row>
    <row r="61" spans="1:15" x14ac:dyDescent="0.25">
      <c r="A61" s="51"/>
      <c r="C61" s="37" t="s">
        <v>3180</v>
      </c>
      <c r="E61" s="52"/>
      <c r="L61" s="38">
        <f t="shared" si="3"/>
        <v>0</v>
      </c>
      <c r="N61" s="38">
        <f t="shared" si="4"/>
        <v>0</v>
      </c>
      <c r="O61" s="38">
        <f t="shared" si="5"/>
        <v>0</v>
      </c>
    </row>
    <row r="62" spans="1:15" ht="14.5" x14ac:dyDescent="0.25">
      <c r="A62" s="51"/>
      <c r="C62" s="37" t="s">
        <v>3179</v>
      </c>
      <c r="E62" s="52"/>
      <c r="H62" s="213"/>
      <c r="I62" s="52">
        <v>40</v>
      </c>
      <c r="J62" s="37" t="s">
        <v>3178</v>
      </c>
      <c r="K62" s="49"/>
      <c r="L62" s="38">
        <f t="shared" si="3"/>
        <v>0</v>
      </c>
      <c r="M62" s="49"/>
      <c r="N62" s="38">
        <f t="shared" si="4"/>
        <v>0</v>
      </c>
      <c r="O62" s="38">
        <f t="shared" si="5"/>
        <v>0</v>
      </c>
    </row>
    <row r="63" spans="1:15" x14ac:dyDescent="0.25">
      <c r="A63" s="51"/>
      <c r="L63" s="38">
        <f t="shared" si="3"/>
        <v>0</v>
      </c>
      <c r="N63" s="38">
        <f t="shared" si="4"/>
        <v>0</v>
      </c>
      <c r="O63" s="38">
        <f t="shared" si="5"/>
        <v>0</v>
      </c>
    </row>
    <row r="64" spans="1:15" x14ac:dyDescent="0.25">
      <c r="A64" s="39" t="s">
        <v>3177</v>
      </c>
      <c r="B64" s="37" t="s">
        <v>3176</v>
      </c>
      <c r="L64" s="38">
        <f t="shared" si="3"/>
        <v>0</v>
      </c>
      <c r="N64" s="38">
        <f t="shared" si="4"/>
        <v>0</v>
      </c>
      <c r="O64" s="38">
        <f t="shared" si="5"/>
        <v>0</v>
      </c>
    </row>
    <row r="65" spans="1:15" x14ac:dyDescent="0.25">
      <c r="D65" s="37" t="s">
        <v>3175</v>
      </c>
      <c r="L65" s="38">
        <f t="shared" si="3"/>
        <v>0</v>
      </c>
      <c r="N65" s="38">
        <f t="shared" si="4"/>
        <v>0</v>
      </c>
      <c r="O65" s="38">
        <f t="shared" si="5"/>
        <v>0</v>
      </c>
    </row>
    <row r="66" spans="1:15" x14ac:dyDescent="0.25">
      <c r="D66" s="37" t="s">
        <v>3174</v>
      </c>
      <c r="L66" s="38">
        <f t="shared" si="3"/>
        <v>0</v>
      </c>
      <c r="N66" s="38">
        <f t="shared" si="4"/>
        <v>0</v>
      </c>
      <c r="O66" s="38">
        <f t="shared" si="5"/>
        <v>0</v>
      </c>
    </row>
    <row r="67" spans="1:15" x14ac:dyDescent="0.25">
      <c r="D67" s="37" t="s">
        <v>3173</v>
      </c>
      <c r="I67" s="37">
        <v>150</v>
      </c>
      <c r="J67" s="37" t="s">
        <v>2646</v>
      </c>
      <c r="K67" s="49"/>
      <c r="L67" s="38">
        <f t="shared" si="3"/>
        <v>0</v>
      </c>
      <c r="M67" s="49"/>
      <c r="N67" s="38">
        <f t="shared" si="4"/>
        <v>0</v>
      </c>
      <c r="O67" s="38">
        <f t="shared" si="5"/>
        <v>0</v>
      </c>
    </row>
    <row r="68" spans="1:15" x14ac:dyDescent="0.25">
      <c r="L68" s="38">
        <f t="shared" si="3"/>
        <v>0</v>
      </c>
      <c r="N68" s="38">
        <f t="shared" si="4"/>
        <v>0</v>
      </c>
      <c r="O68" s="38">
        <f t="shared" si="5"/>
        <v>0</v>
      </c>
    </row>
    <row r="69" spans="1:15" x14ac:dyDescent="0.25">
      <c r="L69" s="38">
        <f t="shared" si="3"/>
        <v>0</v>
      </c>
      <c r="N69" s="50">
        <f t="shared" si="4"/>
        <v>0</v>
      </c>
      <c r="O69" s="50">
        <f t="shared" si="5"/>
        <v>0</v>
      </c>
    </row>
    <row r="70" spans="1:15" x14ac:dyDescent="0.25">
      <c r="L70" s="38">
        <f t="shared" si="3"/>
        <v>0</v>
      </c>
      <c r="N70" s="38">
        <f t="shared" si="4"/>
        <v>0</v>
      </c>
      <c r="O70" s="38">
        <f t="shared" si="5"/>
        <v>0</v>
      </c>
    </row>
    <row r="71" spans="1:15" ht="13" x14ac:dyDescent="0.3">
      <c r="A71" s="42" t="s">
        <v>3172</v>
      </c>
      <c r="L71" s="38">
        <f t="shared" si="3"/>
        <v>0</v>
      </c>
      <c r="N71" s="38">
        <f t="shared" si="4"/>
        <v>0</v>
      </c>
      <c r="O71" s="38">
        <f t="shared" si="5"/>
        <v>0</v>
      </c>
    </row>
    <row r="72" spans="1:15" x14ac:dyDescent="0.25">
      <c r="A72" s="39" t="s">
        <v>3171</v>
      </c>
      <c r="B72" s="37" t="s">
        <v>3170</v>
      </c>
      <c r="I72" s="37">
        <v>6</v>
      </c>
      <c r="J72" s="37" t="s">
        <v>994</v>
      </c>
      <c r="L72" s="38">
        <f t="shared" si="3"/>
        <v>0</v>
      </c>
      <c r="M72" s="49"/>
      <c r="N72" s="38">
        <f t="shared" si="4"/>
        <v>0</v>
      </c>
      <c r="O72" s="38">
        <f t="shared" si="5"/>
        <v>0</v>
      </c>
    </row>
    <row r="73" spans="1:15" x14ac:dyDescent="0.25">
      <c r="L73" s="38">
        <f t="shared" si="3"/>
        <v>0</v>
      </c>
      <c r="N73" s="38">
        <f t="shared" si="4"/>
        <v>0</v>
      </c>
      <c r="O73" s="38">
        <f t="shared" si="5"/>
        <v>0</v>
      </c>
    </row>
    <row r="74" spans="1:15" x14ac:dyDescent="0.25">
      <c r="A74" s="39" t="s">
        <v>3169</v>
      </c>
      <c r="B74" s="37" t="s">
        <v>3168</v>
      </c>
      <c r="I74" s="37">
        <v>2</v>
      </c>
      <c r="J74" s="37" t="s">
        <v>349</v>
      </c>
      <c r="L74" s="38">
        <f t="shared" si="3"/>
        <v>0</v>
      </c>
      <c r="M74" s="49"/>
      <c r="N74" s="38">
        <f t="shared" si="4"/>
        <v>0</v>
      </c>
      <c r="O74" s="38">
        <f t="shared" si="5"/>
        <v>0</v>
      </c>
    </row>
    <row r="75" spans="1:15" x14ac:dyDescent="0.25">
      <c r="L75" s="38">
        <f t="shared" si="3"/>
        <v>0</v>
      </c>
      <c r="N75" s="38">
        <f t="shared" si="4"/>
        <v>0</v>
      </c>
      <c r="O75" s="38">
        <f t="shared" si="5"/>
        <v>0</v>
      </c>
    </row>
    <row r="76" spans="1:15" x14ac:dyDescent="0.25">
      <c r="A76" s="39" t="s">
        <v>3167</v>
      </c>
      <c r="B76" s="37" t="s">
        <v>3166</v>
      </c>
      <c r="I76" s="37">
        <v>34</v>
      </c>
      <c r="J76" s="37" t="s">
        <v>994</v>
      </c>
      <c r="L76" s="38">
        <f t="shared" si="3"/>
        <v>0</v>
      </c>
      <c r="M76" s="49"/>
      <c r="N76" s="38">
        <f t="shared" si="4"/>
        <v>0</v>
      </c>
      <c r="O76" s="38">
        <f t="shared" si="5"/>
        <v>0</v>
      </c>
    </row>
    <row r="77" spans="1:15" s="43" customFormat="1" ht="13.5" thickBot="1" x14ac:dyDescent="0.35">
      <c r="A77" s="46"/>
      <c r="B77" s="46"/>
      <c r="C77" s="48"/>
      <c r="D77" s="48"/>
      <c r="E77" s="48"/>
      <c r="F77" s="48"/>
      <c r="G77" s="46"/>
      <c r="H77" s="47"/>
      <c r="I77" s="46"/>
      <c r="J77" s="46"/>
      <c r="K77" s="45"/>
      <c r="L77" s="44">
        <f t="shared" si="3"/>
        <v>0</v>
      </c>
      <c r="M77" s="44"/>
      <c r="N77" s="44">
        <f t="shared" si="4"/>
        <v>0</v>
      </c>
      <c r="O77" s="44">
        <f t="shared" si="5"/>
        <v>0</v>
      </c>
    </row>
    <row r="78" spans="1:15" ht="13.5" thickTop="1" x14ac:dyDescent="0.3">
      <c r="A78" s="42" t="s">
        <v>3165</v>
      </c>
      <c r="B78" s="41"/>
      <c r="C78" s="41"/>
      <c r="D78" s="41"/>
      <c r="E78" s="41"/>
      <c r="F78" s="41"/>
      <c r="G78" s="41"/>
      <c r="H78" s="41"/>
      <c r="I78" s="41"/>
      <c r="J78" s="41"/>
      <c r="K78" s="40"/>
      <c r="L78" s="40">
        <f>SUM(L22:L77)</f>
        <v>0</v>
      </c>
      <c r="M78" s="40"/>
      <c r="N78" s="40">
        <f>SUM(N22:N77)</f>
        <v>0</v>
      </c>
      <c r="O78" s="40">
        <f>SUM(O22:O77)</f>
        <v>0</v>
      </c>
    </row>
  </sheetData>
  <sheetProtection algorithmName="SHA-512" hashValue="LevXBtb6PVY/vD5zeVG2HUuQYskeCEguG9RBE9sBmpSB86WVIavJErDVK6elWy69E9JUqeUk15JU0rQTd7leZw==" saltValue="lh94DiCAg01L1wLEWj4KgQ==" spinCount="100000" sheet="1" objects="1" scenarios="1"/>
  <mergeCells count="4">
    <mergeCell ref="B5:H5"/>
    <mergeCell ref="B6:G6"/>
    <mergeCell ref="C11:D11"/>
    <mergeCell ref="C18:D18"/>
  </mergeCells>
  <pageMargins left="0.55118110236220474" right="0.78740157480314965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17F48-4578-4167-9862-21FB3C5C38F5}">
  <dimension ref="A1:O341"/>
  <sheetViews>
    <sheetView view="pageBreakPreview" zoomScaleNormal="100" zoomScaleSheetLayoutView="100" workbookViewId="0">
      <pane ySplit="2" topLeftCell="A3" activePane="bottomLeft" state="frozen"/>
      <selection activeCell="F23" sqref="F23"/>
      <selection pane="bottomLeft" activeCell="A57" sqref="A57"/>
    </sheetView>
  </sheetViews>
  <sheetFormatPr defaultColWidth="9.33203125" defaultRowHeight="12.5" x14ac:dyDescent="0.25"/>
  <cols>
    <col min="1" max="1" width="4.33203125" style="64" customWidth="1"/>
    <col min="2" max="2" width="2.33203125" style="43" customWidth="1"/>
    <col min="3" max="3" width="2" style="43" customWidth="1"/>
    <col min="4" max="4" width="3.109375" style="43" customWidth="1"/>
    <col min="5" max="5" width="16" style="43" customWidth="1"/>
    <col min="6" max="6" width="7.77734375" style="43" customWidth="1"/>
    <col min="7" max="7" width="5.77734375" style="43" customWidth="1"/>
    <col min="8" max="8" width="10" style="201" customWidth="1"/>
    <col min="9" max="9" width="6.6640625" style="43" customWidth="1"/>
    <col min="10" max="10" width="22.77734375" style="63" customWidth="1"/>
    <col min="11" max="11" width="25.77734375" style="63" customWidth="1"/>
    <col min="12" max="12" width="22.77734375" style="63" customWidth="1"/>
    <col min="13" max="14" width="25.77734375" style="63" customWidth="1"/>
    <col min="15" max="16384" width="9.33203125" style="43"/>
  </cols>
  <sheetData>
    <row r="1" spans="1:14" s="157" customFormat="1" ht="21.65" customHeight="1" x14ac:dyDescent="0.7">
      <c r="A1" s="196" t="s">
        <v>3243</v>
      </c>
      <c r="B1" s="197"/>
      <c r="C1" s="197"/>
      <c r="D1" s="197"/>
      <c r="E1" s="197"/>
      <c r="F1" s="197"/>
      <c r="G1" s="198"/>
      <c r="H1" s="80"/>
      <c r="I1" s="199"/>
      <c r="J1" s="79" t="s">
        <v>3242</v>
      </c>
      <c r="K1" s="79" t="s">
        <v>3242</v>
      </c>
      <c r="L1" s="79" t="s">
        <v>3241</v>
      </c>
      <c r="M1" s="79" t="s">
        <v>3241</v>
      </c>
      <c r="N1" s="79" t="s">
        <v>3240</v>
      </c>
    </row>
    <row r="2" spans="1:14" s="157" customFormat="1" ht="21.65" customHeight="1" x14ac:dyDescent="0.7">
      <c r="A2" s="196"/>
      <c r="B2" s="197"/>
      <c r="C2" s="197"/>
      <c r="D2" s="197"/>
      <c r="E2" s="197"/>
      <c r="F2" s="197"/>
      <c r="G2" s="198"/>
      <c r="H2" s="80"/>
      <c r="I2" s="199"/>
      <c r="J2" s="79" t="s">
        <v>3239</v>
      </c>
      <c r="K2" s="79" t="s">
        <v>3238</v>
      </c>
      <c r="L2" s="79" t="s">
        <v>3239</v>
      </c>
      <c r="M2" s="79" t="s">
        <v>3238</v>
      </c>
      <c r="N2" s="79" t="s">
        <v>3238</v>
      </c>
    </row>
    <row r="3" spans="1:14" ht="17.25" customHeight="1" x14ac:dyDescent="0.4">
      <c r="A3" s="200" t="s">
        <v>3402</v>
      </c>
      <c r="H3" s="43"/>
      <c r="J3" s="65"/>
      <c r="K3" s="65"/>
      <c r="L3" s="65"/>
      <c r="M3" s="65"/>
      <c r="N3" s="65"/>
    </row>
    <row r="4" spans="1:14" ht="18" x14ac:dyDescent="0.4">
      <c r="A4" s="200"/>
      <c r="H4" s="43"/>
      <c r="J4" s="65"/>
      <c r="K4" s="65"/>
      <c r="L4" s="65"/>
      <c r="M4" s="65"/>
      <c r="N4" s="65"/>
    </row>
    <row r="5" spans="1:14" ht="13" x14ac:dyDescent="0.3">
      <c r="A5" s="162" t="s">
        <v>3401</v>
      </c>
      <c r="H5" s="43"/>
      <c r="J5" s="65"/>
      <c r="K5" s="65"/>
      <c r="L5" s="65"/>
      <c r="M5" s="68"/>
      <c r="N5" s="65"/>
    </row>
    <row r="6" spans="1:14" x14ac:dyDescent="0.25">
      <c r="A6" s="64" t="s">
        <v>3171</v>
      </c>
      <c r="B6" s="43" t="s">
        <v>3400</v>
      </c>
      <c r="H6" s="43">
        <v>10</v>
      </c>
      <c r="I6" s="43" t="s">
        <v>1539</v>
      </c>
      <c r="J6" s="69"/>
      <c r="K6" s="65">
        <f t="shared" ref="K6:K30" si="0">+J6*H6</f>
        <v>0</v>
      </c>
      <c r="L6" s="69"/>
      <c r="M6" s="68">
        <f t="shared" ref="M6:M30" si="1">+L6*H6</f>
        <v>0</v>
      </c>
      <c r="N6" s="68">
        <f t="shared" ref="N6:N30" si="2">+M6+K6</f>
        <v>0</v>
      </c>
    </row>
    <row r="7" spans="1:14" x14ac:dyDescent="0.25">
      <c r="D7" s="43" t="s">
        <v>3391</v>
      </c>
      <c r="H7" s="43">
        <f>+H6</f>
        <v>10</v>
      </c>
      <c r="I7" s="43" t="s">
        <v>1539</v>
      </c>
      <c r="J7" s="69"/>
      <c r="K7" s="65">
        <f t="shared" si="0"/>
        <v>0</v>
      </c>
      <c r="L7" s="69"/>
      <c r="M7" s="68">
        <f t="shared" si="1"/>
        <v>0</v>
      </c>
      <c r="N7" s="68">
        <f t="shared" si="2"/>
        <v>0</v>
      </c>
    </row>
    <row r="8" spans="1:14" x14ac:dyDescent="0.25">
      <c r="D8" s="43" t="s">
        <v>3390</v>
      </c>
      <c r="H8" s="43">
        <f>+H6</f>
        <v>10</v>
      </c>
      <c r="I8" s="43" t="s">
        <v>1539</v>
      </c>
      <c r="J8" s="69"/>
      <c r="K8" s="65">
        <f t="shared" si="0"/>
        <v>0</v>
      </c>
      <c r="L8" s="69"/>
      <c r="M8" s="68">
        <f t="shared" si="1"/>
        <v>0</v>
      </c>
      <c r="N8" s="68">
        <f t="shared" si="2"/>
        <v>0</v>
      </c>
    </row>
    <row r="9" spans="1:14" x14ac:dyDescent="0.25">
      <c r="D9" s="43" t="s">
        <v>3389</v>
      </c>
      <c r="H9" s="43">
        <f>+H6</f>
        <v>10</v>
      </c>
      <c r="I9" s="43" t="s">
        <v>1539</v>
      </c>
      <c r="J9" s="69"/>
      <c r="K9" s="65">
        <f t="shared" si="0"/>
        <v>0</v>
      </c>
      <c r="L9" s="69"/>
      <c r="M9" s="68">
        <f t="shared" si="1"/>
        <v>0</v>
      </c>
      <c r="N9" s="68">
        <f t="shared" si="2"/>
        <v>0</v>
      </c>
    </row>
    <row r="10" spans="1:14" x14ac:dyDescent="0.25">
      <c r="H10" s="43"/>
      <c r="J10" s="65"/>
      <c r="K10" s="65">
        <f t="shared" si="0"/>
        <v>0</v>
      </c>
      <c r="L10" s="65"/>
      <c r="M10" s="68">
        <f t="shared" si="1"/>
        <v>0</v>
      </c>
      <c r="N10" s="68">
        <f t="shared" si="2"/>
        <v>0</v>
      </c>
    </row>
    <row r="11" spans="1:14" x14ac:dyDescent="0.25">
      <c r="A11" s="64" t="s">
        <v>3169</v>
      </c>
      <c r="B11" s="43" t="s">
        <v>3399</v>
      </c>
      <c r="H11" s="43"/>
      <c r="J11" s="65"/>
      <c r="K11" s="65">
        <f t="shared" si="0"/>
        <v>0</v>
      </c>
      <c r="L11" s="65"/>
      <c r="M11" s="68">
        <f t="shared" si="1"/>
        <v>0</v>
      </c>
      <c r="N11" s="68">
        <f t="shared" si="2"/>
        <v>0</v>
      </c>
    </row>
    <row r="12" spans="1:14" x14ac:dyDescent="0.25">
      <c r="D12" s="43" t="s">
        <v>3398</v>
      </c>
      <c r="H12" s="43">
        <v>12</v>
      </c>
      <c r="I12" s="43" t="s">
        <v>1539</v>
      </c>
      <c r="J12" s="69"/>
      <c r="K12" s="65">
        <f t="shared" si="0"/>
        <v>0</v>
      </c>
      <c r="L12" s="69"/>
      <c r="M12" s="68">
        <f t="shared" si="1"/>
        <v>0</v>
      </c>
      <c r="N12" s="68">
        <f t="shared" si="2"/>
        <v>0</v>
      </c>
    </row>
    <row r="13" spans="1:14" x14ac:dyDescent="0.25">
      <c r="H13" s="43"/>
      <c r="J13" s="65"/>
      <c r="K13" s="65">
        <f t="shared" si="0"/>
        <v>0</v>
      </c>
      <c r="L13" s="65"/>
      <c r="M13" s="68">
        <f t="shared" si="1"/>
        <v>0</v>
      </c>
      <c r="N13" s="68">
        <f t="shared" si="2"/>
        <v>0</v>
      </c>
    </row>
    <row r="14" spans="1:14" x14ac:dyDescent="0.25">
      <c r="A14" s="64" t="s">
        <v>3169</v>
      </c>
      <c r="B14" s="43" t="s">
        <v>3397</v>
      </c>
      <c r="H14" s="43"/>
      <c r="J14" s="65"/>
      <c r="K14" s="65">
        <f t="shared" si="0"/>
        <v>0</v>
      </c>
      <c r="L14" s="65"/>
      <c r="M14" s="68">
        <f t="shared" si="1"/>
        <v>0</v>
      </c>
      <c r="N14" s="68">
        <f t="shared" si="2"/>
        <v>0</v>
      </c>
    </row>
    <row r="15" spans="1:14" x14ac:dyDescent="0.25">
      <c r="D15" s="43" t="s">
        <v>3396</v>
      </c>
      <c r="H15" s="43">
        <v>1</v>
      </c>
      <c r="I15" s="43" t="s">
        <v>1539</v>
      </c>
      <c r="J15" s="69"/>
      <c r="K15" s="65">
        <f t="shared" si="0"/>
        <v>0</v>
      </c>
      <c r="L15" s="69"/>
      <c r="M15" s="68">
        <f t="shared" si="1"/>
        <v>0</v>
      </c>
      <c r="N15" s="68">
        <f t="shared" si="2"/>
        <v>0</v>
      </c>
    </row>
    <row r="16" spans="1:14" x14ac:dyDescent="0.25">
      <c r="H16" s="43"/>
      <c r="J16" s="65"/>
      <c r="K16" s="65">
        <f t="shared" si="0"/>
        <v>0</v>
      </c>
      <c r="L16" s="73"/>
      <c r="M16" s="68">
        <f t="shared" si="1"/>
        <v>0</v>
      </c>
      <c r="N16" s="68">
        <f t="shared" si="2"/>
        <v>0</v>
      </c>
    </row>
    <row r="17" spans="1:14" x14ac:dyDescent="0.25">
      <c r="A17" s="64" t="s">
        <v>3167</v>
      </c>
      <c r="B17" s="43" t="s">
        <v>3395</v>
      </c>
      <c r="H17" s="43"/>
      <c r="J17" s="65"/>
      <c r="K17" s="65">
        <f t="shared" si="0"/>
        <v>0</v>
      </c>
      <c r="L17" s="65"/>
      <c r="M17" s="68">
        <f t="shared" si="1"/>
        <v>0</v>
      </c>
      <c r="N17" s="68">
        <f t="shared" si="2"/>
        <v>0</v>
      </c>
    </row>
    <row r="18" spans="1:14" x14ac:dyDescent="0.25">
      <c r="D18" s="43" t="s">
        <v>3394</v>
      </c>
      <c r="H18" s="43">
        <f>1+1</f>
        <v>2</v>
      </c>
      <c r="I18" s="43" t="s">
        <v>1539</v>
      </c>
      <c r="J18" s="69"/>
      <c r="K18" s="65">
        <f t="shared" si="0"/>
        <v>0</v>
      </c>
      <c r="L18" s="72"/>
      <c r="M18" s="68">
        <f t="shared" si="1"/>
        <v>0</v>
      </c>
      <c r="N18" s="68">
        <f t="shared" si="2"/>
        <v>0</v>
      </c>
    </row>
    <row r="19" spans="1:14" x14ac:dyDescent="0.25">
      <c r="H19" s="43"/>
      <c r="J19" s="65"/>
      <c r="K19" s="65">
        <f t="shared" si="0"/>
        <v>0</v>
      </c>
      <c r="L19" s="73"/>
      <c r="M19" s="68">
        <f t="shared" si="1"/>
        <v>0</v>
      </c>
      <c r="N19" s="68">
        <f t="shared" si="2"/>
        <v>0</v>
      </c>
    </row>
    <row r="20" spans="1:14" x14ac:dyDescent="0.25">
      <c r="A20" s="64" t="s">
        <v>3269</v>
      </c>
      <c r="B20" s="43" t="s">
        <v>3393</v>
      </c>
      <c r="H20" s="43">
        <f>3+2</f>
        <v>5</v>
      </c>
      <c r="I20" s="43" t="s">
        <v>1539</v>
      </c>
      <c r="J20" s="69"/>
      <c r="K20" s="65">
        <f t="shared" si="0"/>
        <v>0</v>
      </c>
      <c r="L20" s="69"/>
      <c r="M20" s="68">
        <f t="shared" si="1"/>
        <v>0</v>
      </c>
      <c r="N20" s="68">
        <f t="shared" si="2"/>
        <v>0</v>
      </c>
    </row>
    <row r="21" spans="1:14" x14ac:dyDescent="0.25">
      <c r="H21" s="43"/>
      <c r="J21" s="65"/>
      <c r="K21" s="65">
        <f t="shared" si="0"/>
        <v>0</v>
      </c>
      <c r="L21" s="65"/>
      <c r="M21" s="68">
        <f t="shared" si="1"/>
        <v>0</v>
      </c>
      <c r="N21" s="68">
        <f t="shared" si="2"/>
        <v>0</v>
      </c>
    </row>
    <row r="22" spans="1:14" x14ac:dyDescent="0.25">
      <c r="A22" s="64" t="s">
        <v>3291</v>
      </c>
      <c r="B22" s="43" t="s">
        <v>3392</v>
      </c>
      <c r="H22" s="201">
        <v>17</v>
      </c>
      <c r="I22" s="43" t="s">
        <v>1539</v>
      </c>
      <c r="J22" s="69"/>
      <c r="K22" s="65">
        <f t="shared" si="0"/>
        <v>0</v>
      </c>
      <c r="L22" s="69"/>
      <c r="M22" s="68">
        <f t="shared" si="1"/>
        <v>0</v>
      </c>
      <c r="N22" s="68">
        <f t="shared" si="2"/>
        <v>0</v>
      </c>
    </row>
    <row r="23" spans="1:14" x14ac:dyDescent="0.25">
      <c r="D23" s="43" t="s">
        <v>3391</v>
      </c>
      <c r="H23" s="201">
        <f>+H22</f>
        <v>17</v>
      </c>
      <c r="I23" s="43" t="s">
        <v>1539</v>
      </c>
      <c r="J23" s="69"/>
      <c r="K23" s="65">
        <f t="shared" si="0"/>
        <v>0</v>
      </c>
      <c r="L23" s="69"/>
      <c r="M23" s="68">
        <f t="shared" si="1"/>
        <v>0</v>
      </c>
      <c r="N23" s="68">
        <f t="shared" si="2"/>
        <v>0</v>
      </c>
    </row>
    <row r="24" spans="1:14" x14ac:dyDescent="0.25">
      <c r="D24" s="43" t="s">
        <v>3390</v>
      </c>
      <c r="H24" s="43">
        <f>+H22</f>
        <v>17</v>
      </c>
      <c r="I24" s="43" t="s">
        <v>1539</v>
      </c>
      <c r="J24" s="69"/>
      <c r="K24" s="65">
        <f t="shared" si="0"/>
        <v>0</v>
      </c>
      <c r="L24" s="69"/>
      <c r="M24" s="68">
        <f t="shared" si="1"/>
        <v>0</v>
      </c>
      <c r="N24" s="68">
        <f t="shared" si="2"/>
        <v>0</v>
      </c>
    </row>
    <row r="25" spans="1:14" x14ac:dyDescent="0.25">
      <c r="D25" s="43" t="s">
        <v>3389</v>
      </c>
      <c r="H25" s="43">
        <f>+H22</f>
        <v>17</v>
      </c>
      <c r="I25" s="43" t="s">
        <v>1539</v>
      </c>
      <c r="J25" s="69"/>
      <c r="K25" s="65">
        <f t="shared" si="0"/>
        <v>0</v>
      </c>
      <c r="L25" s="69"/>
      <c r="M25" s="68">
        <f t="shared" si="1"/>
        <v>0</v>
      </c>
      <c r="N25" s="68">
        <f t="shared" si="2"/>
        <v>0</v>
      </c>
    </row>
    <row r="26" spans="1:14" x14ac:dyDescent="0.25">
      <c r="J26" s="65"/>
      <c r="K26" s="65">
        <f t="shared" si="0"/>
        <v>0</v>
      </c>
      <c r="L26" s="65"/>
      <c r="M26" s="68">
        <f t="shared" si="1"/>
        <v>0</v>
      </c>
      <c r="N26" s="68">
        <f t="shared" si="2"/>
        <v>0</v>
      </c>
    </row>
    <row r="27" spans="1:14" x14ac:dyDescent="0.25">
      <c r="A27" s="64" t="s">
        <v>3289</v>
      </c>
      <c r="B27" s="43" t="s">
        <v>3388</v>
      </c>
      <c r="H27" s="201">
        <v>20</v>
      </c>
      <c r="I27" s="43" t="s">
        <v>1539</v>
      </c>
      <c r="J27" s="69"/>
      <c r="K27" s="65">
        <f t="shared" si="0"/>
        <v>0</v>
      </c>
      <c r="L27" s="69"/>
      <c r="M27" s="68">
        <f t="shared" si="1"/>
        <v>0</v>
      </c>
      <c r="N27" s="68">
        <f t="shared" si="2"/>
        <v>0</v>
      </c>
    </row>
    <row r="28" spans="1:14" x14ac:dyDescent="0.25">
      <c r="J28" s="65"/>
      <c r="K28" s="65">
        <f t="shared" si="0"/>
        <v>0</v>
      </c>
      <c r="L28" s="65"/>
      <c r="M28" s="68">
        <f t="shared" si="1"/>
        <v>0</v>
      </c>
      <c r="N28" s="68">
        <f t="shared" si="2"/>
        <v>0</v>
      </c>
    </row>
    <row r="29" spans="1:14" x14ac:dyDescent="0.25">
      <c r="H29" s="43"/>
      <c r="J29" s="65"/>
      <c r="K29" s="65">
        <f t="shared" si="0"/>
        <v>0</v>
      </c>
      <c r="L29" s="73"/>
      <c r="M29" s="68">
        <f t="shared" si="1"/>
        <v>0</v>
      </c>
      <c r="N29" s="68">
        <f t="shared" si="2"/>
        <v>0</v>
      </c>
    </row>
    <row r="30" spans="1:14" x14ac:dyDescent="0.25">
      <c r="H30" s="43"/>
      <c r="J30" s="65"/>
      <c r="K30" s="65">
        <f t="shared" si="0"/>
        <v>0</v>
      </c>
      <c r="L30" s="65"/>
      <c r="M30" s="68">
        <f t="shared" si="1"/>
        <v>0</v>
      </c>
      <c r="N30" s="68">
        <f t="shared" si="2"/>
        <v>0</v>
      </c>
    </row>
    <row r="31" spans="1:14" x14ac:dyDescent="0.25">
      <c r="J31" s="65"/>
      <c r="K31" s="65"/>
      <c r="L31" s="65"/>
      <c r="M31" s="68"/>
      <c r="N31" s="68"/>
    </row>
    <row r="32" spans="1:14" x14ac:dyDescent="0.25">
      <c r="A32" s="64" t="s">
        <v>390</v>
      </c>
      <c r="B32" s="202" t="s">
        <v>3342</v>
      </c>
      <c r="C32" s="202"/>
      <c r="D32" s="202"/>
      <c r="E32" s="202"/>
      <c r="F32" s="202"/>
      <c r="G32" s="202"/>
      <c r="H32" s="202"/>
      <c r="I32" s="202"/>
      <c r="J32" s="75"/>
      <c r="K32" s="78">
        <f t="shared" ref="K32:K42" si="3">+J32*H32</f>
        <v>0</v>
      </c>
      <c r="L32" s="75"/>
      <c r="M32" s="76">
        <f t="shared" ref="M32:M42" si="4">+L32*H32</f>
        <v>0</v>
      </c>
      <c r="N32" s="76">
        <f t="shared" ref="N32:N42" si="5">+M32+K32</f>
        <v>0</v>
      </c>
    </row>
    <row r="33" spans="1:14" x14ac:dyDescent="0.25">
      <c r="B33" s="202"/>
      <c r="C33" s="202"/>
      <c r="D33" s="202" t="s">
        <v>3339</v>
      </c>
      <c r="E33" s="202"/>
      <c r="F33" s="202"/>
      <c r="G33" s="202"/>
      <c r="H33" s="202">
        <v>48</v>
      </c>
      <c r="I33" s="202" t="s">
        <v>1539</v>
      </c>
      <c r="J33" s="74"/>
      <c r="K33" s="78">
        <f t="shared" si="3"/>
        <v>0</v>
      </c>
      <c r="L33" s="74"/>
      <c r="M33" s="76">
        <f t="shared" si="4"/>
        <v>0</v>
      </c>
      <c r="N33" s="76">
        <f t="shared" si="5"/>
        <v>0</v>
      </c>
    </row>
    <row r="34" spans="1:14" x14ac:dyDescent="0.25">
      <c r="B34" s="202"/>
      <c r="C34" s="202"/>
      <c r="D34" s="202"/>
      <c r="E34" s="202"/>
      <c r="F34" s="202"/>
      <c r="G34" s="202"/>
      <c r="H34" s="202"/>
      <c r="I34" s="202"/>
      <c r="J34" s="75"/>
      <c r="K34" s="78">
        <f t="shared" si="3"/>
        <v>0</v>
      </c>
      <c r="L34" s="75"/>
      <c r="M34" s="76">
        <f t="shared" si="4"/>
        <v>0</v>
      </c>
      <c r="N34" s="76">
        <f t="shared" si="5"/>
        <v>0</v>
      </c>
    </row>
    <row r="35" spans="1:14" x14ac:dyDescent="0.25">
      <c r="A35" s="64" t="s">
        <v>395</v>
      </c>
      <c r="B35" s="202" t="s">
        <v>3387</v>
      </c>
      <c r="C35" s="202"/>
      <c r="D35" s="202"/>
      <c r="E35" s="202"/>
      <c r="F35" s="202"/>
      <c r="G35" s="202"/>
      <c r="H35" s="202"/>
      <c r="I35" s="202"/>
      <c r="J35" s="75"/>
      <c r="K35" s="78">
        <f t="shared" si="3"/>
        <v>0</v>
      </c>
      <c r="L35" s="75"/>
      <c r="M35" s="76">
        <f t="shared" si="4"/>
        <v>0</v>
      </c>
      <c r="N35" s="76">
        <f t="shared" si="5"/>
        <v>0</v>
      </c>
    </row>
    <row r="36" spans="1:14" x14ac:dyDescent="0.25">
      <c r="B36" s="202"/>
      <c r="C36" s="202"/>
      <c r="D36" s="202" t="s">
        <v>3386</v>
      </c>
      <c r="E36" s="202"/>
      <c r="F36" s="202"/>
      <c r="G36" s="202"/>
      <c r="H36" s="202">
        <v>4</v>
      </c>
      <c r="I36" s="202" t="s">
        <v>1539</v>
      </c>
      <c r="J36" s="74"/>
      <c r="K36" s="78">
        <f t="shared" si="3"/>
        <v>0</v>
      </c>
      <c r="L36" s="74"/>
      <c r="M36" s="76">
        <f t="shared" si="4"/>
        <v>0</v>
      </c>
      <c r="N36" s="76">
        <f t="shared" si="5"/>
        <v>0</v>
      </c>
    </row>
    <row r="37" spans="1:14" x14ac:dyDescent="0.25">
      <c r="B37" s="202"/>
      <c r="C37" s="202"/>
      <c r="D37" s="202" t="s">
        <v>3385</v>
      </c>
      <c r="E37" s="202"/>
      <c r="F37" s="202"/>
      <c r="G37" s="202"/>
      <c r="H37" s="203">
        <v>1</v>
      </c>
      <c r="I37" s="202" t="s">
        <v>1539</v>
      </c>
      <c r="J37" s="77"/>
      <c r="K37" s="78">
        <f t="shared" si="3"/>
        <v>0</v>
      </c>
      <c r="L37" s="74"/>
      <c r="M37" s="76">
        <f t="shared" si="4"/>
        <v>0</v>
      </c>
      <c r="N37" s="76">
        <f t="shared" si="5"/>
        <v>0</v>
      </c>
    </row>
    <row r="38" spans="1:14" x14ac:dyDescent="0.25">
      <c r="B38" s="202"/>
      <c r="C38" s="202"/>
      <c r="D38" s="202" t="s">
        <v>3384</v>
      </c>
      <c r="E38" s="202"/>
      <c r="F38" s="202"/>
      <c r="G38" s="202"/>
      <c r="H38" s="203">
        <v>1</v>
      </c>
      <c r="I38" s="202" t="s">
        <v>1539</v>
      </c>
      <c r="J38" s="77"/>
      <c r="K38" s="78">
        <f t="shared" si="3"/>
        <v>0</v>
      </c>
      <c r="L38" s="74"/>
      <c r="M38" s="76">
        <f t="shared" si="4"/>
        <v>0</v>
      </c>
      <c r="N38" s="76">
        <f t="shared" si="5"/>
        <v>0</v>
      </c>
    </row>
    <row r="39" spans="1:14" x14ac:dyDescent="0.25">
      <c r="B39" s="202"/>
      <c r="C39" s="202"/>
      <c r="D39" s="202" t="s">
        <v>3383</v>
      </c>
      <c r="E39" s="202"/>
      <c r="F39" s="202"/>
      <c r="G39" s="202"/>
      <c r="H39" s="203">
        <v>2</v>
      </c>
      <c r="I39" s="202" t="s">
        <v>1539</v>
      </c>
      <c r="J39" s="77"/>
      <c r="K39" s="78">
        <f t="shared" si="3"/>
        <v>0</v>
      </c>
      <c r="L39" s="74"/>
      <c r="M39" s="76">
        <f t="shared" si="4"/>
        <v>0</v>
      </c>
      <c r="N39" s="76">
        <f t="shared" si="5"/>
        <v>0</v>
      </c>
    </row>
    <row r="40" spans="1:14" x14ac:dyDescent="0.25">
      <c r="B40" s="202"/>
      <c r="C40" s="202"/>
      <c r="D40" s="202"/>
      <c r="E40" s="202"/>
      <c r="F40" s="202"/>
      <c r="G40" s="202"/>
      <c r="H40" s="202"/>
      <c r="I40" s="202"/>
      <c r="J40" s="78"/>
      <c r="K40" s="78">
        <f t="shared" si="3"/>
        <v>0</v>
      </c>
      <c r="L40" s="78"/>
      <c r="M40" s="76">
        <f t="shared" si="4"/>
        <v>0</v>
      </c>
      <c r="N40" s="76">
        <f t="shared" si="5"/>
        <v>0</v>
      </c>
    </row>
    <row r="41" spans="1:14" x14ac:dyDescent="0.25">
      <c r="A41" s="64" t="s">
        <v>8</v>
      </c>
      <c r="B41" s="202" t="s">
        <v>3382</v>
      </c>
      <c r="C41" s="202"/>
      <c r="D41" s="202"/>
      <c r="E41" s="202"/>
      <c r="F41" s="202"/>
      <c r="G41" s="202"/>
      <c r="H41" s="202"/>
      <c r="I41" s="202"/>
      <c r="J41" s="78"/>
      <c r="K41" s="78">
        <f t="shared" si="3"/>
        <v>0</v>
      </c>
      <c r="L41" s="78"/>
      <c r="M41" s="76">
        <f t="shared" si="4"/>
        <v>0</v>
      </c>
      <c r="N41" s="76">
        <f t="shared" si="5"/>
        <v>0</v>
      </c>
    </row>
    <row r="42" spans="1:14" x14ac:dyDescent="0.25">
      <c r="B42" s="202"/>
      <c r="C42" s="202"/>
      <c r="D42" s="202" t="s">
        <v>3316</v>
      </c>
      <c r="E42" s="202"/>
      <c r="F42" s="202"/>
      <c r="G42" s="202"/>
      <c r="H42" s="204">
        <v>16</v>
      </c>
      <c r="I42" s="202" t="s">
        <v>1539</v>
      </c>
      <c r="J42" s="77"/>
      <c r="K42" s="78">
        <f t="shared" si="3"/>
        <v>0</v>
      </c>
      <c r="L42" s="77"/>
      <c r="M42" s="76">
        <f t="shared" si="4"/>
        <v>0</v>
      </c>
      <c r="N42" s="76">
        <f t="shared" si="5"/>
        <v>0</v>
      </c>
    </row>
    <row r="43" spans="1:14" x14ac:dyDescent="0.25">
      <c r="J43" s="65"/>
      <c r="K43" s="65"/>
      <c r="L43" s="65"/>
      <c r="M43" s="68"/>
      <c r="N43" s="68"/>
    </row>
    <row r="44" spans="1:14" x14ac:dyDescent="0.25">
      <c r="J44" s="65"/>
      <c r="K44" s="65"/>
      <c r="L44" s="65"/>
      <c r="M44" s="68"/>
      <c r="N44" s="68"/>
    </row>
    <row r="45" spans="1:14" x14ac:dyDescent="0.25">
      <c r="H45" s="43"/>
      <c r="J45" s="65"/>
      <c r="K45" s="65">
        <f t="shared" ref="K45:K80" si="6">+J45*H45</f>
        <v>0</v>
      </c>
      <c r="L45" s="65"/>
      <c r="M45" s="68">
        <f t="shared" ref="M45:M80" si="7">+L45*H45</f>
        <v>0</v>
      </c>
      <c r="N45" s="68">
        <f t="shared" ref="N45:N80" si="8">+M45+K45</f>
        <v>0</v>
      </c>
    </row>
    <row r="46" spans="1:14" ht="13" x14ac:dyDescent="0.3">
      <c r="A46" s="162" t="s">
        <v>3381</v>
      </c>
      <c r="H46" s="43"/>
      <c r="J46" s="65"/>
      <c r="K46" s="65">
        <f t="shared" si="6"/>
        <v>0</v>
      </c>
      <c r="L46" s="65"/>
      <c r="M46" s="68">
        <f t="shared" si="7"/>
        <v>0</v>
      </c>
      <c r="N46" s="68">
        <f t="shared" si="8"/>
        <v>0</v>
      </c>
    </row>
    <row r="47" spans="1:14" x14ac:dyDescent="0.25">
      <c r="A47" s="64" t="s">
        <v>3171</v>
      </c>
      <c r="B47" s="43" t="s">
        <v>3380</v>
      </c>
      <c r="H47" s="43"/>
      <c r="J47" s="65"/>
      <c r="K47" s="65">
        <f t="shared" si="6"/>
        <v>0</v>
      </c>
      <c r="L47" s="65"/>
      <c r="M47" s="68">
        <f t="shared" si="7"/>
        <v>0</v>
      </c>
      <c r="N47" s="68">
        <f t="shared" si="8"/>
        <v>0</v>
      </c>
    </row>
    <row r="48" spans="1:14" x14ac:dyDescent="0.25">
      <c r="D48" s="43" t="s">
        <v>3374</v>
      </c>
      <c r="H48" s="43">
        <f>+H12+H15</f>
        <v>13</v>
      </c>
      <c r="I48" s="43" t="s">
        <v>1539</v>
      </c>
      <c r="J48" s="69"/>
      <c r="K48" s="65">
        <f t="shared" si="6"/>
        <v>0</v>
      </c>
      <c r="L48" s="69"/>
      <c r="M48" s="68">
        <f t="shared" si="7"/>
        <v>0</v>
      </c>
      <c r="N48" s="68">
        <f t="shared" si="8"/>
        <v>0</v>
      </c>
    </row>
    <row r="49" spans="1:14" x14ac:dyDescent="0.25">
      <c r="H49" s="43"/>
      <c r="J49" s="65"/>
      <c r="K49" s="65">
        <f t="shared" si="6"/>
        <v>0</v>
      </c>
      <c r="L49" s="73"/>
      <c r="M49" s="68">
        <f t="shared" si="7"/>
        <v>0</v>
      </c>
      <c r="N49" s="68">
        <f t="shared" si="8"/>
        <v>0</v>
      </c>
    </row>
    <row r="50" spans="1:14" x14ac:dyDescent="0.25">
      <c r="A50" s="64" t="s">
        <v>3169</v>
      </c>
      <c r="B50" s="43" t="s">
        <v>3379</v>
      </c>
      <c r="H50" s="43"/>
      <c r="J50" s="65"/>
      <c r="K50" s="65">
        <f t="shared" si="6"/>
        <v>0</v>
      </c>
      <c r="L50" s="65"/>
      <c r="M50" s="68">
        <f t="shared" si="7"/>
        <v>0</v>
      </c>
      <c r="N50" s="68">
        <f t="shared" si="8"/>
        <v>0</v>
      </c>
    </row>
    <row r="51" spans="1:14" x14ac:dyDescent="0.25">
      <c r="D51" s="43" t="s">
        <v>3378</v>
      </c>
      <c r="H51" s="43">
        <f>+H20</f>
        <v>5</v>
      </c>
      <c r="I51" s="43" t="s">
        <v>1539</v>
      </c>
      <c r="J51" s="69"/>
      <c r="K51" s="65">
        <f t="shared" si="6"/>
        <v>0</v>
      </c>
      <c r="L51" s="72"/>
      <c r="M51" s="68">
        <f t="shared" si="7"/>
        <v>0</v>
      </c>
      <c r="N51" s="68">
        <f t="shared" si="8"/>
        <v>0</v>
      </c>
    </row>
    <row r="52" spans="1:14" x14ac:dyDescent="0.25">
      <c r="H52" s="43"/>
      <c r="J52" s="65"/>
      <c r="K52" s="65">
        <f t="shared" si="6"/>
        <v>0</v>
      </c>
      <c r="L52" s="65"/>
      <c r="M52" s="68">
        <f t="shared" si="7"/>
        <v>0</v>
      </c>
      <c r="N52" s="68">
        <f t="shared" si="8"/>
        <v>0</v>
      </c>
    </row>
    <row r="53" spans="1:14" x14ac:dyDescent="0.25">
      <c r="A53" s="188" t="s">
        <v>3167</v>
      </c>
      <c r="B53" s="186" t="s">
        <v>4024</v>
      </c>
      <c r="C53" s="186"/>
      <c r="D53" s="186"/>
      <c r="E53" s="186"/>
      <c r="F53" s="186"/>
      <c r="G53" s="186"/>
      <c r="H53" s="186"/>
      <c r="I53" s="186"/>
      <c r="J53" s="65"/>
      <c r="K53" s="65">
        <f t="shared" si="6"/>
        <v>0</v>
      </c>
      <c r="L53" s="65"/>
      <c r="M53" s="68">
        <f t="shared" si="7"/>
        <v>0</v>
      </c>
      <c r="N53" s="68">
        <f t="shared" si="8"/>
        <v>0</v>
      </c>
    </row>
    <row r="54" spans="1:14" x14ac:dyDescent="0.25">
      <c r="A54" s="188"/>
      <c r="B54" s="186"/>
      <c r="C54" s="186"/>
      <c r="D54" s="186" t="s">
        <v>3377</v>
      </c>
      <c r="E54" s="186"/>
      <c r="F54" s="186"/>
      <c r="G54" s="186"/>
      <c r="H54" s="186">
        <v>15</v>
      </c>
      <c r="I54" s="186" t="s">
        <v>1539</v>
      </c>
      <c r="J54" s="69"/>
      <c r="K54" s="65">
        <f t="shared" si="6"/>
        <v>0</v>
      </c>
      <c r="L54" s="69"/>
      <c r="M54" s="68">
        <f t="shared" si="7"/>
        <v>0</v>
      </c>
      <c r="N54" s="68">
        <f t="shared" si="8"/>
        <v>0</v>
      </c>
    </row>
    <row r="55" spans="1:14" x14ac:dyDescent="0.25">
      <c r="A55" s="188"/>
      <c r="B55" s="186"/>
      <c r="C55" s="186"/>
      <c r="D55" s="186" t="s">
        <v>4025</v>
      </c>
      <c r="E55" s="186"/>
      <c r="F55" s="186"/>
      <c r="G55" s="186"/>
      <c r="H55" s="186"/>
      <c r="I55" s="186"/>
      <c r="J55" s="65"/>
      <c r="K55" s="65">
        <f t="shared" si="6"/>
        <v>0</v>
      </c>
      <c r="L55" s="65"/>
      <c r="M55" s="68">
        <f t="shared" si="7"/>
        <v>0</v>
      </c>
      <c r="N55" s="68">
        <f t="shared" si="8"/>
        <v>0</v>
      </c>
    </row>
    <row r="56" spans="1:14" x14ac:dyDescent="0.25">
      <c r="A56" s="188"/>
      <c r="B56" s="186"/>
      <c r="C56" s="186"/>
      <c r="D56" s="186"/>
      <c r="E56" s="186"/>
      <c r="F56" s="186"/>
      <c r="G56" s="186"/>
      <c r="H56" s="187"/>
      <c r="I56" s="186"/>
      <c r="J56" s="65"/>
      <c r="K56" s="65">
        <f t="shared" ref="K56:K57" si="9">+J56*H56</f>
        <v>0</v>
      </c>
      <c r="L56" s="65"/>
      <c r="M56" s="68">
        <f t="shared" ref="M56:M57" si="10">+L56*H56</f>
        <v>0</v>
      </c>
      <c r="N56" s="68">
        <f t="shared" ref="N56:N57" si="11">+M56+K56</f>
        <v>0</v>
      </c>
    </row>
    <row r="57" spans="1:14" x14ac:dyDescent="0.25">
      <c r="A57" s="188" t="s">
        <v>326</v>
      </c>
      <c r="B57" s="186" t="s">
        <v>4026</v>
      </c>
      <c r="C57" s="186"/>
      <c r="D57" s="186"/>
      <c r="E57" s="186"/>
      <c r="F57" s="186"/>
      <c r="G57" s="186"/>
      <c r="H57" s="186"/>
      <c r="I57" s="186"/>
      <c r="J57" s="65"/>
      <c r="K57" s="65">
        <f t="shared" si="9"/>
        <v>0</v>
      </c>
      <c r="L57" s="65"/>
      <c r="M57" s="68">
        <f t="shared" si="10"/>
        <v>0</v>
      </c>
      <c r="N57" s="68">
        <f t="shared" si="11"/>
        <v>0</v>
      </c>
    </row>
    <row r="58" spans="1:14" x14ac:dyDescent="0.25">
      <c r="A58" s="188"/>
      <c r="B58" s="186"/>
      <c r="C58" s="186"/>
      <c r="D58" s="186" t="s">
        <v>3377</v>
      </c>
      <c r="E58" s="186"/>
      <c r="F58" s="186"/>
      <c r="G58" s="186"/>
      <c r="H58" s="186">
        <v>1</v>
      </c>
      <c r="I58" s="186" t="s">
        <v>1539</v>
      </c>
      <c r="J58" s="69"/>
      <c r="K58" s="65">
        <f t="shared" ref="K58:K60" si="12">+J58*H58</f>
        <v>0</v>
      </c>
      <c r="L58" s="69"/>
      <c r="M58" s="68">
        <f t="shared" ref="M58:M60" si="13">+L58*H58</f>
        <v>0</v>
      </c>
      <c r="N58" s="68">
        <f t="shared" ref="N58:N60" si="14">+M58+K58</f>
        <v>0</v>
      </c>
    </row>
    <row r="59" spans="1:14" x14ac:dyDescent="0.25">
      <c r="A59" s="188"/>
      <c r="B59" s="186"/>
      <c r="C59" s="186"/>
      <c r="D59" s="186" t="s">
        <v>4025</v>
      </c>
      <c r="E59" s="186"/>
      <c r="F59" s="186"/>
      <c r="G59" s="186"/>
      <c r="H59" s="186"/>
      <c r="I59" s="186"/>
      <c r="J59" s="65"/>
      <c r="K59" s="65">
        <f t="shared" si="12"/>
        <v>0</v>
      </c>
      <c r="L59" s="65"/>
      <c r="M59" s="68">
        <f t="shared" si="13"/>
        <v>0</v>
      </c>
      <c r="N59" s="68">
        <f t="shared" si="14"/>
        <v>0</v>
      </c>
    </row>
    <row r="60" spans="1:14" x14ac:dyDescent="0.25">
      <c r="A60" s="188"/>
      <c r="B60" s="186"/>
      <c r="C60" s="186"/>
      <c r="D60" s="186"/>
      <c r="E60" s="186"/>
      <c r="F60" s="186"/>
      <c r="G60" s="186"/>
      <c r="H60" s="187"/>
      <c r="I60" s="186"/>
      <c r="J60" s="65"/>
      <c r="K60" s="65">
        <f t="shared" si="12"/>
        <v>0</v>
      </c>
      <c r="L60" s="65"/>
      <c r="M60" s="68">
        <f t="shared" si="13"/>
        <v>0</v>
      </c>
      <c r="N60" s="68">
        <f t="shared" si="14"/>
        <v>0</v>
      </c>
    </row>
    <row r="61" spans="1:14" x14ac:dyDescent="0.25">
      <c r="A61" s="64" t="s">
        <v>3269</v>
      </c>
      <c r="B61" s="43" t="s">
        <v>3376</v>
      </c>
      <c r="J61" s="65"/>
      <c r="K61" s="65">
        <f t="shared" si="6"/>
        <v>0</v>
      </c>
      <c r="L61" s="65"/>
      <c r="M61" s="68">
        <f t="shared" si="7"/>
        <v>0</v>
      </c>
      <c r="N61" s="68">
        <f t="shared" si="8"/>
        <v>0</v>
      </c>
    </row>
    <row r="62" spans="1:14" x14ac:dyDescent="0.25">
      <c r="D62" s="43" t="s">
        <v>3374</v>
      </c>
      <c r="H62" s="201">
        <f>+H27</f>
        <v>20</v>
      </c>
      <c r="I62" s="43" t="s">
        <v>1539</v>
      </c>
      <c r="J62" s="69"/>
      <c r="K62" s="65">
        <f t="shared" si="6"/>
        <v>0</v>
      </c>
      <c r="L62" s="69"/>
      <c r="M62" s="68">
        <f t="shared" si="7"/>
        <v>0</v>
      </c>
      <c r="N62" s="68">
        <f t="shared" si="8"/>
        <v>0</v>
      </c>
    </row>
    <row r="63" spans="1:14" x14ac:dyDescent="0.25">
      <c r="J63" s="65"/>
      <c r="K63" s="65">
        <f t="shared" si="6"/>
        <v>0</v>
      </c>
      <c r="L63" s="65"/>
      <c r="M63" s="68">
        <f t="shared" si="7"/>
        <v>0</v>
      </c>
      <c r="N63" s="68">
        <f t="shared" si="8"/>
        <v>0</v>
      </c>
    </row>
    <row r="64" spans="1:14" x14ac:dyDescent="0.25">
      <c r="A64" s="64" t="s">
        <v>3291</v>
      </c>
      <c r="B64" s="43" t="s">
        <v>3375</v>
      </c>
      <c r="J64" s="65"/>
      <c r="K64" s="65">
        <f t="shared" si="6"/>
        <v>0</v>
      </c>
      <c r="L64" s="65"/>
      <c r="M64" s="68">
        <f t="shared" si="7"/>
        <v>0</v>
      </c>
      <c r="N64" s="68">
        <f t="shared" si="8"/>
        <v>0</v>
      </c>
    </row>
    <row r="65" spans="1:15" x14ac:dyDescent="0.25">
      <c r="D65" s="43" t="s">
        <v>3374</v>
      </c>
      <c r="H65" s="201">
        <v>8</v>
      </c>
      <c r="I65" s="43" t="s">
        <v>1539</v>
      </c>
      <c r="J65" s="69"/>
      <c r="K65" s="65">
        <f t="shared" si="6"/>
        <v>0</v>
      </c>
      <c r="L65" s="69"/>
      <c r="M65" s="68">
        <f t="shared" si="7"/>
        <v>0</v>
      </c>
      <c r="N65" s="68">
        <f t="shared" si="8"/>
        <v>0</v>
      </c>
    </row>
    <row r="66" spans="1:15" x14ac:dyDescent="0.25">
      <c r="J66" s="65"/>
      <c r="K66" s="65">
        <f t="shared" si="6"/>
        <v>0</v>
      </c>
      <c r="L66" s="65"/>
      <c r="M66" s="68">
        <f t="shared" si="7"/>
        <v>0</v>
      </c>
      <c r="N66" s="68">
        <f t="shared" si="8"/>
        <v>0</v>
      </c>
    </row>
    <row r="67" spans="1:15" ht="13" x14ac:dyDescent="0.3">
      <c r="A67" s="162" t="s">
        <v>3265</v>
      </c>
      <c r="H67" s="43"/>
      <c r="J67" s="65"/>
      <c r="K67" s="65">
        <f t="shared" si="6"/>
        <v>0</v>
      </c>
      <c r="L67" s="65"/>
      <c r="M67" s="68">
        <f t="shared" si="7"/>
        <v>0</v>
      </c>
      <c r="N67" s="68">
        <f t="shared" si="8"/>
        <v>0</v>
      </c>
    </row>
    <row r="68" spans="1:15" x14ac:dyDescent="0.25">
      <c r="A68" s="64">
        <v>1</v>
      </c>
      <c r="B68" s="43" t="s">
        <v>3373</v>
      </c>
      <c r="H68" s="43"/>
      <c r="J68" s="65"/>
      <c r="K68" s="65">
        <f t="shared" si="6"/>
        <v>0</v>
      </c>
      <c r="L68" s="65"/>
      <c r="M68" s="68">
        <f t="shared" si="7"/>
        <v>0</v>
      </c>
      <c r="N68" s="68">
        <f t="shared" si="8"/>
        <v>0</v>
      </c>
    </row>
    <row r="69" spans="1:15" x14ac:dyDescent="0.25">
      <c r="C69" s="43" t="s">
        <v>3263</v>
      </c>
      <c r="H69" s="43"/>
      <c r="J69" s="65"/>
      <c r="K69" s="65">
        <f t="shared" si="6"/>
        <v>0</v>
      </c>
      <c r="L69" s="65"/>
      <c r="M69" s="68">
        <f t="shared" si="7"/>
        <v>0</v>
      </c>
      <c r="N69" s="68">
        <f t="shared" si="8"/>
        <v>0</v>
      </c>
    </row>
    <row r="70" spans="1:15" x14ac:dyDescent="0.25">
      <c r="C70" s="43" t="s">
        <v>3372</v>
      </c>
      <c r="H70" s="43"/>
      <c r="J70" s="65"/>
      <c r="K70" s="65">
        <f t="shared" si="6"/>
        <v>0</v>
      </c>
      <c r="L70" s="65"/>
      <c r="M70" s="68">
        <f t="shared" si="7"/>
        <v>0</v>
      </c>
      <c r="N70" s="68">
        <f t="shared" si="8"/>
        <v>0</v>
      </c>
    </row>
    <row r="71" spans="1:15" x14ac:dyDescent="0.25">
      <c r="D71" s="43" t="s">
        <v>3371</v>
      </c>
      <c r="H71" s="43">
        <v>600</v>
      </c>
      <c r="I71" s="43" t="s">
        <v>325</v>
      </c>
      <c r="J71" s="69"/>
      <c r="K71" s="65">
        <f t="shared" si="6"/>
        <v>0</v>
      </c>
      <c r="L71" s="69"/>
      <c r="M71" s="68">
        <f t="shared" si="7"/>
        <v>0</v>
      </c>
      <c r="N71" s="68">
        <f t="shared" si="8"/>
        <v>0</v>
      </c>
    </row>
    <row r="72" spans="1:15" x14ac:dyDescent="0.25">
      <c r="D72" s="43" t="s">
        <v>3370</v>
      </c>
      <c r="H72" s="43">
        <v>270</v>
      </c>
      <c r="I72" s="43" t="s">
        <v>325</v>
      </c>
      <c r="J72" s="69"/>
      <c r="K72" s="65">
        <f t="shared" si="6"/>
        <v>0</v>
      </c>
      <c r="L72" s="69"/>
      <c r="M72" s="68">
        <f t="shared" si="7"/>
        <v>0</v>
      </c>
      <c r="N72" s="68">
        <f t="shared" si="8"/>
        <v>0</v>
      </c>
    </row>
    <row r="73" spans="1:15" x14ac:dyDescent="0.25">
      <c r="H73" s="43"/>
      <c r="J73" s="65"/>
      <c r="K73" s="65">
        <f t="shared" si="6"/>
        <v>0</v>
      </c>
      <c r="L73" s="65"/>
      <c r="M73" s="68">
        <f t="shared" si="7"/>
        <v>0</v>
      </c>
      <c r="N73" s="68">
        <f t="shared" si="8"/>
        <v>0</v>
      </c>
    </row>
    <row r="74" spans="1:15" x14ac:dyDescent="0.25">
      <c r="C74" s="43" t="s">
        <v>3369</v>
      </c>
      <c r="H74" s="43"/>
      <c r="J74" s="65"/>
      <c r="K74" s="65">
        <f t="shared" si="6"/>
        <v>0</v>
      </c>
      <c r="L74" s="65"/>
      <c r="M74" s="68">
        <f t="shared" si="7"/>
        <v>0</v>
      </c>
      <c r="N74" s="68">
        <f t="shared" si="8"/>
        <v>0</v>
      </c>
    </row>
    <row r="75" spans="1:15" x14ac:dyDescent="0.25">
      <c r="D75" s="43" t="s">
        <v>3368</v>
      </c>
      <c r="H75" s="43">
        <v>120</v>
      </c>
      <c r="I75" s="43" t="s">
        <v>325</v>
      </c>
      <c r="J75" s="69"/>
      <c r="K75" s="65">
        <f t="shared" si="6"/>
        <v>0</v>
      </c>
      <c r="L75" s="69"/>
      <c r="M75" s="68">
        <f t="shared" si="7"/>
        <v>0</v>
      </c>
      <c r="N75" s="68">
        <f t="shared" si="8"/>
        <v>0</v>
      </c>
    </row>
    <row r="76" spans="1:15" x14ac:dyDescent="0.25">
      <c r="D76" s="43" t="s">
        <v>3367</v>
      </c>
      <c r="H76" s="43">
        <v>40</v>
      </c>
      <c r="I76" s="43" t="s">
        <v>325</v>
      </c>
      <c r="J76" s="69"/>
      <c r="K76" s="65">
        <f t="shared" si="6"/>
        <v>0</v>
      </c>
      <c r="L76" s="69"/>
      <c r="M76" s="68">
        <f t="shared" si="7"/>
        <v>0</v>
      </c>
      <c r="N76" s="68">
        <f t="shared" si="8"/>
        <v>0</v>
      </c>
    </row>
    <row r="77" spans="1:15" x14ac:dyDescent="0.25">
      <c r="D77" s="43" t="s">
        <v>3366</v>
      </c>
      <c r="H77" s="43">
        <v>36</v>
      </c>
      <c r="I77" s="43" t="s">
        <v>325</v>
      </c>
      <c r="J77" s="69"/>
      <c r="K77" s="65">
        <f t="shared" si="6"/>
        <v>0</v>
      </c>
      <c r="L77" s="69"/>
      <c r="M77" s="68">
        <f t="shared" si="7"/>
        <v>0</v>
      </c>
      <c r="N77" s="68">
        <f t="shared" si="8"/>
        <v>0</v>
      </c>
    </row>
    <row r="78" spans="1:15" x14ac:dyDescent="0.25">
      <c r="D78" s="43" t="s">
        <v>3365</v>
      </c>
      <c r="H78" s="43">
        <v>110</v>
      </c>
      <c r="I78" s="43" t="s">
        <v>325</v>
      </c>
      <c r="J78" s="69"/>
      <c r="K78" s="65">
        <f t="shared" si="6"/>
        <v>0</v>
      </c>
      <c r="L78" s="69"/>
      <c r="M78" s="68">
        <f t="shared" si="7"/>
        <v>0</v>
      </c>
      <c r="N78" s="68">
        <f t="shared" si="8"/>
        <v>0</v>
      </c>
    </row>
    <row r="79" spans="1:15" x14ac:dyDescent="0.25">
      <c r="H79" s="43"/>
      <c r="J79" s="65"/>
      <c r="K79" s="65">
        <f t="shared" si="6"/>
        <v>0</v>
      </c>
      <c r="L79" s="65"/>
      <c r="M79" s="68">
        <f t="shared" si="7"/>
        <v>0</v>
      </c>
      <c r="N79" s="68">
        <f t="shared" si="8"/>
        <v>0</v>
      </c>
      <c r="O79" s="65"/>
    </row>
    <row r="80" spans="1:15" x14ac:dyDescent="0.25">
      <c r="A80" s="64" t="s">
        <v>3169</v>
      </c>
      <c r="B80" s="43" t="s">
        <v>3364</v>
      </c>
      <c r="H80" s="43"/>
      <c r="J80" s="65"/>
      <c r="K80" s="65">
        <f t="shared" si="6"/>
        <v>0</v>
      </c>
      <c r="L80" s="65"/>
      <c r="M80" s="68">
        <f t="shared" si="7"/>
        <v>0</v>
      </c>
      <c r="N80" s="68">
        <f t="shared" si="8"/>
        <v>0</v>
      </c>
    </row>
    <row r="81" spans="1:14" x14ac:dyDescent="0.25">
      <c r="C81" s="43" t="s">
        <v>3263</v>
      </c>
      <c r="H81" s="43"/>
      <c r="J81" s="65"/>
      <c r="K81" s="65">
        <f t="shared" ref="K81:K112" si="15">+J81*H81</f>
        <v>0</v>
      </c>
      <c r="L81" s="65"/>
      <c r="M81" s="68">
        <f t="shared" ref="M81:M112" si="16">+L81*H81</f>
        <v>0</v>
      </c>
      <c r="N81" s="68">
        <f t="shared" ref="N81:N112" si="17">+M81+K81</f>
        <v>0</v>
      </c>
    </row>
    <row r="82" spans="1:14" x14ac:dyDescent="0.25">
      <c r="D82" s="43" t="s">
        <v>3363</v>
      </c>
      <c r="H82" s="43">
        <v>20</v>
      </c>
      <c r="I82" s="43" t="s">
        <v>325</v>
      </c>
      <c r="J82" s="69"/>
      <c r="K82" s="65">
        <f t="shared" si="15"/>
        <v>0</v>
      </c>
      <c r="L82" s="69"/>
      <c r="M82" s="68">
        <f t="shared" si="16"/>
        <v>0</v>
      </c>
      <c r="N82" s="68">
        <f t="shared" si="17"/>
        <v>0</v>
      </c>
    </row>
    <row r="83" spans="1:14" x14ac:dyDescent="0.25">
      <c r="D83" s="43" t="s">
        <v>3362</v>
      </c>
      <c r="H83" s="43">
        <v>25</v>
      </c>
      <c r="I83" s="43" t="s">
        <v>325</v>
      </c>
      <c r="J83" s="69"/>
      <c r="K83" s="65">
        <f t="shared" si="15"/>
        <v>0</v>
      </c>
      <c r="L83" s="69"/>
      <c r="M83" s="68">
        <f t="shared" si="16"/>
        <v>0</v>
      </c>
      <c r="N83" s="68">
        <f t="shared" si="17"/>
        <v>0</v>
      </c>
    </row>
    <row r="84" spans="1:14" x14ac:dyDescent="0.25">
      <c r="D84" s="43" t="s">
        <v>3361</v>
      </c>
      <c r="H84" s="43">
        <v>40</v>
      </c>
      <c r="I84" s="43" t="s">
        <v>325</v>
      </c>
      <c r="J84" s="69"/>
      <c r="K84" s="65">
        <f t="shared" si="15"/>
        <v>0</v>
      </c>
      <c r="L84" s="69"/>
      <c r="M84" s="68">
        <f t="shared" si="16"/>
        <v>0</v>
      </c>
      <c r="N84" s="68">
        <f t="shared" si="17"/>
        <v>0</v>
      </c>
    </row>
    <row r="85" spans="1:14" x14ac:dyDescent="0.25">
      <c r="H85" s="43"/>
      <c r="J85" s="65"/>
      <c r="K85" s="65">
        <f t="shared" si="15"/>
        <v>0</v>
      </c>
      <c r="L85" s="65"/>
      <c r="M85" s="68">
        <f t="shared" si="16"/>
        <v>0</v>
      </c>
      <c r="N85" s="68">
        <f t="shared" si="17"/>
        <v>0</v>
      </c>
    </row>
    <row r="86" spans="1:14" x14ac:dyDescent="0.25">
      <c r="A86" s="64" t="s">
        <v>3167</v>
      </c>
      <c r="B86" s="43" t="s">
        <v>3259</v>
      </c>
      <c r="H86" s="43">
        <f>SUM(H71:H84)</f>
        <v>1261</v>
      </c>
      <c r="I86" s="43" t="s">
        <v>325</v>
      </c>
      <c r="J86" s="69"/>
      <c r="K86" s="65">
        <f t="shared" si="15"/>
        <v>0</v>
      </c>
      <c r="L86" s="69"/>
      <c r="M86" s="68">
        <f t="shared" si="16"/>
        <v>0</v>
      </c>
      <c r="N86" s="68">
        <f t="shared" si="17"/>
        <v>0</v>
      </c>
    </row>
    <row r="87" spans="1:14" s="158" customFormat="1" x14ac:dyDescent="0.25">
      <c r="A87" s="205"/>
      <c r="B87" s="206"/>
      <c r="C87" s="206"/>
      <c r="D87" s="206"/>
      <c r="E87" s="206"/>
      <c r="F87" s="206"/>
      <c r="G87" s="206"/>
      <c r="H87" s="207"/>
      <c r="I87" s="206"/>
      <c r="J87" s="50"/>
      <c r="K87" s="65">
        <f t="shared" si="15"/>
        <v>0</v>
      </c>
      <c r="L87" s="50"/>
      <c r="M87" s="68">
        <f t="shared" si="16"/>
        <v>0</v>
      </c>
      <c r="N87" s="68">
        <f t="shared" si="17"/>
        <v>0</v>
      </c>
    </row>
    <row r="88" spans="1:14" ht="13" x14ac:dyDescent="0.3">
      <c r="A88" s="162" t="s">
        <v>3360</v>
      </c>
      <c r="H88" s="43"/>
      <c r="J88" s="65"/>
      <c r="K88" s="65">
        <f t="shared" si="15"/>
        <v>0</v>
      </c>
      <c r="L88" s="65"/>
      <c r="M88" s="68">
        <f t="shared" si="16"/>
        <v>0</v>
      </c>
      <c r="N88" s="68">
        <f t="shared" si="17"/>
        <v>0</v>
      </c>
    </row>
    <row r="89" spans="1:14" x14ac:dyDescent="0.25">
      <c r="H89" s="43"/>
      <c r="J89" s="65"/>
      <c r="K89" s="65">
        <f t="shared" si="15"/>
        <v>0</v>
      </c>
      <c r="L89" s="73"/>
      <c r="M89" s="68">
        <f t="shared" si="16"/>
        <v>0</v>
      </c>
      <c r="N89" s="68">
        <f t="shared" si="17"/>
        <v>0</v>
      </c>
    </row>
    <row r="90" spans="1:14" x14ac:dyDescent="0.25">
      <c r="A90" s="64" t="s">
        <v>3169</v>
      </c>
      <c r="B90" s="43" t="s">
        <v>3359</v>
      </c>
      <c r="H90" s="43"/>
      <c r="J90" s="65"/>
      <c r="K90" s="65">
        <f t="shared" si="15"/>
        <v>0</v>
      </c>
      <c r="L90" s="65"/>
      <c r="M90" s="68">
        <f t="shared" si="16"/>
        <v>0</v>
      </c>
      <c r="N90" s="68">
        <f t="shared" si="17"/>
        <v>0</v>
      </c>
    </row>
    <row r="91" spans="1:14" x14ac:dyDescent="0.25">
      <c r="D91" s="43" t="s">
        <v>3358</v>
      </c>
      <c r="F91" s="43">
        <v>25</v>
      </c>
      <c r="G91" s="43" t="s">
        <v>147</v>
      </c>
      <c r="H91" s="43">
        <v>2</v>
      </c>
      <c r="I91" s="43" t="s">
        <v>1539</v>
      </c>
      <c r="J91" s="69"/>
      <c r="K91" s="65">
        <f t="shared" si="15"/>
        <v>0</v>
      </c>
      <c r="L91" s="72"/>
      <c r="M91" s="68">
        <f t="shared" si="16"/>
        <v>0</v>
      </c>
      <c r="N91" s="68">
        <f t="shared" si="17"/>
        <v>0</v>
      </c>
    </row>
    <row r="92" spans="1:14" x14ac:dyDescent="0.25">
      <c r="H92" s="43"/>
      <c r="J92" s="65"/>
      <c r="K92" s="65">
        <f t="shared" si="15"/>
        <v>0</v>
      </c>
      <c r="L92" s="73"/>
      <c r="M92" s="68">
        <f t="shared" si="16"/>
        <v>0</v>
      </c>
      <c r="N92" s="68">
        <f t="shared" si="17"/>
        <v>0</v>
      </c>
    </row>
    <row r="93" spans="1:14" x14ac:dyDescent="0.25">
      <c r="A93" s="64" t="s">
        <v>3167</v>
      </c>
      <c r="B93" s="43" t="s">
        <v>3357</v>
      </c>
      <c r="H93" s="43"/>
      <c r="J93" s="65"/>
      <c r="K93" s="65">
        <f t="shared" si="15"/>
        <v>0</v>
      </c>
      <c r="L93" s="65"/>
      <c r="M93" s="68">
        <f t="shared" si="16"/>
        <v>0</v>
      </c>
      <c r="N93" s="68">
        <f t="shared" si="17"/>
        <v>0</v>
      </c>
    </row>
    <row r="94" spans="1:14" x14ac:dyDescent="0.25">
      <c r="D94" s="43" t="s">
        <v>3356</v>
      </c>
      <c r="H94" s="43">
        <v>2</v>
      </c>
      <c r="I94" s="43" t="s">
        <v>1539</v>
      </c>
      <c r="J94" s="69"/>
      <c r="K94" s="65">
        <f t="shared" si="15"/>
        <v>0</v>
      </c>
      <c r="L94" s="72"/>
      <c r="M94" s="68">
        <f t="shared" si="16"/>
        <v>0</v>
      </c>
      <c r="N94" s="68">
        <f t="shared" si="17"/>
        <v>0</v>
      </c>
    </row>
    <row r="95" spans="1:14" x14ac:dyDescent="0.25">
      <c r="H95" s="43"/>
      <c r="J95" s="65"/>
      <c r="K95" s="65">
        <f t="shared" si="15"/>
        <v>0</v>
      </c>
      <c r="L95" s="73"/>
      <c r="M95" s="68">
        <f t="shared" si="16"/>
        <v>0</v>
      </c>
      <c r="N95" s="68">
        <f t="shared" si="17"/>
        <v>0</v>
      </c>
    </row>
    <row r="96" spans="1:14" x14ac:dyDescent="0.25">
      <c r="A96" s="64" t="s">
        <v>3247</v>
      </c>
      <c r="B96" s="43" t="s">
        <v>3355</v>
      </c>
      <c r="H96" s="43"/>
      <c r="J96" s="65"/>
      <c r="K96" s="65">
        <f t="shared" si="15"/>
        <v>0</v>
      </c>
      <c r="L96" s="65"/>
      <c r="M96" s="68">
        <f t="shared" si="16"/>
        <v>0</v>
      </c>
      <c r="N96" s="68">
        <f t="shared" si="17"/>
        <v>0</v>
      </c>
    </row>
    <row r="97" spans="1:14" x14ac:dyDescent="0.25">
      <c r="D97" s="43" t="s">
        <v>3336</v>
      </c>
      <c r="H97" s="43">
        <v>4</v>
      </c>
      <c r="I97" s="43" t="s">
        <v>1539</v>
      </c>
      <c r="J97" s="69"/>
      <c r="K97" s="65">
        <f t="shared" si="15"/>
        <v>0</v>
      </c>
      <c r="L97" s="72"/>
      <c r="M97" s="68">
        <f t="shared" si="16"/>
        <v>0</v>
      </c>
      <c r="N97" s="68">
        <f t="shared" si="17"/>
        <v>0</v>
      </c>
    </row>
    <row r="98" spans="1:14" x14ac:dyDescent="0.25">
      <c r="D98" s="43" t="s">
        <v>3353</v>
      </c>
      <c r="H98" s="43">
        <v>5</v>
      </c>
      <c r="I98" s="43" t="s">
        <v>1539</v>
      </c>
      <c r="J98" s="69"/>
      <c r="K98" s="65">
        <f t="shared" si="15"/>
        <v>0</v>
      </c>
      <c r="L98" s="72"/>
      <c r="M98" s="68">
        <f t="shared" si="16"/>
        <v>0</v>
      </c>
      <c r="N98" s="68">
        <f t="shared" si="17"/>
        <v>0</v>
      </c>
    </row>
    <row r="99" spans="1:14" x14ac:dyDescent="0.25">
      <c r="D99" s="43" t="s">
        <v>3349</v>
      </c>
      <c r="H99" s="43">
        <v>1</v>
      </c>
      <c r="I99" s="43" t="s">
        <v>1539</v>
      </c>
      <c r="J99" s="69"/>
      <c r="K99" s="65">
        <f t="shared" si="15"/>
        <v>0</v>
      </c>
      <c r="L99" s="72"/>
      <c r="M99" s="68">
        <f t="shared" si="16"/>
        <v>0</v>
      </c>
      <c r="N99" s="68">
        <f t="shared" si="17"/>
        <v>0</v>
      </c>
    </row>
    <row r="100" spans="1:14" x14ac:dyDescent="0.25">
      <c r="H100" s="43"/>
      <c r="J100" s="65"/>
      <c r="K100" s="65">
        <f t="shared" si="15"/>
        <v>0</v>
      </c>
      <c r="L100" s="73"/>
      <c r="M100" s="68">
        <f t="shared" si="16"/>
        <v>0</v>
      </c>
      <c r="N100" s="68">
        <f t="shared" si="17"/>
        <v>0</v>
      </c>
    </row>
    <row r="101" spans="1:14" x14ac:dyDescent="0.25">
      <c r="A101" s="64" t="s">
        <v>3269</v>
      </c>
      <c r="B101" s="43" t="s">
        <v>3354</v>
      </c>
      <c r="H101" s="43"/>
      <c r="J101" s="65"/>
      <c r="K101" s="65">
        <f t="shared" si="15"/>
        <v>0</v>
      </c>
      <c r="L101" s="65"/>
      <c r="M101" s="68">
        <f t="shared" si="16"/>
        <v>0</v>
      </c>
      <c r="N101" s="68">
        <f t="shared" si="17"/>
        <v>0</v>
      </c>
    </row>
    <row r="102" spans="1:14" x14ac:dyDescent="0.25">
      <c r="C102" s="43" t="s">
        <v>3353</v>
      </c>
      <c r="H102" s="43">
        <v>8</v>
      </c>
      <c r="I102" s="43" t="s">
        <v>1539</v>
      </c>
      <c r="J102" s="69"/>
      <c r="K102" s="65">
        <f t="shared" si="15"/>
        <v>0</v>
      </c>
      <c r="L102" s="72"/>
      <c r="M102" s="68">
        <f t="shared" si="16"/>
        <v>0</v>
      </c>
      <c r="N102" s="68">
        <f t="shared" si="17"/>
        <v>0</v>
      </c>
    </row>
    <row r="103" spans="1:14" x14ac:dyDescent="0.25">
      <c r="C103" s="43" t="s">
        <v>3349</v>
      </c>
      <c r="H103" s="43">
        <v>13</v>
      </c>
      <c r="I103" s="43" t="s">
        <v>1539</v>
      </c>
      <c r="J103" s="69"/>
      <c r="K103" s="65">
        <f t="shared" si="15"/>
        <v>0</v>
      </c>
      <c r="L103" s="72"/>
      <c r="M103" s="68">
        <f t="shared" si="16"/>
        <v>0</v>
      </c>
      <c r="N103" s="68">
        <f t="shared" si="17"/>
        <v>0</v>
      </c>
    </row>
    <row r="104" spans="1:14" x14ac:dyDescent="0.25">
      <c r="C104" s="43" t="s">
        <v>3352</v>
      </c>
      <c r="H104" s="43">
        <v>1</v>
      </c>
      <c r="I104" s="43" t="s">
        <v>1539</v>
      </c>
      <c r="J104" s="69"/>
      <c r="K104" s="65">
        <f t="shared" si="15"/>
        <v>0</v>
      </c>
      <c r="L104" s="72"/>
      <c r="M104" s="68">
        <f t="shared" si="16"/>
        <v>0</v>
      </c>
      <c r="N104" s="68">
        <f t="shared" si="17"/>
        <v>0</v>
      </c>
    </row>
    <row r="105" spans="1:14" x14ac:dyDescent="0.25">
      <c r="C105" s="43" t="s">
        <v>3348</v>
      </c>
      <c r="H105" s="43">
        <v>1</v>
      </c>
      <c r="I105" s="43" t="s">
        <v>1539</v>
      </c>
      <c r="J105" s="69"/>
      <c r="K105" s="65">
        <f t="shared" si="15"/>
        <v>0</v>
      </c>
      <c r="L105" s="72"/>
      <c r="M105" s="68">
        <f t="shared" si="16"/>
        <v>0</v>
      </c>
      <c r="N105" s="68">
        <f t="shared" si="17"/>
        <v>0</v>
      </c>
    </row>
    <row r="106" spans="1:14" x14ac:dyDescent="0.25">
      <c r="H106" s="43"/>
      <c r="J106" s="65"/>
      <c r="K106" s="65">
        <f t="shared" si="15"/>
        <v>0</v>
      </c>
      <c r="L106" s="73"/>
      <c r="M106" s="68">
        <f t="shared" si="16"/>
        <v>0</v>
      </c>
      <c r="N106" s="68">
        <f t="shared" si="17"/>
        <v>0</v>
      </c>
    </row>
    <row r="107" spans="1:14" x14ac:dyDescent="0.25">
      <c r="A107" s="64" t="s">
        <v>3291</v>
      </c>
      <c r="B107" s="43" t="s">
        <v>3351</v>
      </c>
      <c r="H107" s="43"/>
      <c r="J107" s="65"/>
      <c r="K107" s="65">
        <f t="shared" si="15"/>
        <v>0</v>
      </c>
      <c r="L107" s="65"/>
      <c r="M107" s="68">
        <f t="shared" si="16"/>
        <v>0</v>
      </c>
      <c r="N107" s="68">
        <f t="shared" si="17"/>
        <v>0</v>
      </c>
    </row>
    <row r="108" spans="1:14" x14ac:dyDescent="0.25">
      <c r="C108" s="43" t="s">
        <v>3349</v>
      </c>
      <c r="H108" s="43">
        <v>4</v>
      </c>
      <c r="I108" s="43" t="s">
        <v>1539</v>
      </c>
      <c r="J108" s="69"/>
      <c r="K108" s="65">
        <f t="shared" si="15"/>
        <v>0</v>
      </c>
      <c r="L108" s="72"/>
      <c r="M108" s="68">
        <f t="shared" si="16"/>
        <v>0</v>
      </c>
      <c r="N108" s="68">
        <f t="shared" si="17"/>
        <v>0</v>
      </c>
    </row>
    <row r="109" spans="1:14" x14ac:dyDescent="0.25">
      <c r="C109" s="43" t="s">
        <v>3348</v>
      </c>
      <c r="H109" s="43">
        <v>5</v>
      </c>
      <c r="I109" s="43" t="s">
        <v>1539</v>
      </c>
      <c r="J109" s="69"/>
      <c r="K109" s="65">
        <f t="shared" si="15"/>
        <v>0</v>
      </c>
      <c r="L109" s="72"/>
      <c r="M109" s="68">
        <f t="shared" si="16"/>
        <v>0</v>
      </c>
      <c r="N109" s="68">
        <f t="shared" si="17"/>
        <v>0</v>
      </c>
    </row>
    <row r="110" spans="1:14" x14ac:dyDescent="0.25">
      <c r="H110" s="43"/>
      <c r="J110" s="65"/>
      <c r="K110" s="65">
        <f t="shared" si="15"/>
        <v>0</v>
      </c>
      <c r="L110" s="73"/>
      <c r="M110" s="68">
        <f t="shared" si="16"/>
        <v>0</v>
      </c>
      <c r="N110" s="68">
        <f t="shared" si="17"/>
        <v>0</v>
      </c>
    </row>
    <row r="111" spans="1:14" x14ac:dyDescent="0.25">
      <c r="A111" s="64" t="s">
        <v>3289</v>
      </c>
      <c r="B111" s="43" t="s">
        <v>3350</v>
      </c>
      <c r="H111" s="43"/>
      <c r="J111" s="65"/>
      <c r="K111" s="65">
        <f t="shared" si="15"/>
        <v>0</v>
      </c>
      <c r="L111" s="73"/>
      <c r="M111" s="68">
        <f t="shared" si="16"/>
        <v>0</v>
      </c>
      <c r="N111" s="68">
        <f t="shared" si="17"/>
        <v>0</v>
      </c>
    </row>
    <row r="112" spans="1:14" x14ac:dyDescent="0.25">
      <c r="C112" s="43" t="s">
        <v>3349</v>
      </c>
      <c r="H112" s="43">
        <v>2</v>
      </c>
      <c r="I112" s="43" t="s">
        <v>1539</v>
      </c>
      <c r="J112" s="69"/>
      <c r="K112" s="65">
        <f t="shared" si="15"/>
        <v>0</v>
      </c>
      <c r="L112" s="72"/>
      <c r="M112" s="68">
        <f t="shared" si="16"/>
        <v>0</v>
      </c>
      <c r="N112" s="68">
        <f t="shared" si="17"/>
        <v>0</v>
      </c>
    </row>
    <row r="113" spans="1:14" x14ac:dyDescent="0.25">
      <c r="C113" s="43" t="s">
        <v>3348</v>
      </c>
      <c r="H113" s="43">
        <v>1</v>
      </c>
      <c r="I113" s="43" t="s">
        <v>1539</v>
      </c>
      <c r="J113" s="69"/>
      <c r="K113" s="65">
        <f t="shared" ref="K113:K144" si="18">+J113*H113</f>
        <v>0</v>
      </c>
      <c r="L113" s="72"/>
      <c r="M113" s="68">
        <f t="shared" ref="M113:M144" si="19">+L113*H113</f>
        <v>0</v>
      </c>
      <c r="N113" s="68">
        <f t="shared" ref="N113:N144" si="20">+M113+K113</f>
        <v>0</v>
      </c>
    </row>
    <row r="114" spans="1:14" x14ac:dyDescent="0.25">
      <c r="H114" s="43"/>
      <c r="J114" s="65"/>
      <c r="K114" s="65">
        <f t="shared" si="18"/>
        <v>0</v>
      </c>
      <c r="L114" s="73"/>
      <c r="M114" s="68">
        <f t="shared" si="19"/>
        <v>0</v>
      </c>
      <c r="N114" s="68">
        <f t="shared" si="20"/>
        <v>0</v>
      </c>
    </row>
    <row r="115" spans="1:14" x14ac:dyDescent="0.25">
      <c r="A115" s="64" t="s">
        <v>3287</v>
      </c>
      <c r="B115" s="43" t="s">
        <v>3347</v>
      </c>
      <c r="H115" s="43"/>
      <c r="J115" s="65"/>
      <c r="K115" s="65">
        <f t="shared" si="18"/>
        <v>0</v>
      </c>
      <c r="L115" s="65"/>
      <c r="M115" s="68">
        <f t="shared" si="19"/>
        <v>0</v>
      </c>
      <c r="N115" s="68">
        <f t="shared" si="20"/>
        <v>0</v>
      </c>
    </row>
    <row r="116" spans="1:14" x14ac:dyDescent="0.25">
      <c r="C116" s="43" t="s">
        <v>3346</v>
      </c>
      <c r="H116" s="43">
        <v>2</v>
      </c>
      <c r="I116" s="43" t="s">
        <v>1539</v>
      </c>
      <c r="J116" s="69"/>
      <c r="K116" s="65">
        <f t="shared" si="18"/>
        <v>0</v>
      </c>
      <c r="L116" s="72"/>
      <c r="M116" s="68">
        <f t="shared" si="19"/>
        <v>0</v>
      </c>
      <c r="N116" s="68">
        <f t="shared" si="20"/>
        <v>0</v>
      </c>
    </row>
    <row r="117" spans="1:14" x14ac:dyDescent="0.25">
      <c r="H117" s="43"/>
      <c r="J117" s="65"/>
      <c r="K117" s="65">
        <f t="shared" si="18"/>
        <v>0</v>
      </c>
      <c r="L117" s="73"/>
      <c r="M117" s="68">
        <f t="shared" si="19"/>
        <v>0</v>
      </c>
      <c r="N117" s="68">
        <f t="shared" si="20"/>
        <v>0</v>
      </c>
    </row>
    <row r="118" spans="1:14" x14ac:dyDescent="0.25">
      <c r="A118" s="64" t="s">
        <v>3345</v>
      </c>
      <c r="B118" s="43" t="s">
        <v>3344</v>
      </c>
      <c r="H118" s="43"/>
      <c r="J118" s="65"/>
      <c r="K118" s="65">
        <f t="shared" si="18"/>
        <v>0</v>
      </c>
      <c r="L118" s="73"/>
      <c r="M118" s="68">
        <f t="shared" si="19"/>
        <v>0</v>
      </c>
      <c r="N118" s="68">
        <f t="shared" si="20"/>
        <v>0</v>
      </c>
    </row>
    <row r="119" spans="1:14" x14ac:dyDescent="0.25">
      <c r="D119" s="43" t="s">
        <v>3336</v>
      </c>
      <c r="H119" s="43">
        <v>32</v>
      </c>
      <c r="I119" s="43" t="s">
        <v>1539</v>
      </c>
      <c r="J119" s="69"/>
      <c r="K119" s="65">
        <f t="shared" si="18"/>
        <v>0</v>
      </c>
      <c r="L119" s="72"/>
      <c r="M119" s="68">
        <f t="shared" si="19"/>
        <v>0</v>
      </c>
      <c r="N119" s="68">
        <f t="shared" si="20"/>
        <v>0</v>
      </c>
    </row>
    <row r="120" spans="1:14" x14ac:dyDescent="0.25">
      <c r="H120" s="43"/>
      <c r="J120" s="75"/>
      <c r="K120" s="65">
        <f t="shared" si="18"/>
        <v>0</v>
      </c>
      <c r="L120" s="75"/>
      <c r="M120" s="68">
        <f t="shared" si="19"/>
        <v>0</v>
      </c>
      <c r="N120" s="68">
        <f t="shared" si="20"/>
        <v>0</v>
      </c>
    </row>
    <row r="121" spans="1:14" x14ac:dyDescent="0.25">
      <c r="A121" s="64" t="s">
        <v>3343</v>
      </c>
      <c r="B121" s="43" t="s">
        <v>3342</v>
      </c>
      <c r="H121" s="43"/>
      <c r="J121" s="75"/>
      <c r="K121" s="65">
        <f t="shared" si="18"/>
        <v>0</v>
      </c>
      <c r="L121" s="75"/>
      <c r="M121" s="68">
        <f t="shared" si="19"/>
        <v>0</v>
      </c>
      <c r="N121" s="68">
        <f t="shared" si="20"/>
        <v>0</v>
      </c>
    </row>
    <row r="122" spans="1:14" x14ac:dyDescent="0.25">
      <c r="D122" s="43" t="s">
        <v>3339</v>
      </c>
      <c r="H122" s="43">
        <f>+H48*2+H62*2+H65*2</f>
        <v>82</v>
      </c>
      <c r="I122" s="43" t="s">
        <v>1539</v>
      </c>
      <c r="J122" s="74"/>
      <c r="K122" s="65">
        <f t="shared" si="18"/>
        <v>0</v>
      </c>
      <c r="L122" s="74"/>
      <c r="M122" s="68">
        <f t="shared" si="19"/>
        <v>0</v>
      </c>
      <c r="N122" s="68">
        <f t="shared" si="20"/>
        <v>0</v>
      </c>
    </row>
    <row r="123" spans="1:14" x14ac:dyDescent="0.25">
      <c r="H123" s="43"/>
      <c r="J123" s="75"/>
      <c r="K123" s="65">
        <f t="shared" si="18"/>
        <v>0</v>
      </c>
      <c r="L123" s="75"/>
      <c r="M123" s="68">
        <f t="shared" si="19"/>
        <v>0</v>
      </c>
      <c r="N123" s="68">
        <f t="shared" si="20"/>
        <v>0</v>
      </c>
    </row>
    <row r="124" spans="1:14" x14ac:dyDescent="0.25">
      <c r="A124" s="64" t="s">
        <v>3341</v>
      </c>
      <c r="B124" s="43" t="s">
        <v>3340</v>
      </c>
      <c r="H124" s="43"/>
      <c r="J124" s="75"/>
      <c r="K124" s="65">
        <f t="shared" si="18"/>
        <v>0</v>
      </c>
      <c r="L124" s="75"/>
      <c r="M124" s="68">
        <f t="shared" si="19"/>
        <v>0</v>
      </c>
      <c r="N124" s="68">
        <f t="shared" si="20"/>
        <v>0</v>
      </c>
    </row>
    <row r="125" spans="1:14" x14ac:dyDescent="0.25">
      <c r="D125" s="43" t="s">
        <v>3339</v>
      </c>
      <c r="H125" s="43">
        <f>+H122</f>
        <v>82</v>
      </c>
      <c r="I125" s="43" t="s">
        <v>1539</v>
      </c>
      <c r="J125" s="74"/>
      <c r="K125" s="65">
        <f t="shared" si="18"/>
        <v>0</v>
      </c>
      <c r="L125" s="74"/>
      <c r="M125" s="68">
        <f t="shared" si="19"/>
        <v>0</v>
      </c>
      <c r="N125" s="68">
        <f t="shared" si="20"/>
        <v>0</v>
      </c>
    </row>
    <row r="126" spans="1:14" x14ac:dyDescent="0.25">
      <c r="H126" s="43"/>
      <c r="J126" s="75"/>
      <c r="K126" s="65">
        <f t="shared" si="18"/>
        <v>0</v>
      </c>
      <c r="L126" s="75"/>
      <c r="M126" s="68">
        <f t="shared" si="19"/>
        <v>0</v>
      </c>
      <c r="N126" s="68">
        <f t="shared" si="20"/>
        <v>0</v>
      </c>
    </row>
    <row r="127" spans="1:14" x14ac:dyDescent="0.25">
      <c r="A127" s="64" t="s">
        <v>3338</v>
      </c>
      <c r="B127" s="43" t="s">
        <v>3337</v>
      </c>
      <c r="H127" s="43"/>
      <c r="J127" s="75"/>
      <c r="K127" s="65">
        <f t="shared" si="18"/>
        <v>0</v>
      </c>
      <c r="L127" s="75"/>
      <c r="M127" s="68">
        <f t="shared" si="19"/>
        <v>0</v>
      </c>
      <c r="N127" s="68">
        <f t="shared" si="20"/>
        <v>0</v>
      </c>
    </row>
    <row r="128" spans="1:14" x14ac:dyDescent="0.25">
      <c r="D128" s="43" t="s">
        <v>3336</v>
      </c>
      <c r="H128" s="43">
        <v>14</v>
      </c>
      <c r="I128" s="43" t="s">
        <v>1539</v>
      </c>
      <c r="J128" s="74"/>
      <c r="K128" s="65">
        <f t="shared" si="18"/>
        <v>0</v>
      </c>
      <c r="L128" s="74"/>
      <c r="M128" s="68">
        <f t="shared" si="19"/>
        <v>0</v>
      </c>
      <c r="N128" s="68">
        <f t="shared" si="20"/>
        <v>0</v>
      </c>
    </row>
    <row r="129" spans="1:15" x14ac:dyDescent="0.25">
      <c r="H129" s="43"/>
      <c r="J129" s="65"/>
      <c r="K129" s="65">
        <f t="shared" si="18"/>
        <v>0</v>
      </c>
      <c r="L129" s="65"/>
      <c r="M129" s="68">
        <f t="shared" si="19"/>
        <v>0</v>
      </c>
      <c r="N129" s="68">
        <f t="shared" si="20"/>
        <v>0</v>
      </c>
    </row>
    <row r="130" spans="1:15" ht="13" x14ac:dyDescent="0.3">
      <c r="A130" s="162" t="s">
        <v>3335</v>
      </c>
      <c r="H130" s="43"/>
      <c r="J130" s="65"/>
      <c r="K130" s="65">
        <f t="shared" si="18"/>
        <v>0</v>
      </c>
      <c r="L130" s="65"/>
      <c r="M130" s="68">
        <f t="shared" si="19"/>
        <v>0</v>
      </c>
      <c r="N130" s="68">
        <f t="shared" si="20"/>
        <v>0</v>
      </c>
    </row>
    <row r="131" spans="1:15" x14ac:dyDescent="0.25">
      <c r="A131" s="64">
        <v>1</v>
      </c>
      <c r="B131" s="43" t="s">
        <v>3334</v>
      </c>
      <c r="H131" s="43"/>
      <c r="J131" s="65"/>
      <c r="K131" s="65">
        <f t="shared" si="18"/>
        <v>0</v>
      </c>
      <c r="L131" s="65"/>
      <c r="M131" s="68">
        <f t="shared" si="19"/>
        <v>0</v>
      </c>
      <c r="N131" s="68">
        <f t="shared" si="20"/>
        <v>0</v>
      </c>
    </row>
    <row r="132" spans="1:15" x14ac:dyDescent="0.25">
      <c r="D132" s="43" t="s">
        <v>3333</v>
      </c>
      <c r="H132" s="43">
        <f>+H71</f>
        <v>600</v>
      </c>
      <c r="I132" s="43" t="s">
        <v>325</v>
      </c>
      <c r="J132" s="69"/>
      <c r="K132" s="65">
        <f t="shared" si="18"/>
        <v>0</v>
      </c>
      <c r="L132" s="69"/>
      <c r="M132" s="68">
        <f t="shared" si="19"/>
        <v>0</v>
      </c>
      <c r="N132" s="68">
        <f t="shared" si="20"/>
        <v>0</v>
      </c>
    </row>
    <row r="133" spans="1:15" x14ac:dyDescent="0.25">
      <c r="D133" s="43" t="s">
        <v>3332</v>
      </c>
      <c r="H133" s="43">
        <f>+H72</f>
        <v>270</v>
      </c>
      <c r="I133" s="43" t="s">
        <v>325</v>
      </c>
      <c r="J133" s="69"/>
      <c r="K133" s="65">
        <f t="shared" si="18"/>
        <v>0</v>
      </c>
      <c r="L133" s="69"/>
      <c r="M133" s="68">
        <f t="shared" si="19"/>
        <v>0</v>
      </c>
      <c r="N133" s="68">
        <f t="shared" si="20"/>
        <v>0</v>
      </c>
    </row>
    <row r="134" spans="1:15" x14ac:dyDescent="0.25">
      <c r="D134" s="43" t="s">
        <v>3331</v>
      </c>
      <c r="H134" s="43">
        <f>+H75</f>
        <v>120</v>
      </c>
      <c r="I134" s="43" t="s">
        <v>325</v>
      </c>
      <c r="J134" s="69"/>
      <c r="K134" s="65">
        <f t="shared" si="18"/>
        <v>0</v>
      </c>
      <c r="L134" s="69"/>
      <c r="M134" s="68">
        <f t="shared" si="19"/>
        <v>0</v>
      </c>
      <c r="N134" s="68">
        <f t="shared" si="20"/>
        <v>0</v>
      </c>
    </row>
    <row r="135" spans="1:15" x14ac:dyDescent="0.25">
      <c r="D135" s="43" t="s">
        <v>3330</v>
      </c>
      <c r="H135" s="43">
        <f>+H76</f>
        <v>40</v>
      </c>
      <c r="I135" s="43" t="s">
        <v>325</v>
      </c>
      <c r="J135" s="69"/>
      <c r="K135" s="65">
        <f t="shared" si="18"/>
        <v>0</v>
      </c>
      <c r="L135" s="69"/>
      <c r="M135" s="68">
        <f t="shared" si="19"/>
        <v>0</v>
      </c>
      <c r="N135" s="68">
        <f t="shared" si="20"/>
        <v>0</v>
      </c>
    </row>
    <row r="136" spans="1:15" x14ac:dyDescent="0.25">
      <c r="D136" s="43" t="s">
        <v>3329</v>
      </c>
      <c r="H136" s="43">
        <f>+H77</f>
        <v>36</v>
      </c>
      <c r="I136" s="43" t="s">
        <v>325</v>
      </c>
      <c r="J136" s="69"/>
      <c r="K136" s="65">
        <f t="shared" si="18"/>
        <v>0</v>
      </c>
      <c r="L136" s="69"/>
      <c r="M136" s="68">
        <f t="shared" si="19"/>
        <v>0</v>
      </c>
      <c r="N136" s="68">
        <f t="shared" si="20"/>
        <v>0</v>
      </c>
    </row>
    <row r="137" spans="1:15" x14ac:dyDescent="0.25">
      <c r="D137" s="43" t="s">
        <v>3328</v>
      </c>
      <c r="H137" s="43">
        <f>+H78</f>
        <v>110</v>
      </c>
      <c r="I137" s="43" t="s">
        <v>325</v>
      </c>
      <c r="J137" s="69"/>
      <c r="K137" s="65">
        <f t="shared" si="18"/>
        <v>0</v>
      </c>
      <c r="L137" s="69"/>
      <c r="M137" s="68">
        <f t="shared" si="19"/>
        <v>0</v>
      </c>
      <c r="N137" s="68">
        <f t="shared" si="20"/>
        <v>0</v>
      </c>
    </row>
    <row r="138" spans="1:15" x14ac:dyDescent="0.25">
      <c r="H138" s="43"/>
      <c r="J138" s="65"/>
      <c r="K138" s="65">
        <f t="shared" si="18"/>
        <v>0</v>
      </c>
      <c r="L138" s="65"/>
      <c r="M138" s="68">
        <f t="shared" si="19"/>
        <v>0</v>
      </c>
      <c r="N138" s="68">
        <f t="shared" si="20"/>
        <v>0</v>
      </c>
    </row>
    <row r="139" spans="1:15" x14ac:dyDescent="0.25">
      <c r="D139" s="43" t="s">
        <v>3327</v>
      </c>
      <c r="H139" s="43">
        <f>+H82</f>
        <v>20</v>
      </c>
      <c r="I139" s="43" t="s">
        <v>325</v>
      </c>
      <c r="J139" s="69"/>
      <c r="K139" s="65">
        <f t="shared" si="18"/>
        <v>0</v>
      </c>
      <c r="L139" s="69"/>
      <c r="M139" s="68">
        <f t="shared" si="19"/>
        <v>0</v>
      </c>
      <c r="N139" s="68">
        <f t="shared" si="20"/>
        <v>0</v>
      </c>
    </row>
    <row r="140" spans="1:15" x14ac:dyDescent="0.25">
      <c r="D140" s="43" t="s">
        <v>3326</v>
      </c>
      <c r="H140" s="43">
        <f>+H83</f>
        <v>25</v>
      </c>
      <c r="I140" s="43" t="s">
        <v>325</v>
      </c>
      <c r="J140" s="69"/>
      <c r="K140" s="65">
        <f t="shared" si="18"/>
        <v>0</v>
      </c>
      <c r="L140" s="69"/>
      <c r="M140" s="68">
        <f t="shared" si="19"/>
        <v>0</v>
      </c>
      <c r="N140" s="68">
        <f t="shared" si="20"/>
        <v>0</v>
      </c>
    </row>
    <row r="141" spans="1:15" x14ac:dyDescent="0.25">
      <c r="D141" s="43" t="s">
        <v>3325</v>
      </c>
      <c r="H141" s="43">
        <f>+H84</f>
        <v>40</v>
      </c>
      <c r="I141" s="43" t="s">
        <v>325</v>
      </c>
      <c r="J141" s="69"/>
      <c r="K141" s="65">
        <f t="shared" si="18"/>
        <v>0</v>
      </c>
      <c r="L141" s="69"/>
      <c r="M141" s="68">
        <f t="shared" si="19"/>
        <v>0</v>
      </c>
      <c r="N141" s="68">
        <f t="shared" si="20"/>
        <v>0</v>
      </c>
    </row>
    <row r="142" spans="1:15" x14ac:dyDescent="0.25">
      <c r="H142" s="43"/>
      <c r="J142" s="65"/>
      <c r="K142" s="65">
        <f t="shared" si="18"/>
        <v>0</v>
      </c>
      <c r="L142" s="65"/>
      <c r="M142" s="68">
        <f t="shared" si="19"/>
        <v>0</v>
      </c>
      <c r="N142" s="68">
        <f t="shared" si="20"/>
        <v>0</v>
      </c>
    </row>
    <row r="143" spans="1:15" ht="13" x14ac:dyDescent="0.3">
      <c r="A143" s="162" t="s">
        <v>3172</v>
      </c>
      <c r="H143" s="43"/>
      <c r="J143" s="65"/>
      <c r="K143" s="65">
        <f t="shared" si="18"/>
        <v>0</v>
      </c>
      <c r="L143" s="65"/>
      <c r="M143" s="68">
        <f t="shared" si="19"/>
        <v>0</v>
      </c>
      <c r="N143" s="68">
        <f t="shared" si="20"/>
        <v>0</v>
      </c>
    </row>
    <row r="144" spans="1:15" x14ac:dyDescent="0.25">
      <c r="A144" s="64" t="s">
        <v>3171</v>
      </c>
      <c r="B144" s="43" t="s">
        <v>3324</v>
      </c>
      <c r="H144" s="201">
        <v>1</v>
      </c>
      <c r="I144" s="43" t="s">
        <v>1539</v>
      </c>
      <c r="J144" s="69"/>
      <c r="K144" s="65">
        <f t="shared" si="18"/>
        <v>0</v>
      </c>
      <c r="L144" s="69"/>
      <c r="M144" s="68">
        <f t="shared" si="19"/>
        <v>0</v>
      </c>
      <c r="N144" s="68">
        <f t="shared" si="20"/>
        <v>0</v>
      </c>
      <c r="O144" s="65"/>
    </row>
    <row r="145" spans="1:15" x14ac:dyDescent="0.25">
      <c r="H145" s="43"/>
      <c r="J145" s="65"/>
      <c r="K145" s="65">
        <f t="shared" ref="K145:K176" si="21">+J145*H145</f>
        <v>0</v>
      </c>
      <c r="L145" s="65"/>
      <c r="M145" s="68">
        <f t="shared" ref="M145:M176" si="22">+L145*H145</f>
        <v>0</v>
      </c>
      <c r="N145" s="68">
        <f t="shared" ref="N145:N176" si="23">+M145+K145</f>
        <v>0</v>
      </c>
      <c r="O145" s="65"/>
    </row>
    <row r="146" spans="1:15" x14ac:dyDescent="0.25">
      <c r="A146" s="64" t="s">
        <v>3169</v>
      </c>
      <c r="B146" s="43" t="s">
        <v>3168</v>
      </c>
      <c r="H146" s="43">
        <v>2</v>
      </c>
      <c r="I146" s="43" t="s">
        <v>349</v>
      </c>
      <c r="J146" s="69"/>
      <c r="K146" s="65">
        <f t="shared" si="21"/>
        <v>0</v>
      </c>
      <c r="L146" s="69"/>
      <c r="M146" s="68">
        <f t="shared" si="22"/>
        <v>0</v>
      </c>
      <c r="N146" s="68">
        <f t="shared" si="23"/>
        <v>0</v>
      </c>
    </row>
    <row r="147" spans="1:15" x14ac:dyDescent="0.25">
      <c r="H147" s="43"/>
      <c r="J147" s="65"/>
      <c r="K147" s="65">
        <f t="shared" si="21"/>
        <v>0</v>
      </c>
      <c r="L147" s="65"/>
      <c r="M147" s="68">
        <f t="shared" si="22"/>
        <v>0</v>
      </c>
      <c r="N147" s="68">
        <f t="shared" si="23"/>
        <v>0</v>
      </c>
    </row>
    <row r="148" spans="1:15" x14ac:dyDescent="0.25">
      <c r="A148" s="64" t="s">
        <v>3167</v>
      </c>
      <c r="B148" s="43" t="s">
        <v>3166</v>
      </c>
      <c r="H148" s="43">
        <v>24</v>
      </c>
      <c r="I148" s="43" t="s">
        <v>3323</v>
      </c>
      <c r="J148" s="69"/>
      <c r="K148" s="65">
        <f t="shared" si="21"/>
        <v>0</v>
      </c>
      <c r="L148" s="69"/>
      <c r="M148" s="68">
        <f t="shared" si="22"/>
        <v>0</v>
      </c>
      <c r="N148" s="68">
        <f t="shared" si="23"/>
        <v>0</v>
      </c>
    </row>
    <row r="149" spans="1:15" x14ac:dyDescent="0.25">
      <c r="H149" s="43"/>
      <c r="J149" s="65"/>
      <c r="K149" s="65">
        <f t="shared" si="21"/>
        <v>0</v>
      </c>
      <c r="L149" s="65"/>
      <c r="M149" s="68">
        <f t="shared" si="22"/>
        <v>0</v>
      </c>
      <c r="N149" s="68">
        <f t="shared" si="23"/>
        <v>0</v>
      </c>
    </row>
    <row r="150" spans="1:15" ht="18" x14ac:dyDescent="0.4">
      <c r="A150" s="200" t="s">
        <v>3322</v>
      </c>
      <c r="H150" s="43"/>
      <c r="J150" s="65"/>
      <c r="K150" s="65">
        <f t="shared" si="21"/>
        <v>0</v>
      </c>
      <c r="L150" s="65"/>
      <c r="M150" s="68">
        <f t="shared" si="22"/>
        <v>0</v>
      </c>
      <c r="N150" s="68">
        <f t="shared" si="23"/>
        <v>0</v>
      </c>
    </row>
    <row r="151" spans="1:15" x14ac:dyDescent="0.25">
      <c r="H151" s="43"/>
      <c r="J151" s="65"/>
      <c r="K151" s="65">
        <f t="shared" si="21"/>
        <v>0</v>
      </c>
      <c r="L151" s="65"/>
      <c r="M151" s="68">
        <f t="shared" si="22"/>
        <v>0</v>
      </c>
      <c r="N151" s="68">
        <f t="shared" si="23"/>
        <v>0</v>
      </c>
    </row>
    <row r="152" spans="1:15" ht="13" x14ac:dyDescent="0.3">
      <c r="A152" s="162" t="s">
        <v>3265</v>
      </c>
      <c r="H152" s="43"/>
      <c r="J152" s="65"/>
      <c r="K152" s="65">
        <f t="shared" si="21"/>
        <v>0</v>
      </c>
      <c r="L152" s="65"/>
      <c r="M152" s="68">
        <f t="shared" si="22"/>
        <v>0</v>
      </c>
      <c r="N152" s="68">
        <f t="shared" si="23"/>
        <v>0</v>
      </c>
    </row>
    <row r="153" spans="1:15" x14ac:dyDescent="0.25">
      <c r="A153" s="64" t="s">
        <v>3171</v>
      </c>
      <c r="B153" s="43" t="s">
        <v>3321</v>
      </c>
      <c r="H153" s="43"/>
      <c r="J153" s="65"/>
      <c r="K153" s="65">
        <f t="shared" si="21"/>
        <v>0</v>
      </c>
      <c r="L153" s="65"/>
      <c r="M153" s="68">
        <f t="shared" si="22"/>
        <v>0</v>
      </c>
      <c r="N153" s="68">
        <f t="shared" si="23"/>
        <v>0</v>
      </c>
    </row>
    <row r="154" spans="1:15" x14ac:dyDescent="0.25">
      <c r="C154" s="43" t="s">
        <v>3263</v>
      </c>
      <c r="H154" s="43"/>
      <c r="J154" s="65"/>
      <c r="K154" s="65">
        <f t="shared" si="21"/>
        <v>0</v>
      </c>
      <c r="L154" s="65"/>
      <c r="M154" s="68">
        <f t="shared" si="22"/>
        <v>0</v>
      </c>
      <c r="N154" s="68">
        <f t="shared" si="23"/>
        <v>0</v>
      </c>
    </row>
    <row r="155" spans="1:15" x14ac:dyDescent="0.25">
      <c r="D155" s="43" t="s">
        <v>3316</v>
      </c>
      <c r="H155" s="43">
        <v>135</v>
      </c>
      <c r="I155" s="43" t="s">
        <v>325</v>
      </c>
      <c r="J155" s="69"/>
      <c r="K155" s="65">
        <f t="shared" si="21"/>
        <v>0</v>
      </c>
      <c r="L155" s="69"/>
      <c r="M155" s="68">
        <f t="shared" si="22"/>
        <v>0</v>
      </c>
      <c r="N155" s="68">
        <f t="shared" si="23"/>
        <v>0</v>
      </c>
    </row>
    <row r="156" spans="1:15" x14ac:dyDescent="0.25">
      <c r="D156" s="43" t="s">
        <v>3320</v>
      </c>
      <c r="H156" s="43">
        <v>48</v>
      </c>
      <c r="I156" s="43" t="s">
        <v>325</v>
      </c>
      <c r="J156" s="69"/>
      <c r="K156" s="65">
        <f t="shared" si="21"/>
        <v>0</v>
      </c>
      <c r="L156" s="69"/>
      <c r="M156" s="68">
        <f t="shared" si="22"/>
        <v>0</v>
      </c>
      <c r="N156" s="68">
        <f t="shared" si="23"/>
        <v>0</v>
      </c>
    </row>
    <row r="157" spans="1:15" x14ac:dyDescent="0.25">
      <c r="D157" s="43" t="s">
        <v>3314</v>
      </c>
      <c r="H157" s="43">
        <v>54</v>
      </c>
      <c r="I157" s="43" t="s">
        <v>325</v>
      </c>
      <c r="J157" s="69"/>
      <c r="K157" s="65">
        <f t="shared" si="21"/>
        <v>0</v>
      </c>
      <c r="L157" s="69"/>
      <c r="M157" s="68">
        <f t="shared" si="22"/>
        <v>0</v>
      </c>
      <c r="N157" s="68">
        <f t="shared" si="23"/>
        <v>0</v>
      </c>
    </row>
    <row r="158" spans="1:15" x14ac:dyDescent="0.25">
      <c r="H158" s="43"/>
      <c r="J158" s="65"/>
      <c r="K158" s="65">
        <f t="shared" si="21"/>
        <v>0</v>
      </c>
      <c r="L158" s="65"/>
      <c r="M158" s="68">
        <f t="shared" si="22"/>
        <v>0</v>
      </c>
      <c r="N158" s="68">
        <f t="shared" si="23"/>
        <v>0</v>
      </c>
    </row>
    <row r="159" spans="1:15" x14ac:dyDescent="0.25">
      <c r="A159" s="64" t="s">
        <v>3169</v>
      </c>
      <c r="B159" s="43" t="s">
        <v>3285</v>
      </c>
      <c r="H159" s="43"/>
      <c r="J159" s="65"/>
      <c r="K159" s="65">
        <f t="shared" si="21"/>
        <v>0</v>
      </c>
      <c r="L159" s="65"/>
      <c r="M159" s="68">
        <f t="shared" si="22"/>
        <v>0</v>
      </c>
      <c r="N159" s="68">
        <f t="shared" si="23"/>
        <v>0</v>
      </c>
    </row>
    <row r="160" spans="1:15" x14ac:dyDescent="0.25">
      <c r="C160" s="43" t="s">
        <v>3263</v>
      </c>
      <c r="H160" s="43"/>
      <c r="J160" s="65"/>
      <c r="K160" s="65">
        <f t="shared" si="21"/>
        <v>0</v>
      </c>
      <c r="L160" s="65"/>
      <c r="M160" s="68">
        <f t="shared" si="22"/>
        <v>0</v>
      </c>
      <c r="N160" s="68">
        <f t="shared" si="23"/>
        <v>0</v>
      </c>
    </row>
    <row r="161" spans="1:14" x14ac:dyDescent="0.25">
      <c r="D161" s="43" t="s">
        <v>3312</v>
      </c>
      <c r="H161" s="43">
        <v>300</v>
      </c>
      <c r="I161" s="43" t="s">
        <v>325</v>
      </c>
      <c r="J161" s="69"/>
      <c r="K161" s="65">
        <f t="shared" si="21"/>
        <v>0</v>
      </c>
      <c r="L161" s="69"/>
      <c r="M161" s="68">
        <f t="shared" si="22"/>
        <v>0</v>
      </c>
      <c r="N161" s="68">
        <f t="shared" si="23"/>
        <v>0</v>
      </c>
    </row>
    <row r="162" spans="1:14" x14ac:dyDescent="0.25">
      <c r="D162" s="43" t="s">
        <v>3283</v>
      </c>
      <c r="H162" s="43">
        <v>36</v>
      </c>
      <c r="I162" s="43" t="s">
        <v>325</v>
      </c>
      <c r="J162" s="69"/>
      <c r="K162" s="65">
        <f t="shared" si="21"/>
        <v>0</v>
      </c>
      <c r="L162" s="69"/>
      <c r="M162" s="68">
        <f t="shared" si="22"/>
        <v>0</v>
      </c>
      <c r="N162" s="68">
        <f t="shared" si="23"/>
        <v>0</v>
      </c>
    </row>
    <row r="163" spans="1:14" x14ac:dyDescent="0.25">
      <c r="D163" s="43" t="s">
        <v>3282</v>
      </c>
      <c r="H163" s="43">
        <v>64</v>
      </c>
      <c r="I163" s="43" t="s">
        <v>325</v>
      </c>
      <c r="J163" s="69"/>
      <c r="K163" s="65">
        <f t="shared" si="21"/>
        <v>0</v>
      </c>
      <c r="L163" s="69"/>
      <c r="M163" s="68">
        <f t="shared" si="22"/>
        <v>0</v>
      </c>
      <c r="N163" s="68">
        <f t="shared" si="23"/>
        <v>0</v>
      </c>
    </row>
    <row r="164" spans="1:14" x14ac:dyDescent="0.25">
      <c r="D164" s="43" t="s">
        <v>3281</v>
      </c>
      <c r="H164" s="43">
        <v>12</v>
      </c>
      <c r="I164" s="43" t="s">
        <v>325</v>
      </c>
      <c r="J164" s="69"/>
      <c r="K164" s="65">
        <f t="shared" si="21"/>
        <v>0</v>
      </c>
      <c r="L164" s="69"/>
      <c r="M164" s="68">
        <f t="shared" si="22"/>
        <v>0</v>
      </c>
      <c r="N164" s="68">
        <f t="shared" si="23"/>
        <v>0</v>
      </c>
    </row>
    <row r="165" spans="1:14" x14ac:dyDescent="0.25">
      <c r="H165" s="43"/>
      <c r="J165" s="65"/>
      <c r="K165" s="65">
        <f t="shared" si="21"/>
        <v>0</v>
      </c>
      <c r="L165" s="65"/>
      <c r="M165" s="68">
        <f t="shared" si="22"/>
        <v>0</v>
      </c>
      <c r="N165" s="68">
        <f t="shared" si="23"/>
        <v>0</v>
      </c>
    </row>
    <row r="166" spans="1:14" x14ac:dyDescent="0.25">
      <c r="A166" s="64" t="s">
        <v>3167</v>
      </c>
      <c r="B166" s="43" t="s">
        <v>3268</v>
      </c>
      <c r="H166" s="43">
        <f>SUM(H155:H164)</f>
        <v>649</v>
      </c>
      <c r="I166" s="43" t="s">
        <v>325</v>
      </c>
      <c r="J166" s="69"/>
      <c r="K166" s="65">
        <f t="shared" si="21"/>
        <v>0</v>
      </c>
      <c r="L166" s="69"/>
      <c r="M166" s="68">
        <f t="shared" si="22"/>
        <v>0</v>
      </c>
      <c r="N166" s="68">
        <f t="shared" si="23"/>
        <v>0</v>
      </c>
    </row>
    <row r="167" spans="1:14" x14ac:dyDescent="0.25">
      <c r="G167" s="43" t="s">
        <v>3145</v>
      </c>
      <c r="H167" s="43"/>
      <c r="J167" s="65"/>
      <c r="K167" s="65">
        <f t="shared" si="21"/>
        <v>0</v>
      </c>
      <c r="L167" s="65"/>
      <c r="M167" s="68">
        <f t="shared" si="22"/>
        <v>0</v>
      </c>
      <c r="N167" s="68">
        <f t="shared" si="23"/>
        <v>0</v>
      </c>
    </row>
    <row r="168" spans="1:14" ht="13" x14ac:dyDescent="0.3">
      <c r="A168" s="162" t="s">
        <v>3257</v>
      </c>
      <c r="H168" s="43"/>
      <c r="J168" s="65"/>
      <c r="K168" s="65">
        <f t="shared" si="21"/>
        <v>0</v>
      </c>
      <c r="L168" s="65"/>
      <c r="M168" s="68">
        <f t="shared" si="22"/>
        <v>0</v>
      </c>
      <c r="N168" s="68">
        <f t="shared" si="23"/>
        <v>0</v>
      </c>
    </row>
    <row r="169" spans="1:14" x14ac:dyDescent="0.25">
      <c r="A169" s="64" t="s">
        <v>3171</v>
      </c>
      <c r="B169" s="43" t="s">
        <v>3319</v>
      </c>
      <c r="H169" s="43"/>
      <c r="J169" s="65"/>
      <c r="K169" s="65">
        <f t="shared" si="21"/>
        <v>0</v>
      </c>
      <c r="L169" s="65"/>
      <c r="M169" s="68">
        <f t="shared" si="22"/>
        <v>0</v>
      </c>
      <c r="N169" s="68">
        <f t="shared" si="23"/>
        <v>0</v>
      </c>
    </row>
    <row r="170" spans="1:14" x14ac:dyDescent="0.25">
      <c r="D170" s="43" t="s">
        <v>3316</v>
      </c>
      <c r="H170" s="43">
        <f>+H48</f>
        <v>13</v>
      </c>
      <c r="I170" s="43" t="s">
        <v>1539</v>
      </c>
      <c r="J170" s="69"/>
      <c r="K170" s="65">
        <f t="shared" si="21"/>
        <v>0</v>
      </c>
      <c r="L170" s="69"/>
      <c r="M170" s="68">
        <f t="shared" si="22"/>
        <v>0</v>
      </c>
      <c r="N170" s="68">
        <f t="shared" si="23"/>
        <v>0</v>
      </c>
    </row>
    <row r="171" spans="1:14" ht="13.5" customHeight="1" x14ac:dyDescent="0.25">
      <c r="H171" s="43"/>
      <c r="J171" s="65"/>
      <c r="K171" s="65">
        <f t="shared" si="21"/>
        <v>0</v>
      </c>
      <c r="L171" s="65"/>
      <c r="M171" s="68">
        <f t="shared" si="22"/>
        <v>0</v>
      </c>
      <c r="N171" s="68">
        <f t="shared" si="23"/>
        <v>0</v>
      </c>
    </row>
    <row r="172" spans="1:14" ht="13.5" customHeight="1" x14ac:dyDescent="0.25">
      <c r="H172" s="43"/>
      <c r="J172" s="65"/>
      <c r="K172" s="65">
        <f t="shared" si="21"/>
        <v>0</v>
      </c>
      <c r="L172" s="65"/>
      <c r="M172" s="68">
        <f t="shared" si="22"/>
        <v>0</v>
      </c>
      <c r="N172" s="68">
        <f t="shared" si="23"/>
        <v>0</v>
      </c>
    </row>
    <row r="173" spans="1:14" ht="13.5" customHeight="1" x14ac:dyDescent="0.25">
      <c r="H173" s="43"/>
      <c r="J173" s="65"/>
      <c r="K173" s="65">
        <f t="shared" si="21"/>
        <v>0</v>
      </c>
      <c r="L173" s="65"/>
      <c r="M173" s="68">
        <f t="shared" si="22"/>
        <v>0</v>
      </c>
      <c r="N173" s="68">
        <f t="shared" si="23"/>
        <v>0</v>
      </c>
    </row>
    <row r="174" spans="1:14" x14ac:dyDescent="0.25">
      <c r="A174" s="64" t="s">
        <v>3247</v>
      </c>
      <c r="B174" s="43" t="s">
        <v>3318</v>
      </c>
      <c r="H174" s="43"/>
      <c r="J174" s="65"/>
      <c r="K174" s="65">
        <f t="shared" si="21"/>
        <v>0</v>
      </c>
      <c r="L174" s="65"/>
      <c r="M174" s="68">
        <f t="shared" si="22"/>
        <v>0</v>
      </c>
      <c r="N174" s="68">
        <f t="shared" si="23"/>
        <v>0</v>
      </c>
    </row>
    <row r="175" spans="1:14" x14ac:dyDescent="0.25">
      <c r="D175" s="43" t="s">
        <v>3316</v>
      </c>
      <c r="H175" s="208">
        <f>+H62</f>
        <v>20</v>
      </c>
      <c r="I175" s="43" t="s">
        <v>1539</v>
      </c>
      <c r="J175" s="69"/>
      <c r="K175" s="65">
        <f t="shared" si="21"/>
        <v>0</v>
      </c>
      <c r="L175" s="69"/>
      <c r="M175" s="68">
        <f t="shared" si="22"/>
        <v>0</v>
      </c>
      <c r="N175" s="68">
        <f t="shared" si="23"/>
        <v>0</v>
      </c>
    </row>
    <row r="176" spans="1:14" ht="13.5" customHeight="1" x14ac:dyDescent="0.25">
      <c r="H176" s="43"/>
      <c r="J176" s="65"/>
      <c r="K176" s="65">
        <f t="shared" si="21"/>
        <v>0</v>
      </c>
      <c r="L176" s="65"/>
      <c r="M176" s="68">
        <f t="shared" si="22"/>
        <v>0</v>
      </c>
      <c r="N176" s="68">
        <f t="shared" si="23"/>
        <v>0</v>
      </c>
    </row>
    <row r="177" spans="1:14" x14ac:dyDescent="0.25">
      <c r="A177" s="64" t="s">
        <v>3291</v>
      </c>
      <c r="B177" s="43" t="s">
        <v>3317</v>
      </c>
      <c r="H177" s="43"/>
      <c r="J177" s="65"/>
      <c r="K177" s="65">
        <f t="shared" ref="K177:K194" si="24">+J177*H177</f>
        <v>0</v>
      </c>
      <c r="L177" s="65"/>
      <c r="M177" s="68">
        <f t="shared" ref="M177:M194" si="25">+L177*H177</f>
        <v>0</v>
      </c>
      <c r="N177" s="68">
        <f t="shared" ref="N177:N194" si="26">+M177+K177</f>
        <v>0</v>
      </c>
    </row>
    <row r="178" spans="1:14" x14ac:dyDescent="0.25">
      <c r="D178" s="43" t="s">
        <v>3316</v>
      </c>
      <c r="H178" s="43">
        <v>6</v>
      </c>
      <c r="I178" s="43" t="s">
        <v>1539</v>
      </c>
      <c r="J178" s="69"/>
      <c r="K178" s="65">
        <f t="shared" si="24"/>
        <v>0</v>
      </c>
      <c r="L178" s="69"/>
      <c r="M178" s="68">
        <f t="shared" si="25"/>
        <v>0</v>
      </c>
      <c r="N178" s="68">
        <f t="shared" si="26"/>
        <v>0</v>
      </c>
    </row>
    <row r="179" spans="1:14" x14ac:dyDescent="0.25">
      <c r="H179" s="43"/>
      <c r="J179" s="65"/>
      <c r="K179" s="65">
        <f t="shared" si="24"/>
        <v>0</v>
      </c>
      <c r="L179" s="73"/>
      <c r="M179" s="68">
        <f t="shared" si="25"/>
        <v>0</v>
      </c>
      <c r="N179" s="68">
        <f t="shared" si="26"/>
        <v>0</v>
      </c>
    </row>
    <row r="180" spans="1:14" x14ac:dyDescent="0.25">
      <c r="A180" s="64" t="s">
        <v>3289</v>
      </c>
      <c r="B180" s="43" t="s">
        <v>3315</v>
      </c>
      <c r="H180" s="43"/>
      <c r="J180" s="65"/>
      <c r="K180" s="65">
        <f t="shared" si="24"/>
        <v>0</v>
      </c>
      <c r="L180" s="73"/>
      <c r="M180" s="68">
        <f t="shared" si="25"/>
        <v>0</v>
      </c>
      <c r="N180" s="68">
        <f t="shared" si="26"/>
        <v>0</v>
      </c>
    </row>
    <row r="181" spans="1:14" x14ac:dyDescent="0.25">
      <c r="D181" s="43" t="s">
        <v>3314</v>
      </c>
      <c r="H181" s="43">
        <v>10</v>
      </c>
      <c r="I181" s="43" t="s">
        <v>1539</v>
      </c>
      <c r="J181" s="69"/>
      <c r="K181" s="65">
        <f t="shared" si="24"/>
        <v>0</v>
      </c>
      <c r="L181" s="72"/>
      <c r="M181" s="68">
        <f t="shared" si="25"/>
        <v>0</v>
      </c>
      <c r="N181" s="68">
        <f t="shared" si="26"/>
        <v>0</v>
      </c>
    </row>
    <row r="182" spans="1:14" x14ac:dyDescent="0.25">
      <c r="D182" s="43" t="s">
        <v>3312</v>
      </c>
      <c r="H182" s="43">
        <v>1</v>
      </c>
      <c r="I182" s="43" t="s">
        <v>1539</v>
      </c>
      <c r="J182" s="69"/>
      <c r="K182" s="65">
        <f t="shared" si="24"/>
        <v>0</v>
      </c>
      <c r="L182" s="72"/>
      <c r="M182" s="68">
        <f t="shared" si="25"/>
        <v>0</v>
      </c>
      <c r="N182" s="68">
        <f t="shared" si="26"/>
        <v>0</v>
      </c>
    </row>
    <row r="183" spans="1:14" x14ac:dyDescent="0.25">
      <c r="H183" s="43"/>
      <c r="J183" s="65"/>
      <c r="K183" s="65">
        <f t="shared" si="24"/>
        <v>0</v>
      </c>
      <c r="L183" s="73"/>
      <c r="M183" s="68">
        <f t="shared" si="25"/>
        <v>0</v>
      </c>
      <c r="N183" s="68">
        <f t="shared" si="26"/>
        <v>0</v>
      </c>
    </row>
    <row r="184" spans="1:14" x14ac:dyDescent="0.25">
      <c r="A184" s="64" t="s">
        <v>3287</v>
      </c>
      <c r="B184" s="43" t="s">
        <v>3309</v>
      </c>
      <c r="H184" s="43"/>
      <c r="J184" s="65"/>
      <c r="K184" s="65">
        <f t="shared" si="24"/>
        <v>0</v>
      </c>
      <c r="L184" s="73"/>
      <c r="M184" s="68">
        <f t="shared" si="25"/>
        <v>0</v>
      </c>
      <c r="N184" s="68">
        <f t="shared" si="26"/>
        <v>0</v>
      </c>
    </row>
    <row r="185" spans="1:14" x14ac:dyDescent="0.25">
      <c r="D185" s="43" t="s">
        <v>3314</v>
      </c>
      <c r="H185" s="43">
        <v>10</v>
      </c>
      <c r="I185" s="43" t="s">
        <v>1539</v>
      </c>
      <c r="J185" s="69"/>
      <c r="K185" s="65">
        <f t="shared" si="24"/>
        <v>0</v>
      </c>
      <c r="L185" s="72"/>
      <c r="M185" s="68">
        <f t="shared" si="25"/>
        <v>0</v>
      </c>
      <c r="N185" s="68">
        <f t="shared" si="26"/>
        <v>0</v>
      </c>
    </row>
    <row r="186" spans="1:14" x14ac:dyDescent="0.25">
      <c r="D186" s="43" t="s">
        <v>3312</v>
      </c>
      <c r="H186" s="43">
        <v>1</v>
      </c>
      <c r="I186" s="43" t="s">
        <v>1539</v>
      </c>
      <c r="J186" s="69"/>
      <c r="K186" s="65">
        <f t="shared" si="24"/>
        <v>0</v>
      </c>
      <c r="L186" s="72"/>
      <c r="M186" s="68">
        <f t="shared" si="25"/>
        <v>0</v>
      </c>
      <c r="N186" s="68">
        <f t="shared" si="26"/>
        <v>0</v>
      </c>
    </row>
    <row r="187" spans="1:14" x14ac:dyDescent="0.25">
      <c r="H187" s="43"/>
      <c r="J187" s="65"/>
      <c r="K187" s="65">
        <f t="shared" si="24"/>
        <v>0</v>
      </c>
      <c r="L187" s="73"/>
      <c r="M187" s="68">
        <f t="shared" si="25"/>
        <v>0</v>
      </c>
      <c r="N187" s="68">
        <f t="shared" si="26"/>
        <v>0</v>
      </c>
    </row>
    <row r="188" spans="1:14" x14ac:dyDescent="0.25">
      <c r="A188" s="64" t="s">
        <v>372</v>
      </c>
      <c r="B188" s="43" t="s">
        <v>3313</v>
      </c>
      <c r="H188" s="43"/>
      <c r="J188" s="65"/>
      <c r="K188" s="65">
        <f t="shared" si="24"/>
        <v>0</v>
      </c>
      <c r="L188" s="73"/>
      <c r="M188" s="68">
        <f t="shared" si="25"/>
        <v>0</v>
      </c>
      <c r="N188" s="68">
        <f t="shared" si="26"/>
        <v>0</v>
      </c>
    </row>
    <row r="189" spans="1:14" x14ac:dyDescent="0.25">
      <c r="D189" s="43" t="s">
        <v>3312</v>
      </c>
      <c r="H189" s="43">
        <v>2</v>
      </c>
      <c r="I189" s="43" t="s">
        <v>1539</v>
      </c>
      <c r="J189" s="69"/>
      <c r="K189" s="65">
        <f t="shared" si="24"/>
        <v>0</v>
      </c>
      <c r="L189" s="72"/>
      <c r="M189" s="68">
        <f t="shared" si="25"/>
        <v>0</v>
      </c>
      <c r="N189" s="68">
        <f t="shared" si="26"/>
        <v>0</v>
      </c>
    </row>
    <row r="190" spans="1:14" x14ac:dyDescent="0.25">
      <c r="H190" s="43"/>
      <c r="J190" s="65"/>
      <c r="K190" s="65">
        <f t="shared" si="24"/>
        <v>0</v>
      </c>
      <c r="L190" s="65"/>
      <c r="M190" s="68">
        <f t="shared" si="25"/>
        <v>0</v>
      </c>
      <c r="N190" s="68">
        <f t="shared" si="26"/>
        <v>0</v>
      </c>
    </row>
    <row r="191" spans="1:14" ht="13" x14ac:dyDescent="0.3">
      <c r="A191" s="162" t="s">
        <v>3172</v>
      </c>
      <c r="H191" s="43"/>
      <c r="J191" s="65"/>
      <c r="K191" s="65">
        <f t="shared" si="24"/>
        <v>0</v>
      </c>
      <c r="L191" s="65"/>
      <c r="M191" s="68">
        <f t="shared" si="25"/>
        <v>0</v>
      </c>
      <c r="N191" s="68">
        <f t="shared" si="26"/>
        <v>0</v>
      </c>
    </row>
    <row r="192" spans="1:14" x14ac:dyDescent="0.25">
      <c r="A192" s="64">
        <v>1</v>
      </c>
      <c r="B192" s="43" t="s">
        <v>3168</v>
      </c>
      <c r="H192" s="43">
        <v>1</v>
      </c>
      <c r="I192" s="43" t="s">
        <v>349</v>
      </c>
      <c r="J192" s="69"/>
      <c r="K192" s="65">
        <f t="shared" si="24"/>
        <v>0</v>
      </c>
      <c r="L192" s="69"/>
      <c r="M192" s="68">
        <f t="shared" si="25"/>
        <v>0</v>
      </c>
      <c r="N192" s="68">
        <f t="shared" si="26"/>
        <v>0</v>
      </c>
    </row>
    <row r="193" spans="1:15" x14ac:dyDescent="0.25">
      <c r="H193" s="43"/>
      <c r="J193" s="65"/>
      <c r="K193" s="65">
        <f t="shared" si="24"/>
        <v>0</v>
      </c>
      <c r="L193" s="65"/>
      <c r="M193" s="68">
        <f t="shared" si="25"/>
        <v>0</v>
      </c>
      <c r="N193" s="68">
        <f t="shared" si="26"/>
        <v>0</v>
      </c>
    </row>
    <row r="194" spans="1:15" x14ac:dyDescent="0.25">
      <c r="A194" s="64" t="s">
        <v>89</v>
      </c>
      <c r="B194" s="43" t="s">
        <v>3166</v>
      </c>
      <c r="H194" s="43">
        <v>24</v>
      </c>
      <c r="I194" s="43" t="s">
        <v>3311</v>
      </c>
      <c r="J194" s="69"/>
      <c r="K194" s="65">
        <f t="shared" si="24"/>
        <v>0</v>
      </c>
      <c r="L194" s="69"/>
      <c r="M194" s="68">
        <f t="shared" si="25"/>
        <v>0</v>
      </c>
      <c r="N194" s="68">
        <f t="shared" si="26"/>
        <v>0</v>
      </c>
    </row>
    <row r="195" spans="1:15" x14ac:dyDescent="0.25">
      <c r="H195" s="43"/>
      <c r="J195" s="65"/>
      <c r="K195" s="65"/>
      <c r="L195" s="65"/>
      <c r="M195" s="68"/>
      <c r="N195" s="68"/>
    </row>
    <row r="196" spans="1:15" ht="18" x14ac:dyDescent="0.4">
      <c r="A196" s="200" t="s">
        <v>3310</v>
      </c>
      <c r="J196" s="65"/>
      <c r="K196" s="65">
        <f t="shared" ref="K196:K227" si="27">+J196*H196</f>
        <v>0</v>
      </c>
      <c r="L196" s="65"/>
      <c r="M196" s="68">
        <f t="shared" ref="M196:M227" si="28">+L196*H196</f>
        <v>0</v>
      </c>
      <c r="N196" s="68">
        <f t="shared" ref="N196:N227" si="29">+M196+K196</f>
        <v>0</v>
      </c>
      <c r="O196" s="65"/>
    </row>
    <row r="197" spans="1:15" x14ac:dyDescent="0.25">
      <c r="J197" s="65"/>
      <c r="K197" s="65">
        <f t="shared" si="27"/>
        <v>0</v>
      </c>
      <c r="L197" s="65"/>
      <c r="M197" s="68">
        <f t="shared" si="28"/>
        <v>0</v>
      </c>
      <c r="N197" s="68">
        <f t="shared" si="29"/>
        <v>0</v>
      </c>
      <c r="O197" s="65"/>
    </row>
    <row r="198" spans="1:15" ht="13" x14ac:dyDescent="0.3">
      <c r="A198" s="162" t="s">
        <v>3265</v>
      </c>
      <c r="J198" s="65"/>
      <c r="K198" s="65">
        <f t="shared" si="27"/>
        <v>0</v>
      </c>
      <c r="L198" s="65"/>
      <c r="M198" s="68">
        <f t="shared" si="28"/>
        <v>0</v>
      </c>
      <c r="N198" s="68">
        <f t="shared" si="29"/>
        <v>0</v>
      </c>
      <c r="O198" s="65"/>
    </row>
    <row r="199" spans="1:15" x14ac:dyDescent="0.25">
      <c r="A199" s="64" t="s">
        <v>3171</v>
      </c>
      <c r="B199" s="43" t="s">
        <v>3285</v>
      </c>
      <c r="J199" s="65"/>
      <c r="K199" s="65">
        <f t="shared" si="27"/>
        <v>0</v>
      </c>
      <c r="L199" s="65"/>
      <c r="M199" s="68">
        <f t="shared" si="28"/>
        <v>0</v>
      </c>
      <c r="N199" s="68">
        <f t="shared" si="29"/>
        <v>0</v>
      </c>
      <c r="O199" s="65"/>
    </row>
    <row r="200" spans="1:15" x14ac:dyDescent="0.25">
      <c r="C200" s="43" t="s">
        <v>3263</v>
      </c>
      <c r="J200" s="65"/>
      <c r="K200" s="65">
        <f t="shared" si="27"/>
        <v>0</v>
      </c>
      <c r="L200" s="65"/>
      <c r="M200" s="68">
        <f t="shared" si="28"/>
        <v>0</v>
      </c>
      <c r="N200" s="68">
        <f t="shared" si="29"/>
        <v>0</v>
      </c>
      <c r="O200" s="65"/>
    </row>
    <row r="201" spans="1:15" x14ac:dyDescent="0.25">
      <c r="C201" s="43" t="s">
        <v>3284</v>
      </c>
      <c r="J201" s="65"/>
      <c r="K201" s="65">
        <f t="shared" si="27"/>
        <v>0</v>
      </c>
      <c r="L201" s="65"/>
      <c r="M201" s="68">
        <f t="shared" si="28"/>
        <v>0</v>
      </c>
      <c r="N201" s="68">
        <f t="shared" si="29"/>
        <v>0</v>
      </c>
      <c r="O201" s="65"/>
    </row>
    <row r="202" spans="1:15" x14ac:dyDescent="0.25">
      <c r="D202" s="43" t="s">
        <v>3283</v>
      </c>
      <c r="H202" s="43">
        <v>90</v>
      </c>
      <c r="I202" s="43" t="s">
        <v>325</v>
      </c>
      <c r="J202" s="69"/>
      <c r="K202" s="65">
        <f t="shared" si="27"/>
        <v>0</v>
      </c>
      <c r="L202" s="69"/>
      <c r="M202" s="68">
        <f t="shared" si="28"/>
        <v>0</v>
      </c>
      <c r="N202" s="68">
        <f t="shared" si="29"/>
        <v>0</v>
      </c>
    </row>
    <row r="203" spans="1:15" x14ac:dyDescent="0.25">
      <c r="D203" s="43" t="s">
        <v>3282</v>
      </c>
      <c r="H203" s="201">
        <v>14</v>
      </c>
      <c r="I203" s="43" t="s">
        <v>325</v>
      </c>
      <c r="J203" s="69"/>
      <c r="K203" s="65">
        <f t="shared" si="27"/>
        <v>0</v>
      </c>
      <c r="L203" s="71"/>
      <c r="M203" s="68">
        <f t="shared" si="28"/>
        <v>0</v>
      </c>
      <c r="N203" s="68">
        <f t="shared" si="29"/>
        <v>0</v>
      </c>
      <c r="O203" s="65"/>
    </row>
    <row r="204" spans="1:15" x14ac:dyDescent="0.25">
      <c r="D204" s="43" t="s">
        <v>3281</v>
      </c>
      <c r="H204" s="201">
        <v>8</v>
      </c>
      <c r="I204" s="43" t="s">
        <v>325</v>
      </c>
      <c r="J204" s="69"/>
      <c r="K204" s="65">
        <f t="shared" si="27"/>
        <v>0</v>
      </c>
      <c r="L204" s="71"/>
      <c r="M204" s="68">
        <f t="shared" si="28"/>
        <v>0</v>
      </c>
      <c r="N204" s="68">
        <f t="shared" si="29"/>
        <v>0</v>
      </c>
      <c r="O204" s="65"/>
    </row>
    <row r="205" spans="1:15" x14ac:dyDescent="0.25">
      <c r="J205" s="65"/>
      <c r="K205" s="65">
        <f t="shared" si="27"/>
        <v>0</v>
      </c>
      <c r="L205" s="65"/>
      <c r="M205" s="68">
        <f t="shared" si="28"/>
        <v>0</v>
      </c>
      <c r="N205" s="68">
        <f t="shared" si="29"/>
        <v>0</v>
      </c>
      <c r="O205" s="65"/>
    </row>
    <row r="206" spans="1:15" x14ac:dyDescent="0.25">
      <c r="H206" s="43"/>
      <c r="J206" s="65"/>
      <c r="K206" s="65">
        <f t="shared" si="27"/>
        <v>0</v>
      </c>
      <c r="L206" s="73"/>
      <c r="M206" s="68">
        <f t="shared" si="28"/>
        <v>0</v>
      </c>
      <c r="N206" s="68">
        <f t="shared" si="29"/>
        <v>0</v>
      </c>
    </row>
    <row r="207" spans="1:15" x14ac:dyDescent="0.25">
      <c r="A207" s="64" t="s">
        <v>3167</v>
      </c>
      <c r="B207" s="43" t="s">
        <v>3309</v>
      </c>
      <c r="H207" s="43"/>
      <c r="J207" s="65"/>
      <c r="K207" s="65">
        <f t="shared" si="27"/>
        <v>0</v>
      </c>
      <c r="L207" s="73"/>
      <c r="M207" s="68">
        <f t="shared" si="28"/>
        <v>0</v>
      </c>
      <c r="N207" s="68">
        <f t="shared" si="29"/>
        <v>0</v>
      </c>
    </row>
    <row r="208" spans="1:15" x14ac:dyDescent="0.25">
      <c r="D208" s="43" t="s">
        <v>3283</v>
      </c>
      <c r="H208" s="43">
        <v>6</v>
      </c>
      <c r="I208" s="43" t="s">
        <v>1539</v>
      </c>
      <c r="J208" s="69"/>
      <c r="K208" s="65">
        <f t="shared" si="27"/>
        <v>0</v>
      </c>
      <c r="L208" s="72"/>
      <c r="M208" s="68">
        <f t="shared" si="28"/>
        <v>0</v>
      </c>
      <c r="N208" s="68">
        <f t="shared" si="29"/>
        <v>0</v>
      </c>
    </row>
    <row r="209" spans="1:15" x14ac:dyDescent="0.25">
      <c r="J209" s="65"/>
      <c r="K209" s="65">
        <f t="shared" si="27"/>
        <v>0</v>
      </c>
      <c r="L209" s="65"/>
      <c r="M209" s="68">
        <f t="shared" si="28"/>
        <v>0</v>
      </c>
      <c r="N209" s="68">
        <f t="shared" si="29"/>
        <v>0</v>
      </c>
      <c r="O209" s="65"/>
    </row>
    <row r="210" spans="1:15" x14ac:dyDescent="0.25">
      <c r="A210" s="64" t="s">
        <v>3247</v>
      </c>
      <c r="B210" s="43" t="s">
        <v>3268</v>
      </c>
      <c r="H210" s="201">
        <f>SUM(H202:H204)</f>
        <v>112</v>
      </c>
      <c r="I210" s="43" t="s">
        <v>325</v>
      </c>
      <c r="J210" s="69"/>
      <c r="K210" s="65">
        <f t="shared" si="27"/>
        <v>0</v>
      </c>
      <c r="L210" s="69"/>
      <c r="M210" s="68">
        <f t="shared" si="28"/>
        <v>0</v>
      </c>
      <c r="N210" s="68">
        <f t="shared" si="29"/>
        <v>0</v>
      </c>
      <c r="O210" s="65"/>
    </row>
    <row r="211" spans="1:15" x14ac:dyDescent="0.25">
      <c r="J211" s="65"/>
      <c r="K211" s="65">
        <f t="shared" si="27"/>
        <v>0</v>
      </c>
      <c r="L211" s="65"/>
      <c r="M211" s="68">
        <f t="shared" si="28"/>
        <v>0</v>
      </c>
      <c r="N211" s="68">
        <f t="shared" si="29"/>
        <v>0</v>
      </c>
      <c r="O211" s="65"/>
    </row>
    <row r="212" spans="1:15" ht="13" x14ac:dyDescent="0.3">
      <c r="A212" s="162" t="s">
        <v>3172</v>
      </c>
      <c r="J212" s="65"/>
      <c r="K212" s="65">
        <f t="shared" si="27"/>
        <v>0</v>
      </c>
      <c r="L212" s="65"/>
      <c r="M212" s="68">
        <f t="shared" si="28"/>
        <v>0</v>
      </c>
      <c r="N212" s="68">
        <f t="shared" si="29"/>
        <v>0</v>
      </c>
      <c r="O212" s="65"/>
    </row>
    <row r="213" spans="1:15" x14ac:dyDescent="0.25">
      <c r="J213" s="65"/>
      <c r="K213" s="65">
        <f t="shared" si="27"/>
        <v>0</v>
      </c>
      <c r="L213" s="65"/>
      <c r="M213" s="68">
        <f t="shared" si="28"/>
        <v>0</v>
      </c>
      <c r="N213" s="68">
        <f t="shared" si="29"/>
        <v>0</v>
      </c>
      <c r="O213" s="65"/>
    </row>
    <row r="214" spans="1:15" x14ac:dyDescent="0.25">
      <c r="A214" s="64" t="s">
        <v>3171</v>
      </c>
      <c r="B214" s="43" t="s">
        <v>3267</v>
      </c>
      <c r="H214" s="201">
        <v>1</v>
      </c>
      <c r="I214" s="43" t="s">
        <v>349</v>
      </c>
      <c r="J214" s="69"/>
      <c r="K214" s="65">
        <f t="shared" si="27"/>
        <v>0</v>
      </c>
      <c r="L214" s="69"/>
      <c r="M214" s="68">
        <f t="shared" si="28"/>
        <v>0</v>
      </c>
      <c r="N214" s="68">
        <f t="shared" si="29"/>
        <v>0</v>
      </c>
      <c r="O214" s="65"/>
    </row>
    <row r="215" spans="1:15" x14ac:dyDescent="0.25">
      <c r="J215" s="65"/>
      <c r="K215" s="65">
        <f t="shared" si="27"/>
        <v>0</v>
      </c>
      <c r="L215" s="65"/>
      <c r="M215" s="68">
        <f t="shared" si="28"/>
        <v>0</v>
      </c>
      <c r="N215" s="68">
        <f t="shared" si="29"/>
        <v>0</v>
      </c>
      <c r="O215" s="65"/>
    </row>
    <row r="216" spans="1:15" x14ac:dyDescent="0.25">
      <c r="A216" s="64" t="s">
        <v>3169</v>
      </c>
      <c r="B216" s="43" t="s">
        <v>3301</v>
      </c>
      <c r="H216" s="201">
        <v>1</v>
      </c>
      <c r="I216" s="43" t="s">
        <v>1539</v>
      </c>
      <c r="J216" s="69"/>
      <c r="K216" s="65">
        <f t="shared" si="27"/>
        <v>0</v>
      </c>
      <c r="L216" s="69"/>
      <c r="M216" s="68">
        <f t="shared" si="28"/>
        <v>0</v>
      </c>
      <c r="N216" s="68">
        <f t="shared" si="29"/>
        <v>0</v>
      </c>
      <c r="O216" s="65"/>
    </row>
    <row r="217" spans="1:15" x14ac:dyDescent="0.25">
      <c r="J217" s="65"/>
      <c r="K217" s="65">
        <f t="shared" si="27"/>
        <v>0</v>
      </c>
      <c r="L217" s="65"/>
      <c r="M217" s="68">
        <f t="shared" si="28"/>
        <v>0</v>
      </c>
      <c r="N217" s="68">
        <f t="shared" si="29"/>
        <v>0</v>
      </c>
    </row>
    <row r="218" spans="1:15" ht="18" x14ac:dyDescent="0.4">
      <c r="A218" s="200" t="s">
        <v>3308</v>
      </c>
      <c r="J218" s="65"/>
      <c r="K218" s="65">
        <f t="shared" si="27"/>
        <v>0</v>
      </c>
      <c r="L218" s="65"/>
      <c r="M218" s="68">
        <f t="shared" si="28"/>
        <v>0</v>
      </c>
      <c r="N218" s="68">
        <f t="shared" si="29"/>
        <v>0</v>
      </c>
      <c r="O218" s="65"/>
    </row>
    <row r="219" spans="1:15" x14ac:dyDescent="0.25">
      <c r="J219" s="65"/>
      <c r="K219" s="65">
        <f t="shared" si="27"/>
        <v>0</v>
      </c>
      <c r="L219" s="65"/>
      <c r="M219" s="68">
        <f t="shared" si="28"/>
        <v>0</v>
      </c>
      <c r="N219" s="68">
        <f t="shared" si="29"/>
        <v>0</v>
      </c>
      <c r="O219" s="65"/>
    </row>
    <row r="220" spans="1:15" ht="13" x14ac:dyDescent="0.3">
      <c r="A220" s="162" t="s">
        <v>3265</v>
      </c>
      <c r="J220" s="65"/>
      <c r="K220" s="65">
        <f t="shared" si="27"/>
        <v>0</v>
      </c>
      <c r="L220" s="65"/>
      <c r="M220" s="68">
        <f t="shared" si="28"/>
        <v>0</v>
      </c>
      <c r="N220" s="68">
        <f t="shared" si="29"/>
        <v>0</v>
      </c>
      <c r="O220" s="65"/>
    </row>
    <row r="221" spans="1:15" x14ac:dyDescent="0.25">
      <c r="A221" s="64" t="s">
        <v>3171</v>
      </c>
      <c r="B221" s="43" t="s">
        <v>3285</v>
      </c>
      <c r="J221" s="65"/>
      <c r="K221" s="65">
        <f t="shared" si="27"/>
        <v>0</v>
      </c>
      <c r="L221" s="65"/>
      <c r="M221" s="68">
        <f t="shared" si="28"/>
        <v>0</v>
      </c>
      <c r="N221" s="68">
        <f t="shared" si="29"/>
        <v>0</v>
      </c>
      <c r="O221" s="65"/>
    </row>
    <row r="222" spans="1:15" x14ac:dyDescent="0.25">
      <c r="C222" s="43" t="s">
        <v>3263</v>
      </c>
      <c r="J222" s="65"/>
      <c r="K222" s="65">
        <f t="shared" si="27"/>
        <v>0</v>
      </c>
      <c r="L222" s="65"/>
      <c r="M222" s="68">
        <f t="shared" si="28"/>
        <v>0</v>
      </c>
      <c r="N222" s="68">
        <f t="shared" si="29"/>
        <v>0</v>
      </c>
      <c r="O222" s="65"/>
    </row>
    <row r="223" spans="1:15" x14ac:dyDescent="0.25">
      <c r="C223" s="43" t="s">
        <v>3284</v>
      </c>
      <c r="J223" s="65"/>
      <c r="K223" s="65">
        <f t="shared" si="27"/>
        <v>0</v>
      </c>
      <c r="L223" s="65"/>
      <c r="M223" s="68">
        <f t="shared" si="28"/>
        <v>0</v>
      </c>
      <c r="N223" s="68">
        <f t="shared" si="29"/>
        <v>0</v>
      </c>
      <c r="O223" s="65"/>
    </row>
    <row r="224" spans="1:15" x14ac:dyDescent="0.25">
      <c r="D224" s="43" t="s">
        <v>3282</v>
      </c>
      <c r="H224" s="201">
        <v>4</v>
      </c>
      <c r="I224" s="43" t="s">
        <v>325</v>
      </c>
      <c r="J224" s="69"/>
      <c r="K224" s="65">
        <f t="shared" si="27"/>
        <v>0</v>
      </c>
      <c r="L224" s="71"/>
      <c r="M224" s="68">
        <f t="shared" si="28"/>
        <v>0</v>
      </c>
      <c r="N224" s="68">
        <f t="shared" si="29"/>
        <v>0</v>
      </c>
      <c r="O224" s="65"/>
    </row>
    <row r="225" spans="1:15" x14ac:dyDescent="0.25">
      <c r="D225" s="43" t="s">
        <v>3281</v>
      </c>
      <c r="H225" s="201">
        <v>16</v>
      </c>
      <c r="I225" s="43" t="s">
        <v>325</v>
      </c>
      <c r="J225" s="69"/>
      <c r="K225" s="65">
        <f t="shared" si="27"/>
        <v>0</v>
      </c>
      <c r="L225" s="71"/>
      <c r="M225" s="68">
        <f t="shared" si="28"/>
        <v>0</v>
      </c>
      <c r="N225" s="68">
        <f t="shared" si="29"/>
        <v>0</v>
      </c>
      <c r="O225" s="65"/>
    </row>
    <row r="226" spans="1:15" x14ac:dyDescent="0.25">
      <c r="J226" s="65"/>
      <c r="K226" s="65">
        <f t="shared" si="27"/>
        <v>0</v>
      </c>
      <c r="L226" s="65"/>
      <c r="M226" s="68">
        <f t="shared" si="28"/>
        <v>0</v>
      </c>
      <c r="N226" s="68">
        <f t="shared" si="29"/>
        <v>0</v>
      </c>
      <c r="O226" s="65"/>
    </row>
    <row r="227" spans="1:15" x14ac:dyDescent="0.25">
      <c r="A227" s="64" t="s">
        <v>3169</v>
      </c>
      <c r="B227" s="43" t="s">
        <v>3307</v>
      </c>
      <c r="J227" s="65"/>
      <c r="K227" s="65">
        <f t="shared" si="27"/>
        <v>0</v>
      </c>
      <c r="L227" s="65"/>
      <c r="M227" s="68">
        <f t="shared" si="28"/>
        <v>0</v>
      </c>
      <c r="N227" s="68">
        <f t="shared" si="29"/>
        <v>0</v>
      </c>
      <c r="O227" s="65"/>
    </row>
    <row r="228" spans="1:15" x14ac:dyDescent="0.25">
      <c r="C228" s="43" t="s">
        <v>3277</v>
      </c>
      <c r="H228" s="43"/>
      <c r="J228" s="65"/>
      <c r="K228" s="65">
        <f t="shared" ref="K228:K259" si="30">+J228*H228</f>
        <v>0</v>
      </c>
      <c r="L228" s="65"/>
      <c r="M228" s="68">
        <f t="shared" ref="M228:M259" si="31">+L228*H228</f>
        <v>0</v>
      </c>
      <c r="N228" s="68">
        <f t="shared" ref="N228:N259" si="32">+M228+K228</f>
        <v>0</v>
      </c>
    </row>
    <row r="229" spans="1:15" x14ac:dyDescent="0.25">
      <c r="C229" s="43" t="s">
        <v>3276</v>
      </c>
      <c r="H229" s="43"/>
      <c r="J229" s="65"/>
      <c r="K229" s="65">
        <f t="shared" si="30"/>
        <v>0</v>
      </c>
      <c r="L229" s="65"/>
      <c r="M229" s="68">
        <f t="shared" si="31"/>
        <v>0</v>
      </c>
      <c r="N229" s="68">
        <f t="shared" si="32"/>
        <v>0</v>
      </c>
    </row>
    <row r="230" spans="1:15" x14ac:dyDescent="0.25">
      <c r="C230" s="43" t="s">
        <v>3275</v>
      </c>
      <c r="H230" s="43"/>
      <c r="J230" s="65"/>
      <c r="K230" s="65">
        <f t="shared" si="30"/>
        <v>0</v>
      </c>
      <c r="L230" s="65"/>
      <c r="M230" s="68">
        <f t="shared" si="31"/>
        <v>0</v>
      </c>
      <c r="N230" s="68">
        <f t="shared" si="32"/>
        <v>0</v>
      </c>
    </row>
    <row r="231" spans="1:15" x14ac:dyDescent="0.25">
      <c r="C231" s="43" t="s">
        <v>3274</v>
      </c>
      <c r="H231" s="43"/>
      <c r="J231" s="65"/>
      <c r="K231" s="65">
        <f t="shared" si="30"/>
        <v>0</v>
      </c>
      <c r="L231" s="65"/>
      <c r="M231" s="68">
        <f t="shared" si="31"/>
        <v>0</v>
      </c>
      <c r="N231" s="68">
        <f t="shared" si="32"/>
        <v>0</v>
      </c>
    </row>
    <row r="232" spans="1:15" x14ac:dyDescent="0.25">
      <c r="C232" s="43" t="s">
        <v>3273</v>
      </c>
      <c r="H232" s="43"/>
      <c r="J232" s="65"/>
      <c r="K232" s="65">
        <f t="shared" si="30"/>
        <v>0</v>
      </c>
      <c r="L232" s="65"/>
      <c r="M232" s="68">
        <f t="shared" si="31"/>
        <v>0</v>
      </c>
      <c r="N232" s="68">
        <f t="shared" si="32"/>
        <v>0</v>
      </c>
    </row>
    <row r="233" spans="1:15" x14ac:dyDescent="0.25">
      <c r="H233" s="43"/>
      <c r="J233" s="65"/>
      <c r="K233" s="65">
        <f t="shared" si="30"/>
        <v>0</v>
      </c>
      <c r="L233" s="65"/>
      <c r="M233" s="68">
        <f t="shared" si="31"/>
        <v>0</v>
      </c>
      <c r="N233" s="68">
        <f t="shared" si="32"/>
        <v>0</v>
      </c>
    </row>
    <row r="234" spans="1:15" x14ac:dyDescent="0.25">
      <c r="D234" s="43" t="s">
        <v>3272</v>
      </c>
      <c r="H234" s="43">
        <v>1</v>
      </c>
      <c r="I234" s="43" t="s">
        <v>365</v>
      </c>
      <c r="J234" s="69"/>
      <c r="K234" s="65">
        <f t="shared" si="30"/>
        <v>0</v>
      </c>
      <c r="L234" s="69"/>
      <c r="M234" s="68">
        <f t="shared" si="31"/>
        <v>0</v>
      </c>
      <c r="N234" s="68">
        <f t="shared" si="32"/>
        <v>0</v>
      </c>
    </row>
    <row r="235" spans="1:15" x14ac:dyDescent="0.25">
      <c r="J235" s="65"/>
      <c r="K235" s="65">
        <f t="shared" si="30"/>
        <v>0</v>
      </c>
      <c r="L235" s="65"/>
      <c r="M235" s="68">
        <f t="shared" si="31"/>
        <v>0</v>
      </c>
      <c r="N235" s="68">
        <f t="shared" si="32"/>
        <v>0</v>
      </c>
      <c r="O235" s="65"/>
    </row>
    <row r="236" spans="1:15" x14ac:dyDescent="0.25">
      <c r="A236" s="64" t="s">
        <v>3167</v>
      </c>
      <c r="B236" s="43" t="s">
        <v>3306</v>
      </c>
      <c r="J236" s="65"/>
      <c r="K236" s="65">
        <f t="shared" si="30"/>
        <v>0</v>
      </c>
      <c r="L236" s="65"/>
      <c r="M236" s="68">
        <f t="shared" si="31"/>
        <v>0</v>
      </c>
      <c r="N236" s="68">
        <f t="shared" si="32"/>
        <v>0</v>
      </c>
      <c r="O236" s="65"/>
    </row>
    <row r="237" spans="1:15" x14ac:dyDescent="0.25">
      <c r="D237" s="43" t="s">
        <v>3305</v>
      </c>
      <c r="H237" s="201">
        <v>1</v>
      </c>
      <c r="I237" s="43" t="s">
        <v>1539</v>
      </c>
      <c r="J237" s="69"/>
      <c r="K237" s="65">
        <f t="shared" si="30"/>
        <v>0</v>
      </c>
      <c r="L237" s="69"/>
      <c r="M237" s="68">
        <f t="shared" si="31"/>
        <v>0</v>
      </c>
      <c r="N237" s="68">
        <f t="shared" si="32"/>
        <v>0</v>
      </c>
      <c r="O237" s="65"/>
    </row>
    <row r="238" spans="1:15" x14ac:dyDescent="0.25">
      <c r="J238" s="65"/>
      <c r="K238" s="65">
        <f t="shared" si="30"/>
        <v>0</v>
      </c>
      <c r="L238" s="65"/>
      <c r="M238" s="68">
        <f t="shared" si="31"/>
        <v>0</v>
      </c>
      <c r="N238" s="68">
        <f t="shared" si="32"/>
        <v>0</v>
      </c>
      <c r="O238" s="65"/>
    </row>
    <row r="239" spans="1:15" x14ac:dyDescent="0.25">
      <c r="A239" s="64" t="s">
        <v>3247</v>
      </c>
      <c r="B239" s="43" t="s">
        <v>3268</v>
      </c>
      <c r="H239" s="201">
        <f>SUM(H224:H225)</f>
        <v>20</v>
      </c>
      <c r="I239" s="43" t="s">
        <v>325</v>
      </c>
      <c r="J239" s="69"/>
      <c r="K239" s="65">
        <f t="shared" si="30"/>
        <v>0</v>
      </c>
      <c r="L239" s="69"/>
      <c r="M239" s="68">
        <f t="shared" si="31"/>
        <v>0</v>
      </c>
      <c r="N239" s="68">
        <f t="shared" si="32"/>
        <v>0</v>
      </c>
      <c r="O239" s="65"/>
    </row>
    <row r="240" spans="1:15" x14ac:dyDescent="0.25">
      <c r="J240" s="65"/>
      <c r="K240" s="65">
        <f t="shared" si="30"/>
        <v>0</v>
      </c>
      <c r="L240" s="65"/>
      <c r="M240" s="68">
        <f t="shared" si="31"/>
        <v>0</v>
      </c>
      <c r="N240" s="68">
        <f t="shared" si="32"/>
        <v>0</v>
      </c>
      <c r="O240" s="65"/>
    </row>
    <row r="241" spans="1:15" ht="13" x14ac:dyDescent="0.3">
      <c r="A241" s="162" t="s">
        <v>3172</v>
      </c>
      <c r="J241" s="65"/>
      <c r="K241" s="65">
        <f t="shared" si="30"/>
        <v>0</v>
      </c>
      <c r="L241" s="65"/>
      <c r="M241" s="68">
        <f t="shared" si="31"/>
        <v>0</v>
      </c>
      <c r="N241" s="68">
        <f t="shared" si="32"/>
        <v>0</v>
      </c>
      <c r="O241" s="65"/>
    </row>
    <row r="242" spans="1:15" x14ac:dyDescent="0.25">
      <c r="A242" s="64" t="s">
        <v>3304</v>
      </c>
      <c r="B242" s="43" t="s">
        <v>3303</v>
      </c>
      <c r="J242" s="65"/>
      <c r="K242" s="65">
        <f t="shared" si="30"/>
        <v>0</v>
      </c>
      <c r="L242" s="65"/>
      <c r="M242" s="68">
        <f t="shared" si="31"/>
        <v>0</v>
      </c>
      <c r="N242" s="68">
        <f t="shared" si="32"/>
        <v>0</v>
      </c>
      <c r="O242" s="65"/>
    </row>
    <row r="243" spans="1:15" x14ac:dyDescent="0.25">
      <c r="D243" s="43" t="s">
        <v>3302</v>
      </c>
      <c r="H243" s="201">
        <v>1</v>
      </c>
      <c r="I243" s="43" t="s">
        <v>1539</v>
      </c>
      <c r="J243" s="69"/>
      <c r="K243" s="65">
        <f t="shared" si="30"/>
        <v>0</v>
      </c>
      <c r="L243" s="69"/>
      <c r="M243" s="68">
        <f t="shared" si="31"/>
        <v>0</v>
      </c>
      <c r="N243" s="68">
        <f t="shared" si="32"/>
        <v>0</v>
      </c>
      <c r="O243" s="65"/>
    </row>
    <row r="244" spans="1:15" x14ac:dyDescent="0.25">
      <c r="J244" s="65"/>
      <c r="K244" s="65">
        <f t="shared" si="30"/>
        <v>0</v>
      </c>
      <c r="L244" s="65"/>
      <c r="M244" s="68">
        <f t="shared" si="31"/>
        <v>0</v>
      </c>
      <c r="N244" s="68">
        <f t="shared" si="32"/>
        <v>0</v>
      </c>
      <c r="O244" s="65"/>
    </row>
    <row r="245" spans="1:15" x14ac:dyDescent="0.25">
      <c r="A245" s="64" t="s">
        <v>3247</v>
      </c>
      <c r="B245" s="43" t="s">
        <v>3251</v>
      </c>
      <c r="H245" s="201">
        <f>+H239</f>
        <v>20</v>
      </c>
      <c r="I245" s="43" t="s">
        <v>325</v>
      </c>
      <c r="J245" s="69"/>
      <c r="K245" s="65">
        <f t="shared" si="30"/>
        <v>0</v>
      </c>
      <c r="L245" s="69"/>
      <c r="M245" s="68">
        <f t="shared" si="31"/>
        <v>0</v>
      </c>
      <c r="N245" s="68">
        <f t="shared" si="32"/>
        <v>0</v>
      </c>
      <c r="O245" s="65"/>
    </row>
    <row r="246" spans="1:15" x14ac:dyDescent="0.25">
      <c r="J246" s="65"/>
      <c r="K246" s="65">
        <f t="shared" si="30"/>
        <v>0</v>
      </c>
      <c r="L246" s="65"/>
      <c r="M246" s="68">
        <f t="shared" si="31"/>
        <v>0</v>
      </c>
      <c r="N246" s="68">
        <f t="shared" si="32"/>
        <v>0</v>
      </c>
      <c r="O246" s="65"/>
    </row>
    <row r="247" spans="1:15" x14ac:dyDescent="0.25">
      <c r="A247" s="64" t="s">
        <v>3269</v>
      </c>
      <c r="B247" s="43" t="s">
        <v>3250</v>
      </c>
      <c r="J247" s="65"/>
      <c r="K247" s="65">
        <f t="shared" si="30"/>
        <v>0</v>
      </c>
      <c r="L247" s="65"/>
      <c r="M247" s="68">
        <f t="shared" si="31"/>
        <v>0</v>
      </c>
      <c r="N247" s="68">
        <f t="shared" si="32"/>
        <v>0</v>
      </c>
      <c r="O247" s="65"/>
    </row>
    <row r="248" spans="1:15" x14ac:dyDescent="0.25">
      <c r="E248" s="43" t="s">
        <v>3249</v>
      </c>
      <c r="H248" s="201">
        <f>+H245</f>
        <v>20</v>
      </c>
      <c r="I248" s="43" t="s">
        <v>325</v>
      </c>
      <c r="J248" s="69"/>
      <c r="K248" s="65">
        <f t="shared" si="30"/>
        <v>0</v>
      </c>
      <c r="L248" s="69"/>
      <c r="M248" s="68">
        <f t="shared" si="31"/>
        <v>0</v>
      </c>
      <c r="N248" s="68">
        <f t="shared" si="32"/>
        <v>0</v>
      </c>
      <c r="O248" s="65"/>
    </row>
    <row r="249" spans="1:15" x14ac:dyDescent="0.25">
      <c r="J249" s="65"/>
      <c r="K249" s="65">
        <f t="shared" si="30"/>
        <v>0</v>
      </c>
      <c r="L249" s="65"/>
      <c r="M249" s="68">
        <f t="shared" si="31"/>
        <v>0</v>
      </c>
      <c r="N249" s="68">
        <f t="shared" si="32"/>
        <v>0</v>
      </c>
      <c r="O249" s="65"/>
    </row>
    <row r="250" spans="1:15" x14ac:dyDescent="0.25">
      <c r="A250" s="64" t="s">
        <v>3291</v>
      </c>
      <c r="B250" s="43" t="s">
        <v>3248</v>
      </c>
      <c r="H250" s="201">
        <f>+H248</f>
        <v>20</v>
      </c>
      <c r="I250" s="43" t="s">
        <v>325</v>
      </c>
      <c r="J250" s="69"/>
      <c r="K250" s="65">
        <f t="shared" si="30"/>
        <v>0</v>
      </c>
      <c r="L250" s="69"/>
      <c r="M250" s="68">
        <f t="shared" si="31"/>
        <v>0</v>
      </c>
      <c r="N250" s="68">
        <f t="shared" si="32"/>
        <v>0</v>
      </c>
      <c r="O250" s="65"/>
    </row>
    <row r="251" spans="1:15" x14ac:dyDescent="0.25">
      <c r="J251" s="65"/>
      <c r="K251" s="65">
        <f t="shared" si="30"/>
        <v>0</v>
      </c>
      <c r="L251" s="65"/>
      <c r="M251" s="68">
        <f t="shared" si="31"/>
        <v>0</v>
      </c>
      <c r="N251" s="68">
        <f t="shared" si="32"/>
        <v>0</v>
      </c>
      <c r="O251" s="65"/>
    </row>
    <row r="252" spans="1:15" x14ac:dyDescent="0.25">
      <c r="A252" s="64" t="s">
        <v>3289</v>
      </c>
      <c r="B252" s="43" t="s">
        <v>3267</v>
      </c>
      <c r="H252" s="201">
        <v>1</v>
      </c>
      <c r="I252" s="43" t="s">
        <v>349</v>
      </c>
      <c r="J252" s="69"/>
      <c r="K252" s="65">
        <f t="shared" si="30"/>
        <v>0</v>
      </c>
      <c r="L252" s="69"/>
      <c r="M252" s="68">
        <f t="shared" si="31"/>
        <v>0</v>
      </c>
      <c r="N252" s="68">
        <f t="shared" si="32"/>
        <v>0</v>
      </c>
      <c r="O252" s="65"/>
    </row>
    <row r="253" spans="1:15" x14ac:dyDescent="0.25">
      <c r="J253" s="65"/>
      <c r="K253" s="65">
        <f t="shared" si="30"/>
        <v>0</v>
      </c>
      <c r="L253" s="65"/>
      <c r="M253" s="68">
        <f t="shared" si="31"/>
        <v>0</v>
      </c>
      <c r="N253" s="68">
        <f t="shared" si="32"/>
        <v>0</v>
      </c>
      <c r="O253" s="65"/>
    </row>
    <row r="254" spans="1:15" x14ac:dyDescent="0.25">
      <c r="A254" s="64" t="s">
        <v>3287</v>
      </c>
      <c r="B254" s="43" t="s">
        <v>3301</v>
      </c>
      <c r="H254" s="201">
        <v>1</v>
      </c>
      <c r="I254" s="43" t="s">
        <v>1539</v>
      </c>
      <c r="J254" s="69"/>
      <c r="K254" s="65">
        <f t="shared" si="30"/>
        <v>0</v>
      </c>
      <c r="L254" s="69"/>
      <c r="M254" s="68">
        <f t="shared" si="31"/>
        <v>0</v>
      </c>
      <c r="N254" s="68">
        <f t="shared" si="32"/>
        <v>0</v>
      </c>
      <c r="O254" s="65"/>
    </row>
    <row r="255" spans="1:15" x14ac:dyDescent="0.25">
      <c r="J255" s="65"/>
      <c r="K255" s="65">
        <f t="shared" si="30"/>
        <v>0</v>
      </c>
      <c r="L255" s="65"/>
      <c r="M255" s="68">
        <f t="shared" si="31"/>
        <v>0</v>
      </c>
      <c r="N255" s="68">
        <f t="shared" si="32"/>
        <v>0</v>
      </c>
      <c r="O255" s="65"/>
    </row>
    <row r="256" spans="1:15" ht="18" x14ac:dyDescent="0.4">
      <c r="A256" s="200" t="s">
        <v>3300</v>
      </c>
      <c r="J256" s="65"/>
      <c r="K256" s="65">
        <f t="shared" si="30"/>
        <v>0</v>
      </c>
      <c r="L256" s="65"/>
      <c r="M256" s="68">
        <f t="shared" si="31"/>
        <v>0</v>
      </c>
      <c r="N256" s="68">
        <f t="shared" si="32"/>
        <v>0</v>
      </c>
      <c r="O256" s="65"/>
    </row>
    <row r="257" spans="1:15" x14ac:dyDescent="0.25">
      <c r="J257" s="65"/>
      <c r="K257" s="65">
        <f t="shared" si="30"/>
        <v>0</v>
      </c>
      <c r="L257" s="65"/>
      <c r="M257" s="68">
        <f t="shared" si="31"/>
        <v>0</v>
      </c>
      <c r="N257" s="68">
        <f t="shared" si="32"/>
        <v>0</v>
      </c>
      <c r="O257" s="65"/>
    </row>
    <row r="258" spans="1:15" ht="13" x14ac:dyDescent="0.3">
      <c r="A258" s="162" t="s">
        <v>3299</v>
      </c>
      <c r="J258" s="65"/>
      <c r="K258" s="65">
        <f t="shared" si="30"/>
        <v>0</v>
      </c>
      <c r="L258" s="65"/>
      <c r="M258" s="68">
        <f t="shared" si="31"/>
        <v>0</v>
      </c>
      <c r="N258" s="68">
        <f t="shared" si="32"/>
        <v>0</v>
      </c>
      <c r="O258" s="65"/>
    </row>
    <row r="259" spans="1:15" x14ac:dyDescent="0.25">
      <c r="A259" s="64" t="s">
        <v>3171</v>
      </c>
      <c r="B259" s="43" t="s">
        <v>3298</v>
      </c>
      <c r="J259" s="65"/>
      <c r="K259" s="65">
        <f t="shared" si="30"/>
        <v>0</v>
      </c>
      <c r="L259" s="65"/>
      <c r="M259" s="68">
        <f t="shared" si="31"/>
        <v>0</v>
      </c>
      <c r="N259" s="68">
        <f t="shared" si="32"/>
        <v>0</v>
      </c>
      <c r="O259" s="65"/>
    </row>
    <row r="260" spans="1:15" x14ac:dyDescent="0.25">
      <c r="D260" s="43" t="s">
        <v>3297</v>
      </c>
      <c r="H260" s="201">
        <v>1</v>
      </c>
      <c r="I260" s="43" t="s">
        <v>365</v>
      </c>
      <c r="J260" s="69"/>
      <c r="K260" s="65">
        <f t="shared" ref="K260:K266" si="33">+J260*H260</f>
        <v>0</v>
      </c>
      <c r="L260" s="69"/>
      <c r="M260" s="68">
        <f t="shared" ref="M260:M266" si="34">+L260*H260</f>
        <v>0</v>
      </c>
      <c r="N260" s="68">
        <f t="shared" ref="N260:N266" si="35">+M260+K260</f>
        <v>0</v>
      </c>
      <c r="O260" s="65"/>
    </row>
    <row r="261" spans="1:15" x14ac:dyDescent="0.25">
      <c r="H261" s="43"/>
      <c r="J261" s="65"/>
      <c r="K261" s="65">
        <f t="shared" si="33"/>
        <v>0</v>
      </c>
      <c r="L261" s="65"/>
      <c r="M261" s="68">
        <f t="shared" si="34"/>
        <v>0</v>
      </c>
      <c r="N261" s="68">
        <f t="shared" si="35"/>
        <v>0</v>
      </c>
    </row>
    <row r="262" spans="1:15" x14ac:dyDescent="0.25">
      <c r="A262" s="64" t="s">
        <v>89</v>
      </c>
      <c r="B262" s="43" t="s">
        <v>3296</v>
      </c>
      <c r="H262" s="43"/>
      <c r="J262" s="65"/>
      <c r="K262" s="65">
        <f t="shared" si="33"/>
        <v>0</v>
      </c>
      <c r="L262" s="65"/>
      <c r="M262" s="68">
        <f t="shared" si="34"/>
        <v>0</v>
      </c>
      <c r="N262" s="68">
        <f t="shared" si="35"/>
        <v>0</v>
      </c>
    </row>
    <row r="263" spans="1:15" x14ac:dyDescent="0.25">
      <c r="D263" s="43" t="s">
        <v>3295</v>
      </c>
      <c r="H263" s="43">
        <v>121</v>
      </c>
      <c r="I263" s="43" t="s">
        <v>1539</v>
      </c>
      <c r="J263" s="69"/>
      <c r="K263" s="65">
        <f t="shared" si="33"/>
        <v>0</v>
      </c>
      <c r="L263" s="69"/>
      <c r="M263" s="68">
        <f t="shared" si="34"/>
        <v>0</v>
      </c>
      <c r="N263" s="68">
        <f t="shared" si="35"/>
        <v>0</v>
      </c>
    </row>
    <row r="264" spans="1:15" x14ac:dyDescent="0.25">
      <c r="D264" s="43" t="s">
        <v>3294</v>
      </c>
      <c r="H264" s="43">
        <v>32</v>
      </c>
      <c r="I264" s="43" t="s">
        <v>1539</v>
      </c>
      <c r="J264" s="69"/>
      <c r="K264" s="65">
        <f t="shared" si="33"/>
        <v>0</v>
      </c>
      <c r="L264" s="69"/>
      <c r="M264" s="68">
        <f t="shared" si="34"/>
        <v>0</v>
      </c>
      <c r="N264" s="68">
        <f t="shared" si="35"/>
        <v>0</v>
      </c>
    </row>
    <row r="265" spans="1:15" x14ac:dyDescent="0.25">
      <c r="D265" s="43" t="s">
        <v>3293</v>
      </c>
      <c r="H265" s="43">
        <v>2</v>
      </c>
      <c r="I265" s="43" t="s">
        <v>1539</v>
      </c>
      <c r="J265" s="69"/>
      <c r="K265" s="65">
        <f t="shared" si="33"/>
        <v>0</v>
      </c>
      <c r="L265" s="69"/>
      <c r="M265" s="68">
        <f t="shared" si="34"/>
        <v>0</v>
      </c>
      <c r="N265" s="68">
        <f t="shared" si="35"/>
        <v>0</v>
      </c>
    </row>
    <row r="266" spans="1:15" x14ac:dyDescent="0.25">
      <c r="D266" s="43" t="s">
        <v>3292</v>
      </c>
      <c r="H266" s="43">
        <v>200</v>
      </c>
      <c r="I266" s="43" t="s">
        <v>325</v>
      </c>
      <c r="J266" s="69"/>
      <c r="K266" s="65">
        <f t="shared" si="33"/>
        <v>0</v>
      </c>
      <c r="L266" s="69"/>
      <c r="M266" s="68">
        <f t="shared" si="34"/>
        <v>0</v>
      </c>
      <c r="N266" s="68">
        <f t="shared" si="35"/>
        <v>0</v>
      </c>
    </row>
    <row r="267" spans="1:15" x14ac:dyDescent="0.25">
      <c r="H267" s="43"/>
      <c r="J267" s="65"/>
      <c r="K267" s="65"/>
      <c r="L267" s="65"/>
      <c r="M267" s="68"/>
      <c r="N267" s="68"/>
    </row>
    <row r="268" spans="1:15" x14ac:dyDescent="0.25">
      <c r="A268" s="64" t="s">
        <v>3291</v>
      </c>
      <c r="B268" s="43" t="s">
        <v>3290</v>
      </c>
      <c r="H268" s="201">
        <v>73</v>
      </c>
      <c r="I268" s="43" t="s">
        <v>342</v>
      </c>
      <c r="J268" s="69"/>
      <c r="K268" s="65">
        <f>+J268*H268</f>
        <v>0</v>
      </c>
      <c r="L268" s="69"/>
      <c r="M268" s="68">
        <f>+L268*H268</f>
        <v>0</v>
      </c>
      <c r="N268" s="68">
        <f>+M268+K268</f>
        <v>0</v>
      </c>
      <c r="O268" s="65"/>
    </row>
    <row r="269" spans="1:15" x14ac:dyDescent="0.25">
      <c r="J269" s="65"/>
      <c r="K269" s="65">
        <f>+J269*H269</f>
        <v>0</v>
      </c>
      <c r="L269" s="65"/>
      <c r="M269" s="68">
        <f>+L269*H269</f>
        <v>0</v>
      </c>
      <c r="N269" s="68">
        <f>+M269+K269</f>
        <v>0</v>
      </c>
      <c r="O269" s="65"/>
    </row>
    <row r="270" spans="1:15" x14ac:dyDescent="0.25">
      <c r="A270" s="64" t="s">
        <v>3289</v>
      </c>
      <c r="B270" s="43" t="s">
        <v>3288</v>
      </c>
      <c r="H270" s="201">
        <f>+H268*1.6</f>
        <v>116.80000000000001</v>
      </c>
      <c r="I270" s="43" t="s">
        <v>349</v>
      </c>
      <c r="J270" s="69"/>
      <c r="K270" s="65">
        <f>+J270*H270</f>
        <v>0</v>
      </c>
      <c r="L270" s="69"/>
      <c r="M270" s="68">
        <f>+L270*H270</f>
        <v>0</v>
      </c>
      <c r="N270" s="68">
        <f>+M270+K270</f>
        <v>0</v>
      </c>
      <c r="O270" s="65"/>
    </row>
    <row r="271" spans="1:15" x14ac:dyDescent="0.25">
      <c r="J271" s="65"/>
      <c r="K271" s="65">
        <f>+J271*H271</f>
        <v>0</v>
      </c>
      <c r="L271" s="65"/>
      <c r="M271" s="68">
        <f>+L271*H271</f>
        <v>0</v>
      </c>
      <c r="N271" s="68">
        <f>+M271+K271</f>
        <v>0</v>
      </c>
      <c r="O271" s="65"/>
    </row>
    <row r="272" spans="1:15" x14ac:dyDescent="0.25">
      <c r="A272" s="64" t="s">
        <v>3287</v>
      </c>
      <c r="B272" s="43" t="s">
        <v>3286</v>
      </c>
      <c r="H272" s="201">
        <v>1</v>
      </c>
      <c r="I272" s="43" t="s">
        <v>365</v>
      </c>
      <c r="J272" s="69"/>
      <c r="K272" s="65">
        <f>+J272*H272</f>
        <v>0</v>
      </c>
      <c r="L272" s="69"/>
      <c r="M272" s="68">
        <f>+L272*H272</f>
        <v>0</v>
      </c>
      <c r="N272" s="68">
        <f>+M272+K272</f>
        <v>0</v>
      </c>
      <c r="O272" s="65"/>
    </row>
    <row r="273" spans="1:15" x14ac:dyDescent="0.25">
      <c r="H273" s="43"/>
      <c r="J273" s="65"/>
      <c r="K273" s="65"/>
      <c r="L273" s="65"/>
      <c r="M273" s="68"/>
      <c r="N273" s="68"/>
    </row>
    <row r="274" spans="1:15" x14ac:dyDescent="0.25">
      <c r="J274" s="65"/>
      <c r="K274" s="65">
        <f t="shared" ref="K274:K305" si="36">+J274*H274</f>
        <v>0</v>
      </c>
      <c r="L274" s="65"/>
      <c r="M274" s="68">
        <f t="shared" ref="M274:M305" si="37">+L274*H274</f>
        <v>0</v>
      </c>
      <c r="N274" s="68">
        <f t="shared" ref="N274:N305" si="38">+M274+K274</f>
        <v>0</v>
      </c>
      <c r="O274" s="65"/>
    </row>
    <row r="275" spans="1:15" ht="13" x14ac:dyDescent="0.3">
      <c r="A275" s="162" t="s">
        <v>3265</v>
      </c>
      <c r="J275" s="65"/>
      <c r="K275" s="65">
        <f t="shared" si="36"/>
        <v>0</v>
      </c>
      <c r="L275" s="65"/>
      <c r="M275" s="68">
        <f t="shared" si="37"/>
        <v>0</v>
      </c>
      <c r="N275" s="68">
        <f t="shared" si="38"/>
        <v>0</v>
      </c>
      <c r="O275" s="65"/>
    </row>
    <row r="276" spans="1:15" x14ac:dyDescent="0.25">
      <c r="A276" s="64" t="s">
        <v>3171</v>
      </c>
      <c r="B276" s="43" t="s">
        <v>3285</v>
      </c>
      <c r="J276" s="65"/>
      <c r="K276" s="65">
        <f t="shared" si="36"/>
        <v>0</v>
      </c>
      <c r="L276" s="65"/>
      <c r="M276" s="68">
        <f t="shared" si="37"/>
        <v>0</v>
      </c>
      <c r="N276" s="68">
        <f t="shared" si="38"/>
        <v>0</v>
      </c>
      <c r="O276" s="65"/>
    </row>
    <row r="277" spans="1:15" x14ac:dyDescent="0.25">
      <c r="C277" s="43" t="s">
        <v>3263</v>
      </c>
      <c r="J277" s="65"/>
      <c r="K277" s="65">
        <f t="shared" si="36"/>
        <v>0</v>
      </c>
      <c r="L277" s="65"/>
      <c r="M277" s="68">
        <f t="shared" si="37"/>
        <v>0</v>
      </c>
      <c r="N277" s="68">
        <f t="shared" si="38"/>
        <v>0</v>
      </c>
      <c r="O277" s="65"/>
    </row>
    <row r="278" spans="1:15" x14ac:dyDescent="0.25">
      <c r="C278" s="43" t="s">
        <v>3284</v>
      </c>
      <c r="J278" s="65"/>
      <c r="K278" s="65">
        <f t="shared" si="36"/>
        <v>0</v>
      </c>
      <c r="L278" s="65"/>
      <c r="M278" s="68">
        <f t="shared" si="37"/>
        <v>0</v>
      </c>
      <c r="N278" s="68">
        <f t="shared" si="38"/>
        <v>0</v>
      </c>
      <c r="O278" s="65"/>
    </row>
    <row r="279" spans="1:15" x14ac:dyDescent="0.25">
      <c r="D279" s="43" t="s">
        <v>3283</v>
      </c>
      <c r="H279" s="201">
        <v>3</v>
      </c>
      <c r="I279" s="43" t="s">
        <v>325</v>
      </c>
      <c r="J279" s="69"/>
      <c r="K279" s="65">
        <f t="shared" si="36"/>
        <v>0</v>
      </c>
      <c r="L279" s="71"/>
      <c r="M279" s="68">
        <f t="shared" si="37"/>
        <v>0</v>
      </c>
      <c r="N279" s="68">
        <f t="shared" si="38"/>
        <v>0</v>
      </c>
      <c r="O279" s="65"/>
    </row>
    <row r="280" spans="1:15" x14ac:dyDescent="0.25">
      <c r="D280" s="43" t="s">
        <v>3282</v>
      </c>
      <c r="H280" s="201">
        <v>80</v>
      </c>
      <c r="I280" s="43" t="s">
        <v>325</v>
      </c>
      <c r="J280" s="69"/>
      <c r="K280" s="65">
        <f t="shared" si="36"/>
        <v>0</v>
      </c>
      <c r="L280" s="71"/>
      <c r="M280" s="68">
        <f t="shared" si="37"/>
        <v>0</v>
      </c>
      <c r="N280" s="68">
        <f t="shared" si="38"/>
        <v>0</v>
      </c>
      <c r="O280" s="65"/>
    </row>
    <row r="281" spans="1:15" x14ac:dyDescent="0.25">
      <c r="D281" s="43" t="s">
        <v>3281</v>
      </c>
      <c r="H281" s="201">
        <v>14</v>
      </c>
      <c r="I281" s="43" t="s">
        <v>325</v>
      </c>
      <c r="J281" s="69"/>
      <c r="K281" s="65">
        <f t="shared" si="36"/>
        <v>0</v>
      </c>
      <c r="L281" s="71"/>
      <c r="M281" s="68">
        <f t="shared" si="37"/>
        <v>0</v>
      </c>
      <c r="N281" s="68">
        <f t="shared" si="38"/>
        <v>0</v>
      </c>
      <c r="O281" s="65"/>
    </row>
    <row r="282" spans="1:15" x14ac:dyDescent="0.25">
      <c r="J282" s="65"/>
      <c r="K282" s="65">
        <f t="shared" si="36"/>
        <v>0</v>
      </c>
      <c r="L282" s="65"/>
      <c r="M282" s="68">
        <f t="shared" si="37"/>
        <v>0</v>
      </c>
      <c r="N282" s="68">
        <f t="shared" si="38"/>
        <v>0</v>
      </c>
      <c r="O282" s="65"/>
    </row>
    <row r="283" spans="1:15" x14ac:dyDescent="0.25">
      <c r="A283" s="64" t="s">
        <v>3169</v>
      </c>
      <c r="B283" s="43" t="s">
        <v>3280</v>
      </c>
      <c r="J283" s="65"/>
      <c r="K283" s="65">
        <f t="shared" si="36"/>
        <v>0</v>
      </c>
      <c r="L283" s="65"/>
      <c r="M283" s="68">
        <f t="shared" si="37"/>
        <v>0</v>
      </c>
      <c r="N283" s="68">
        <f t="shared" si="38"/>
        <v>0</v>
      </c>
      <c r="O283" s="65"/>
    </row>
    <row r="284" spans="1:15" x14ac:dyDescent="0.25">
      <c r="D284" s="43" t="s">
        <v>3279</v>
      </c>
      <c r="H284" s="201">
        <v>3</v>
      </c>
      <c r="I284" s="43" t="s">
        <v>1539</v>
      </c>
      <c r="J284" s="69"/>
      <c r="K284" s="65">
        <f t="shared" si="36"/>
        <v>0</v>
      </c>
      <c r="L284" s="69"/>
      <c r="M284" s="68">
        <f t="shared" si="37"/>
        <v>0</v>
      </c>
      <c r="N284" s="68">
        <f t="shared" si="38"/>
        <v>0</v>
      </c>
      <c r="O284" s="65"/>
    </row>
    <row r="285" spans="1:15" x14ac:dyDescent="0.25">
      <c r="J285" s="65"/>
      <c r="K285" s="65">
        <f t="shared" si="36"/>
        <v>0</v>
      </c>
      <c r="L285" s="65"/>
      <c r="M285" s="68">
        <f t="shared" si="37"/>
        <v>0</v>
      </c>
      <c r="N285" s="68">
        <f t="shared" si="38"/>
        <v>0</v>
      </c>
      <c r="O285" s="65"/>
    </row>
    <row r="286" spans="1:15" x14ac:dyDescent="0.25">
      <c r="A286" s="64" t="s">
        <v>3167</v>
      </c>
      <c r="B286" s="43" t="s">
        <v>3278</v>
      </c>
      <c r="J286" s="65"/>
      <c r="K286" s="65">
        <f t="shared" si="36"/>
        <v>0</v>
      </c>
      <c r="L286" s="65"/>
      <c r="M286" s="68">
        <f t="shared" si="37"/>
        <v>0</v>
      </c>
      <c r="N286" s="68">
        <f t="shared" si="38"/>
        <v>0</v>
      </c>
      <c r="O286" s="65"/>
    </row>
    <row r="287" spans="1:15" x14ac:dyDescent="0.25">
      <c r="C287" s="43" t="s">
        <v>3277</v>
      </c>
      <c r="H287" s="43"/>
      <c r="J287" s="65"/>
      <c r="K287" s="65">
        <f t="shared" si="36"/>
        <v>0</v>
      </c>
      <c r="L287" s="65"/>
      <c r="M287" s="68">
        <f t="shared" si="37"/>
        <v>0</v>
      </c>
      <c r="N287" s="68">
        <f t="shared" si="38"/>
        <v>0</v>
      </c>
    </row>
    <row r="288" spans="1:15" x14ac:dyDescent="0.25">
      <c r="C288" s="43" t="s">
        <v>3276</v>
      </c>
      <c r="H288" s="43"/>
      <c r="J288" s="65"/>
      <c r="K288" s="65">
        <f t="shared" si="36"/>
        <v>0</v>
      </c>
      <c r="L288" s="65"/>
      <c r="M288" s="68">
        <f t="shared" si="37"/>
        <v>0</v>
      </c>
      <c r="N288" s="68">
        <f t="shared" si="38"/>
        <v>0</v>
      </c>
    </row>
    <row r="289" spans="1:15" x14ac:dyDescent="0.25">
      <c r="C289" s="43" t="s">
        <v>3275</v>
      </c>
      <c r="H289" s="43"/>
      <c r="J289" s="65"/>
      <c r="K289" s="65">
        <f t="shared" si="36"/>
        <v>0</v>
      </c>
      <c r="L289" s="65"/>
      <c r="M289" s="68">
        <f t="shared" si="37"/>
        <v>0</v>
      </c>
      <c r="N289" s="68">
        <f t="shared" si="38"/>
        <v>0</v>
      </c>
    </row>
    <row r="290" spans="1:15" x14ac:dyDescent="0.25">
      <c r="C290" s="43" t="s">
        <v>3274</v>
      </c>
      <c r="H290" s="43"/>
      <c r="J290" s="65"/>
      <c r="K290" s="65">
        <f t="shared" si="36"/>
        <v>0</v>
      </c>
      <c r="L290" s="65"/>
      <c r="M290" s="68">
        <f t="shared" si="37"/>
        <v>0</v>
      </c>
      <c r="N290" s="68">
        <f t="shared" si="38"/>
        <v>0</v>
      </c>
    </row>
    <row r="291" spans="1:15" x14ac:dyDescent="0.25">
      <c r="C291" s="43" t="s">
        <v>3273</v>
      </c>
      <c r="H291" s="43"/>
      <c r="J291" s="65"/>
      <c r="K291" s="65">
        <f t="shared" si="36"/>
        <v>0</v>
      </c>
      <c r="L291" s="65"/>
      <c r="M291" s="68">
        <f t="shared" si="37"/>
        <v>0</v>
      </c>
      <c r="N291" s="68">
        <f t="shared" si="38"/>
        <v>0</v>
      </c>
    </row>
    <row r="292" spans="1:15" x14ac:dyDescent="0.25">
      <c r="H292" s="43"/>
      <c r="J292" s="65"/>
      <c r="K292" s="65">
        <f t="shared" si="36"/>
        <v>0</v>
      </c>
      <c r="L292" s="65"/>
      <c r="M292" s="68">
        <f t="shared" si="37"/>
        <v>0</v>
      </c>
      <c r="N292" s="68">
        <f t="shared" si="38"/>
        <v>0</v>
      </c>
    </row>
    <row r="293" spans="1:15" x14ac:dyDescent="0.25">
      <c r="D293" s="43" t="s">
        <v>3272</v>
      </c>
      <c r="H293" s="43">
        <v>1</v>
      </c>
      <c r="I293" s="43" t="s">
        <v>365</v>
      </c>
      <c r="J293" s="69"/>
      <c r="K293" s="65">
        <f t="shared" si="36"/>
        <v>0</v>
      </c>
      <c r="L293" s="69"/>
      <c r="M293" s="68">
        <f t="shared" si="37"/>
        <v>0</v>
      </c>
      <c r="N293" s="68">
        <f t="shared" si="38"/>
        <v>0</v>
      </c>
    </row>
    <row r="294" spans="1:15" x14ac:dyDescent="0.25">
      <c r="J294" s="65"/>
      <c r="K294" s="65">
        <f t="shared" si="36"/>
        <v>0</v>
      </c>
      <c r="L294" s="65"/>
      <c r="M294" s="68">
        <f t="shared" si="37"/>
        <v>0</v>
      </c>
      <c r="N294" s="68">
        <f t="shared" si="38"/>
        <v>0</v>
      </c>
      <c r="O294" s="65"/>
    </row>
    <row r="295" spans="1:15" x14ac:dyDescent="0.25">
      <c r="A295" s="64" t="s">
        <v>3247</v>
      </c>
      <c r="B295" s="43" t="s">
        <v>3271</v>
      </c>
      <c r="J295" s="65"/>
      <c r="K295" s="65">
        <f t="shared" si="36"/>
        <v>0</v>
      </c>
      <c r="L295" s="65"/>
      <c r="M295" s="68">
        <f t="shared" si="37"/>
        <v>0</v>
      </c>
      <c r="N295" s="68">
        <f t="shared" si="38"/>
        <v>0</v>
      </c>
      <c r="O295" s="65"/>
    </row>
    <row r="296" spans="1:15" x14ac:dyDescent="0.25">
      <c r="D296" s="43" t="s">
        <v>3270</v>
      </c>
      <c r="H296" s="43">
        <v>6</v>
      </c>
      <c r="I296" s="43" t="s">
        <v>365</v>
      </c>
      <c r="J296" s="69"/>
      <c r="K296" s="65">
        <f t="shared" si="36"/>
        <v>0</v>
      </c>
      <c r="L296" s="69"/>
      <c r="M296" s="68">
        <f t="shared" si="37"/>
        <v>0</v>
      </c>
      <c r="N296" s="68">
        <f t="shared" si="38"/>
        <v>0</v>
      </c>
    </row>
    <row r="297" spans="1:15" x14ac:dyDescent="0.25">
      <c r="J297" s="65"/>
      <c r="K297" s="65">
        <f t="shared" si="36"/>
        <v>0</v>
      </c>
      <c r="L297" s="65"/>
      <c r="M297" s="68">
        <f t="shared" si="37"/>
        <v>0</v>
      </c>
      <c r="N297" s="68">
        <f t="shared" si="38"/>
        <v>0</v>
      </c>
      <c r="O297" s="65"/>
    </row>
    <row r="298" spans="1:15" x14ac:dyDescent="0.25">
      <c r="A298" s="64" t="s">
        <v>3269</v>
      </c>
      <c r="B298" s="43" t="s">
        <v>3268</v>
      </c>
      <c r="H298" s="201">
        <f>SUM(H279:H281)</f>
        <v>97</v>
      </c>
      <c r="I298" s="43" t="s">
        <v>325</v>
      </c>
      <c r="J298" s="69"/>
      <c r="K298" s="65">
        <f t="shared" si="36"/>
        <v>0</v>
      </c>
      <c r="L298" s="69"/>
      <c r="M298" s="68">
        <f t="shared" si="37"/>
        <v>0</v>
      </c>
      <c r="N298" s="68">
        <f t="shared" si="38"/>
        <v>0</v>
      </c>
      <c r="O298" s="65"/>
    </row>
    <row r="299" spans="1:15" x14ac:dyDescent="0.25">
      <c r="J299" s="65"/>
      <c r="K299" s="65">
        <f t="shared" si="36"/>
        <v>0</v>
      </c>
      <c r="L299" s="65"/>
      <c r="M299" s="68">
        <f t="shared" si="37"/>
        <v>0</v>
      </c>
      <c r="N299" s="68">
        <f t="shared" si="38"/>
        <v>0</v>
      </c>
      <c r="O299" s="65"/>
    </row>
    <row r="300" spans="1:15" ht="13" x14ac:dyDescent="0.3">
      <c r="A300" s="162" t="s">
        <v>3172</v>
      </c>
      <c r="J300" s="65"/>
      <c r="K300" s="65">
        <f t="shared" si="36"/>
        <v>0</v>
      </c>
      <c r="L300" s="65"/>
      <c r="M300" s="68">
        <f t="shared" si="37"/>
        <v>0</v>
      </c>
      <c r="N300" s="68">
        <f t="shared" si="38"/>
        <v>0</v>
      </c>
      <c r="O300" s="65"/>
    </row>
    <row r="301" spans="1:15" x14ac:dyDescent="0.25">
      <c r="A301" s="64" t="s">
        <v>3171</v>
      </c>
      <c r="B301" s="43" t="s">
        <v>3251</v>
      </c>
      <c r="H301" s="201">
        <f>+H298</f>
        <v>97</v>
      </c>
      <c r="I301" s="43" t="s">
        <v>325</v>
      </c>
      <c r="J301" s="69"/>
      <c r="K301" s="65">
        <f t="shared" si="36"/>
        <v>0</v>
      </c>
      <c r="L301" s="69"/>
      <c r="M301" s="68">
        <f t="shared" si="37"/>
        <v>0</v>
      </c>
      <c r="N301" s="68">
        <f t="shared" si="38"/>
        <v>0</v>
      </c>
      <c r="O301" s="65"/>
    </row>
    <row r="302" spans="1:15" x14ac:dyDescent="0.25">
      <c r="J302" s="65"/>
      <c r="K302" s="65">
        <f t="shared" si="36"/>
        <v>0</v>
      </c>
      <c r="L302" s="65"/>
      <c r="M302" s="68">
        <f t="shared" si="37"/>
        <v>0</v>
      </c>
      <c r="N302" s="68">
        <f t="shared" si="38"/>
        <v>0</v>
      </c>
      <c r="O302" s="65"/>
    </row>
    <row r="303" spans="1:15" x14ac:dyDescent="0.25">
      <c r="A303" s="64" t="s">
        <v>3169</v>
      </c>
      <c r="B303" s="43" t="s">
        <v>3250</v>
      </c>
      <c r="J303" s="65"/>
      <c r="K303" s="65">
        <f t="shared" si="36"/>
        <v>0</v>
      </c>
      <c r="L303" s="65"/>
      <c r="M303" s="68">
        <f t="shared" si="37"/>
        <v>0</v>
      </c>
      <c r="N303" s="68">
        <f t="shared" si="38"/>
        <v>0</v>
      </c>
      <c r="O303" s="65"/>
    </row>
    <row r="304" spans="1:15" x14ac:dyDescent="0.25">
      <c r="E304" s="43" t="s">
        <v>3249</v>
      </c>
      <c r="H304" s="201">
        <f>+H301</f>
        <v>97</v>
      </c>
      <c r="I304" s="43" t="s">
        <v>325</v>
      </c>
      <c r="J304" s="69"/>
      <c r="K304" s="65">
        <f t="shared" si="36"/>
        <v>0</v>
      </c>
      <c r="L304" s="69"/>
      <c r="M304" s="68">
        <f t="shared" si="37"/>
        <v>0</v>
      </c>
      <c r="N304" s="68">
        <f t="shared" si="38"/>
        <v>0</v>
      </c>
      <c r="O304" s="65"/>
    </row>
    <row r="305" spans="1:15" x14ac:dyDescent="0.25">
      <c r="J305" s="65"/>
      <c r="K305" s="65">
        <f t="shared" si="36"/>
        <v>0</v>
      </c>
      <c r="L305" s="65"/>
      <c r="M305" s="68">
        <f t="shared" si="37"/>
        <v>0</v>
      </c>
      <c r="N305" s="68">
        <f t="shared" si="38"/>
        <v>0</v>
      </c>
      <c r="O305" s="65"/>
    </row>
    <row r="306" spans="1:15" x14ac:dyDescent="0.25">
      <c r="A306" s="64" t="s">
        <v>3167</v>
      </c>
      <c r="B306" s="43" t="s">
        <v>3248</v>
      </c>
      <c r="H306" s="201">
        <f>+H304</f>
        <v>97</v>
      </c>
      <c r="I306" s="43" t="s">
        <v>325</v>
      </c>
      <c r="J306" s="69"/>
      <c r="K306" s="65">
        <f t="shared" ref="K306:K337" si="39">+J306*H306</f>
        <v>0</v>
      </c>
      <c r="L306" s="69"/>
      <c r="M306" s="68">
        <f t="shared" ref="M306:M337" si="40">+L306*H306</f>
        <v>0</v>
      </c>
      <c r="N306" s="68">
        <f t="shared" ref="N306:N337" si="41">+M306+K306</f>
        <v>0</v>
      </c>
      <c r="O306" s="65"/>
    </row>
    <row r="307" spans="1:15" x14ac:dyDescent="0.25">
      <c r="J307" s="65"/>
      <c r="K307" s="65">
        <f t="shared" si="39"/>
        <v>0</v>
      </c>
      <c r="L307" s="65"/>
      <c r="M307" s="68">
        <f t="shared" si="40"/>
        <v>0</v>
      </c>
      <c r="N307" s="68">
        <f t="shared" si="41"/>
        <v>0</v>
      </c>
      <c r="O307" s="65"/>
    </row>
    <row r="308" spans="1:15" x14ac:dyDescent="0.25">
      <c r="A308" s="64" t="s">
        <v>3247</v>
      </c>
      <c r="B308" s="43" t="s">
        <v>3267</v>
      </c>
      <c r="H308" s="201">
        <v>3</v>
      </c>
      <c r="I308" s="43" t="s">
        <v>349</v>
      </c>
      <c r="J308" s="69"/>
      <c r="K308" s="65">
        <f t="shared" si="39"/>
        <v>0</v>
      </c>
      <c r="L308" s="69"/>
      <c r="M308" s="68">
        <f t="shared" si="40"/>
        <v>0</v>
      </c>
      <c r="N308" s="68">
        <f t="shared" si="41"/>
        <v>0</v>
      </c>
      <c r="O308" s="65"/>
    </row>
    <row r="309" spans="1:15" x14ac:dyDescent="0.25">
      <c r="J309" s="65"/>
      <c r="K309" s="65">
        <f t="shared" si="39"/>
        <v>0</v>
      </c>
      <c r="L309" s="65"/>
      <c r="M309" s="68">
        <f t="shared" si="40"/>
        <v>0</v>
      </c>
      <c r="N309" s="68">
        <f t="shared" si="41"/>
        <v>0</v>
      </c>
      <c r="O309" s="65"/>
    </row>
    <row r="310" spans="1:15" ht="18" x14ac:dyDescent="0.4">
      <c r="A310" s="200" t="s">
        <v>3266</v>
      </c>
      <c r="H310" s="43"/>
      <c r="J310" s="65"/>
      <c r="K310" s="65">
        <f t="shared" si="39"/>
        <v>0</v>
      </c>
      <c r="L310" s="65"/>
      <c r="M310" s="68">
        <f t="shared" si="40"/>
        <v>0</v>
      </c>
      <c r="N310" s="68">
        <f t="shared" si="41"/>
        <v>0</v>
      </c>
      <c r="O310" s="65"/>
    </row>
    <row r="311" spans="1:15" ht="18.75" customHeight="1" x14ac:dyDescent="0.4">
      <c r="A311" s="200"/>
      <c r="H311" s="43"/>
      <c r="J311" s="65"/>
      <c r="K311" s="65">
        <f t="shared" si="39"/>
        <v>0</v>
      </c>
      <c r="L311" s="65"/>
      <c r="M311" s="68">
        <f t="shared" si="40"/>
        <v>0</v>
      </c>
      <c r="N311" s="68">
        <f t="shared" si="41"/>
        <v>0</v>
      </c>
      <c r="O311" s="65"/>
    </row>
    <row r="312" spans="1:15" ht="13" x14ac:dyDescent="0.3">
      <c r="A312" s="162" t="s">
        <v>3265</v>
      </c>
      <c r="B312" s="70"/>
      <c r="C312" s="70"/>
      <c r="D312" s="70"/>
      <c r="E312" s="70"/>
      <c r="F312" s="70"/>
      <c r="G312" s="70"/>
      <c r="H312" s="70"/>
      <c r="I312" s="70"/>
      <c r="J312" s="65"/>
      <c r="K312" s="65">
        <f t="shared" si="39"/>
        <v>0</v>
      </c>
      <c r="L312" s="65"/>
      <c r="M312" s="68">
        <f t="shared" si="40"/>
        <v>0</v>
      </c>
      <c r="N312" s="68">
        <f t="shared" si="41"/>
        <v>0</v>
      </c>
      <c r="O312" s="65"/>
    </row>
    <row r="313" spans="1:15" x14ac:dyDescent="0.25">
      <c r="A313" s="64" t="s">
        <v>3171</v>
      </c>
      <c r="B313" s="43" t="s">
        <v>3264</v>
      </c>
      <c r="H313" s="43"/>
      <c r="J313" s="65"/>
      <c r="K313" s="65">
        <f t="shared" si="39"/>
        <v>0</v>
      </c>
      <c r="L313" s="65"/>
      <c r="M313" s="68">
        <f t="shared" si="40"/>
        <v>0</v>
      </c>
      <c r="N313" s="68">
        <f t="shared" si="41"/>
        <v>0</v>
      </c>
      <c r="O313" s="65"/>
    </row>
    <row r="314" spans="1:15" x14ac:dyDescent="0.25">
      <c r="C314" s="43" t="s">
        <v>3263</v>
      </c>
      <c r="J314" s="65"/>
      <c r="K314" s="65">
        <f t="shared" si="39"/>
        <v>0</v>
      </c>
      <c r="L314" s="65"/>
      <c r="M314" s="68">
        <f t="shared" si="40"/>
        <v>0</v>
      </c>
      <c r="N314" s="68">
        <f t="shared" si="41"/>
        <v>0</v>
      </c>
      <c r="O314" s="65"/>
    </row>
    <row r="315" spans="1:15" x14ac:dyDescent="0.25">
      <c r="C315" s="43" t="s">
        <v>3262</v>
      </c>
      <c r="H315" s="43"/>
      <c r="J315" s="65"/>
      <c r="K315" s="65">
        <f t="shared" si="39"/>
        <v>0</v>
      </c>
      <c r="L315" s="65"/>
      <c r="M315" s="68">
        <f t="shared" si="40"/>
        <v>0</v>
      </c>
      <c r="N315" s="68">
        <f t="shared" si="41"/>
        <v>0</v>
      </c>
      <c r="O315" s="65"/>
    </row>
    <row r="316" spans="1:15" x14ac:dyDescent="0.25">
      <c r="D316" s="43" t="s">
        <v>3261</v>
      </c>
      <c r="H316" s="43">
        <v>30</v>
      </c>
      <c r="I316" s="43" t="s">
        <v>325</v>
      </c>
      <c r="J316" s="69"/>
      <c r="K316" s="65">
        <f t="shared" si="39"/>
        <v>0</v>
      </c>
      <c r="L316" s="69"/>
      <c r="M316" s="68">
        <f t="shared" si="40"/>
        <v>0</v>
      </c>
      <c r="N316" s="68">
        <f t="shared" si="41"/>
        <v>0</v>
      </c>
      <c r="O316" s="65"/>
    </row>
    <row r="317" spans="1:15" x14ac:dyDescent="0.25">
      <c r="D317" s="43" t="s">
        <v>3260</v>
      </c>
      <c r="H317" s="43">
        <v>30</v>
      </c>
      <c r="I317" s="43" t="s">
        <v>325</v>
      </c>
      <c r="J317" s="69"/>
      <c r="K317" s="65">
        <f t="shared" si="39"/>
        <v>0</v>
      </c>
      <c r="L317" s="69"/>
      <c r="M317" s="68">
        <f t="shared" si="40"/>
        <v>0</v>
      </c>
      <c r="N317" s="68">
        <f t="shared" si="41"/>
        <v>0</v>
      </c>
      <c r="O317" s="65"/>
    </row>
    <row r="318" spans="1:15" x14ac:dyDescent="0.25">
      <c r="H318" s="43"/>
      <c r="J318" s="65"/>
      <c r="K318" s="65">
        <f t="shared" si="39"/>
        <v>0</v>
      </c>
      <c r="L318" s="65"/>
      <c r="M318" s="68">
        <f t="shared" si="40"/>
        <v>0</v>
      </c>
      <c r="N318" s="68">
        <f t="shared" si="41"/>
        <v>0</v>
      </c>
      <c r="O318" s="65"/>
    </row>
    <row r="319" spans="1:15" x14ac:dyDescent="0.25">
      <c r="A319" s="64" t="s">
        <v>3169</v>
      </c>
      <c r="B319" s="43" t="s">
        <v>3259</v>
      </c>
      <c r="H319" s="43"/>
      <c r="J319" s="65"/>
      <c r="K319" s="65">
        <f t="shared" si="39"/>
        <v>0</v>
      </c>
      <c r="L319" s="65"/>
      <c r="M319" s="68">
        <f t="shared" si="40"/>
        <v>0</v>
      </c>
      <c r="N319" s="68">
        <f t="shared" si="41"/>
        <v>0</v>
      </c>
      <c r="O319" s="65"/>
    </row>
    <row r="320" spans="1:15" x14ac:dyDescent="0.25">
      <c r="D320" s="43" t="s">
        <v>3258</v>
      </c>
      <c r="H320" s="43">
        <f>SUM(H317:H319)</f>
        <v>30</v>
      </c>
      <c r="I320" s="43" t="s">
        <v>325</v>
      </c>
      <c r="J320" s="69"/>
      <c r="K320" s="65">
        <f t="shared" si="39"/>
        <v>0</v>
      </c>
      <c r="L320" s="69"/>
      <c r="M320" s="68">
        <f t="shared" si="40"/>
        <v>0</v>
      </c>
      <c r="N320" s="68">
        <f t="shared" si="41"/>
        <v>0</v>
      </c>
      <c r="O320" s="65"/>
    </row>
    <row r="321" spans="1:15" x14ac:dyDescent="0.25">
      <c r="H321" s="43"/>
      <c r="J321" s="65"/>
      <c r="K321" s="65">
        <f t="shared" si="39"/>
        <v>0</v>
      </c>
      <c r="L321" s="65"/>
      <c r="M321" s="68">
        <f t="shared" si="40"/>
        <v>0</v>
      </c>
      <c r="N321" s="68">
        <f t="shared" si="41"/>
        <v>0</v>
      </c>
      <c r="O321" s="65"/>
    </row>
    <row r="322" spans="1:15" ht="13" x14ac:dyDescent="0.3">
      <c r="A322" s="162" t="s">
        <v>3257</v>
      </c>
      <c r="H322" s="43"/>
      <c r="J322" s="65"/>
      <c r="K322" s="65">
        <f t="shared" si="39"/>
        <v>0</v>
      </c>
      <c r="L322" s="65"/>
      <c r="M322" s="68">
        <f t="shared" si="40"/>
        <v>0</v>
      </c>
      <c r="N322" s="68">
        <f t="shared" si="41"/>
        <v>0</v>
      </c>
      <c r="O322" s="65"/>
    </row>
    <row r="323" spans="1:15" x14ac:dyDescent="0.25">
      <c r="A323" s="64" t="s">
        <v>3171</v>
      </c>
      <c r="B323" s="43" t="s">
        <v>3256</v>
      </c>
      <c r="H323" s="43"/>
      <c r="J323" s="65"/>
      <c r="K323" s="65">
        <f t="shared" si="39"/>
        <v>0</v>
      </c>
      <c r="L323" s="65"/>
      <c r="M323" s="68">
        <f t="shared" si="40"/>
        <v>0</v>
      </c>
      <c r="N323" s="68">
        <f t="shared" si="41"/>
        <v>0</v>
      </c>
      <c r="O323" s="65"/>
    </row>
    <row r="324" spans="1:15" x14ac:dyDescent="0.25">
      <c r="D324" s="43" t="s">
        <v>3255</v>
      </c>
      <c r="F324" s="43">
        <v>6</v>
      </c>
      <c r="G324" s="43" t="s">
        <v>3254</v>
      </c>
      <c r="H324" s="43"/>
      <c r="J324" s="65"/>
      <c r="K324" s="65">
        <f t="shared" si="39"/>
        <v>0</v>
      </c>
      <c r="L324" s="65"/>
      <c r="M324" s="68">
        <f t="shared" si="40"/>
        <v>0</v>
      </c>
      <c r="N324" s="68">
        <f t="shared" si="41"/>
        <v>0</v>
      </c>
      <c r="O324" s="65"/>
    </row>
    <row r="325" spans="1:15" x14ac:dyDescent="0.25">
      <c r="D325" s="43" t="s">
        <v>3253</v>
      </c>
      <c r="F325" s="43">
        <v>93</v>
      </c>
      <c r="G325" s="43" t="s">
        <v>325</v>
      </c>
      <c r="H325" s="43"/>
      <c r="J325" s="65"/>
      <c r="K325" s="65">
        <f t="shared" si="39"/>
        <v>0</v>
      </c>
      <c r="L325" s="65"/>
      <c r="M325" s="68">
        <f t="shared" si="40"/>
        <v>0</v>
      </c>
      <c r="N325" s="68">
        <f t="shared" si="41"/>
        <v>0</v>
      </c>
      <c r="O325" s="65"/>
    </row>
    <row r="326" spans="1:15" x14ac:dyDescent="0.25">
      <c r="D326" s="43" t="s">
        <v>3216</v>
      </c>
      <c r="F326" s="43">
        <v>1.1000000000000001</v>
      </c>
      <c r="G326" s="43" t="s">
        <v>3215</v>
      </c>
      <c r="H326" s="43"/>
      <c r="J326" s="65"/>
      <c r="K326" s="65">
        <f t="shared" si="39"/>
        <v>0</v>
      </c>
      <c r="L326" s="65"/>
      <c r="M326" s="68">
        <f t="shared" si="40"/>
        <v>0</v>
      </c>
      <c r="N326" s="68">
        <f t="shared" si="41"/>
        <v>0</v>
      </c>
      <c r="O326" s="65"/>
    </row>
    <row r="327" spans="1:15" x14ac:dyDescent="0.25">
      <c r="D327" s="43" t="s">
        <v>3252</v>
      </c>
      <c r="F327" s="43">
        <v>230</v>
      </c>
      <c r="G327" s="43" t="s">
        <v>3213</v>
      </c>
      <c r="H327" s="43">
        <v>1</v>
      </c>
      <c r="I327" s="43" t="s">
        <v>1539</v>
      </c>
      <c r="J327" s="69"/>
      <c r="K327" s="65">
        <f t="shared" si="39"/>
        <v>0</v>
      </c>
      <c r="L327" s="69"/>
      <c r="M327" s="68">
        <f t="shared" si="40"/>
        <v>0</v>
      </c>
      <c r="N327" s="68">
        <f t="shared" si="41"/>
        <v>0</v>
      </c>
      <c r="O327" s="65"/>
    </row>
    <row r="328" spans="1:15" x14ac:dyDescent="0.25">
      <c r="H328" s="43"/>
      <c r="J328" s="65"/>
      <c r="K328" s="65">
        <f t="shared" si="39"/>
        <v>0</v>
      </c>
      <c r="L328" s="65"/>
      <c r="M328" s="68">
        <f t="shared" si="40"/>
        <v>0</v>
      </c>
      <c r="N328" s="68">
        <f t="shared" si="41"/>
        <v>0</v>
      </c>
      <c r="O328" s="65"/>
    </row>
    <row r="329" spans="1:15" ht="13" x14ac:dyDescent="0.3">
      <c r="A329" s="162" t="s">
        <v>3172</v>
      </c>
      <c r="H329" s="43"/>
      <c r="J329" s="65"/>
      <c r="K329" s="65">
        <f t="shared" si="39"/>
        <v>0</v>
      </c>
      <c r="L329" s="65"/>
      <c r="M329" s="68">
        <f t="shared" si="40"/>
        <v>0</v>
      </c>
      <c r="N329" s="68">
        <f t="shared" si="41"/>
        <v>0</v>
      </c>
      <c r="O329" s="65"/>
    </row>
    <row r="330" spans="1:15" x14ac:dyDescent="0.25">
      <c r="A330" s="64" t="s">
        <v>3171</v>
      </c>
      <c r="B330" s="43" t="s">
        <v>3251</v>
      </c>
      <c r="H330" s="43">
        <f>+H320</f>
        <v>30</v>
      </c>
      <c r="I330" s="43" t="s">
        <v>325</v>
      </c>
      <c r="J330" s="69"/>
      <c r="K330" s="65">
        <f t="shared" si="39"/>
        <v>0</v>
      </c>
      <c r="L330" s="69"/>
      <c r="M330" s="68">
        <f t="shared" si="40"/>
        <v>0</v>
      </c>
      <c r="N330" s="68">
        <f t="shared" si="41"/>
        <v>0</v>
      </c>
      <c r="O330" s="65"/>
    </row>
    <row r="331" spans="1:15" x14ac:dyDescent="0.25">
      <c r="H331" s="43"/>
      <c r="J331" s="65"/>
      <c r="K331" s="65">
        <f t="shared" si="39"/>
        <v>0</v>
      </c>
      <c r="L331" s="65"/>
      <c r="M331" s="68">
        <f t="shared" si="40"/>
        <v>0</v>
      </c>
      <c r="N331" s="68">
        <f t="shared" si="41"/>
        <v>0</v>
      </c>
      <c r="O331" s="65"/>
    </row>
    <row r="332" spans="1:15" x14ac:dyDescent="0.25">
      <c r="A332" s="64" t="s">
        <v>3169</v>
      </c>
      <c r="B332" s="43" t="s">
        <v>3250</v>
      </c>
      <c r="H332" s="208"/>
      <c r="J332" s="65"/>
      <c r="K332" s="65">
        <f t="shared" si="39"/>
        <v>0</v>
      </c>
      <c r="L332" s="65"/>
      <c r="M332" s="68">
        <f t="shared" si="40"/>
        <v>0</v>
      </c>
      <c r="N332" s="68">
        <f t="shared" si="41"/>
        <v>0</v>
      </c>
      <c r="O332" s="65"/>
    </row>
    <row r="333" spans="1:15" x14ac:dyDescent="0.25">
      <c r="E333" s="43" t="s">
        <v>3249</v>
      </c>
      <c r="H333" s="43">
        <f>+H330</f>
        <v>30</v>
      </c>
      <c r="I333" s="43" t="s">
        <v>325</v>
      </c>
      <c r="J333" s="69"/>
      <c r="K333" s="65">
        <f t="shared" si="39"/>
        <v>0</v>
      </c>
      <c r="L333" s="69"/>
      <c r="M333" s="68">
        <f t="shared" si="40"/>
        <v>0</v>
      </c>
      <c r="N333" s="68">
        <f t="shared" si="41"/>
        <v>0</v>
      </c>
      <c r="O333" s="65"/>
    </row>
    <row r="334" spans="1:15" x14ac:dyDescent="0.25">
      <c r="H334" s="43"/>
      <c r="J334" s="65"/>
      <c r="K334" s="65">
        <f t="shared" si="39"/>
        <v>0</v>
      </c>
      <c r="L334" s="65"/>
      <c r="M334" s="68">
        <f t="shared" si="40"/>
        <v>0</v>
      </c>
      <c r="N334" s="68">
        <f t="shared" si="41"/>
        <v>0</v>
      </c>
      <c r="O334" s="65"/>
    </row>
    <row r="335" spans="1:15" x14ac:dyDescent="0.25">
      <c r="A335" s="64" t="s">
        <v>3167</v>
      </c>
      <c r="B335" s="43" t="s">
        <v>3248</v>
      </c>
      <c r="H335" s="43">
        <f>+H333</f>
        <v>30</v>
      </c>
      <c r="I335" s="43" t="s">
        <v>325</v>
      </c>
      <c r="J335" s="65"/>
      <c r="K335" s="65">
        <f t="shared" si="39"/>
        <v>0</v>
      </c>
      <c r="L335" s="69"/>
      <c r="M335" s="68">
        <f t="shared" si="40"/>
        <v>0</v>
      </c>
      <c r="N335" s="68">
        <f t="shared" si="41"/>
        <v>0</v>
      </c>
      <c r="O335" s="65"/>
    </row>
    <row r="336" spans="1:15" x14ac:dyDescent="0.25">
      <c r="H336" s="43"/>
      <c r="J336" s="65"/>
      <c r="K336" s="65">
        <f t="shared" si="39"/>
        <v>0</v>
      </c>
      <c r="L336" s="65"/>
      <c r="M336" s="68">
        <f t="shared" si="40"/>
        <v>0</v>
      </c>
      <c r="N336" s="68">
        <f t="shared" si="41"/>
        <v>0</v>
      </c>
      <c r="O336" s="65"/>
    </row>
    <row r="337" spans="1:15" x14ac:dyDescent="0.25">
      <c r="A337" s="64" t="s">
        <v>3247</v>
      </c>
      <c r="B337" s="43" t="s">
        <v>3246</v>
      </c>
      <c r="H337" s="43">
        <v>2</v>
      </c>
      <c r="I337" s="43" t="s">
        <v>349</v>
      </c>
      <c r="J337" s="65"/>
      <c r="K337" s="65">
        <f t="shared" si="39"/>
        <v>0</v>
      </c>
      <c r="L337" s="69"/>
      <c r="M337" s="68">
        <f t="shared" si="40"/>
        <v>0</v>
      </c>
      <c r="N337" s="68">
        <f t="shared" si="41"/>
        <v>0</v>
      </c>
      <c r="O337" s="65"/>
    </row>
    <row r="338" spans="1:15" x14ac:dyDescent="0.25">
      <c r="H338" s="43"/>
      <c r="K338" s="65"/>
      <c r="L338" s="65"/>
      <c r="M338" s="68"/>
      <c r="N338" s="68"/>
    </row>
    <row r="339" spans="1:15" ht="15.5" x14ac:dyDescent="0.35">
      <c r="A339" s="209" t="s">
        <v>3245</v>
      </c>
      <c r="H339" s="43"/>
      <c r="K339" s="65"/>
      <c r="L339" s="65"/>
      <c r="M339" s="68"/>
      <c r="N339" s="68"/>
    </row>
    <row r="340" spans="1:15" ht="13" thickBot="1" x14ac:dyDescent="0.3">
      <c r="A340" s="210"/>
      <c r="B340" s="46"/>
      <c r="C340" s="46"/>
      <c r="D340" s="46"/>
      <c r="E340" s="46"/>
      <c r="F340" s="46"/>
      <c r="G340" s="46"/>
      <c r="H340" s="211"/>
      <c r="I340" s="46"/>
      <c r="J340" s="45"/>
      <c r="K340" s="45"/>
      <c r="L340" s="45"/>
      <c r="M340" s="45"/>
      <c r="N340" s="45"/>
      <c r="O340" s="65"/>
    </row>
    <row r="341" spans="1:15" ht="16" thickTop="1" x14ac:dyDescent="0.35">
      <c r="A341" s="209" t="s">
        <v>3244</v>
      </c>
      <c r="B341" s="67"/>
      <c r="C341" s="67"/>
      <c r="D341" s="67"/>
      <c r="E341" s="67"/>
      <c r="F341" s="67"/>
      <c r="G341" s="67"/>
      <c r="H341" s="212"/>
      <c r="I341" s="67"/>
      <c r="J341" s="66"/>
      <c r="K341" s="66">
        <f>SUM(K6:K340)</f>
        <v>0</v>
      </c>
      <c r="L341" s="66"/>
      <c r="M341" s="66">
        <f>SUM(M6:M340)</f>
        <v>0</v>
      </c>
      <c r="N341" s="66">
        <f>SUM(N6:N340)</f>
        <v>0</v>
      </c>
      <c r="O341" s="65"/>
    </row>
  </sheetData>
  <sheetProtection algorithmName="SHA-512" hashValue="b20wXW2hS4OW1Y3Xk/7+8UIP3aFzyyJ8DOlFFUwciQ5PLWa9JIZqtYrhf7K2JEyhdUmQBA+u8cMiAJipvLdYCQ==" saltValue="eHw/7p1RZpCzlK+Bm6I1YA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57416-083B-43AE-85CB-794E39D0AC2B}">
  <dimension ref="A1:O29"/>
  <sheetViews>
    <sheetView view="pageBreakPreview" zoomScaleNormal="100" zoomScaleSheetLayoutView="100" workbookViewId="0">
      <pane ySplit="2" topLeftCell="A3" activePane="bottomLeft" state="frozen"/>
      <selection activeCell="F23" sqref="F23"/>
      <selection pane="bottomLeft" activeCell="L8" sqref="L8"/>
    </sheetView>
  </sheetViews>
  <sheetFormatPr defaultColWidth="9.33203125" defaultRowHeight="12.5" x14ac:dyDescent="0.25"/>
  <cols>
    <col min="1" max="1" width="4.33203125" style="188" customWidth="1"/>
    <col min="2" max="2" width="2.33203125" style="186" customWidth="1"/>
    <col min="3" max="3" width="2" style="186" customWidth="1"/>
    <col min="4" max="4" width="3.109375" style="186" customWidth="1"/>
    <col min="5" max="5" width="16" style="186" customWidth="1"/>
    <col min="6" max="6" width="7.77734375" style="186" customWidth="1"/>
    <col min="7" max="7" width="5.77734375" style="186" customWidth="1"/>
    <col min="8" max="8" width="10" style="187" customWidth="1"/>
    <col min="9" max="9" width="6.6640625" style="186" customWidth="1"/>
    <col min="10" max="10" width="22.77734375" style="81" customWidth="1"/>
    <col min="11" max="11" width="25.77734375" style="81" customWidth="1"/>
    <col min="12" max="12" width="22.77734375" style="81" customWidth="1"/>
    <col min="13" max="14" width="25.77734375" style="81" customWidth="1"/>
    <col min="15" max="16384" width="9.33203125" style="186"/>
  </cols>
  <sheetData>
    <row r="1" spans="1:15" s="184" customFormat="1" ht="21.65" customHeight="1" x14ac:dyDescent="0.7">
      <c r="A1" s="180" t="s">
        <v>3243</v>
      </c>
      <c r="B1" s="181"/>
      <c r="C1" s="181"/>
      <c r="D1" s="181"/>
      <c r="E1" s="181"/>
      <c r="F1" s="181"/>
      <c r="G1" s="182"/>
      <c r="H1" s="88"/>
      <c r="I1" s="183"/>
      <c r="J1" s="87" t="s">
        <v>3242</v>
      </c>
      <c r="K1" s="87" t="s">
        <v>3242</v>
      </c>
      <c r="L1" s="87" t="s">
        <v>3241</v>
      </c>
      <c r="M1" s="87" t="s">
        <v>3241</v>
      </c>
      <c r="N1" s="87" t="s">
        <v>3240</v>
      </c>
    </row>
    <row r="2" spans="1:15" s="184" customFormat="1" ht="21.65" customHeight="1" x14ac:dyDescent="0.7">
      <c r="A2" s="180"/>
      <c r="B2" s="181"/>
      <c r="C2" s="181"/>
      <c r="D2" s="181"/>
      <c r="E2" s="181"/>
      <c r="F2" s="181"/>
      <c r="G2" s="182"/>
      <c r="H2" s="88"/>
      <c r="I2" s="183"/>
      <c r="J2" s="87" t="s">
        <v>3239</v>
      </c>
      <c r="K2" s="87" t="s">
        <v>3238</v>
      </c>
      <c r="L2" s="87" t="s">
        <v>3239</v>
      </c>
      <c r="M2" s="87" t="s">
        <v>3238</v>
      </c>
      <c r="N2" s="87" t="s">
        <v>3238</v>
      </c>
    </row>
    <row r="3" spans="1:15" ht="18" x14ac:dyDescent="0.4">
      <c r="A3" s="185" t="s">
        <v>3406</v>
      </c>
      <c r="J3" s="82"/>
      <c r="K3" s="82">
        <f t="shared" ref="K3:K27" si="0">+J3*H3</f>
        <v>0</v>
      </c>
      <c r="L3" s="82"/>
      <c r="M3" s="85">
        <f t="shared" ref="M3:M27" si="1">+L3*H3</f>
        <v>0</v>
      </c>
      <c r="N3" s="85">
        <f t="shared" ref="N3:N27" si="2">+M3+K3</f>
        <v>0</v>
      </c>
      <c r="O3" s="82"/>
    </row>
    <row r="4" spans="1:15" x14ac:dyDescent="0.25">
      <c r="J4" s="82"/>
      <c r="K4" s="82">
        <f t="shared" si="0"/>
        <v>0</v>
      </c>
      <c r="L4" s="82"/>
      <c r="M4" s="85">
        <f t="shared" si="1"/>
        <v>0</v>
      </c>
      <c r="N4" s="85">
        <f t="shared" si="2"/>
        <v>0</v>
      </c>
      <c r="O4" s="82"/>
    </row>
    <row r="5" spans="1:15" ht="13" x14ac:dyDescent="0.3">
      <c r="A5" s="189" t="s">
        <v>3265</v>
      </c>
      <c r="J5" s="82"/>
      <c r="K5" s="82">
        <f t="shared" si="0"/>
        <v>0</v>
      </c>
      <c r="L5" s="82"/>
      <c r="M5" s="85">
        <f t="shared" si="1"/>
        <v>0</v>
      </c>
      <c r="N5" s="85">
        <f t="shared" si="2"/>
        <v>0</v>
      </c>
      <c r="O5" s="82"/>
    </row>
    <row r="6" spans="1:15" x14ac:dyDescent="0.25">
      <c r="A6" s="188" t="s">
        <v>3171</v>
      </c>
      <c r="B6" s="186" t="s">
        <v>3405</v>
      </c>
      <c r="J6" s="82"/>
      <c r="K6" s="82">
        <f t="shared" si="0"/>
        <v>0</v>
      </c>
      <c r="L6" s="82"/>
      <c r="M6" s="85">
        <f t="shared" si="1"/>
        <v>0</v>
      </c>
      <c r="N6" s="85">
        <f t="shared" si="2"/>
        <v>0</v>
      </c>
      <c r="O6" s="82"/>
    </row>
    <row r="7" spans="1:15" x14ac:dyDescent="0.25">
      <c r="C7" s="186" t="s">
        <v>3263</v>
      </c>
      <c r="J7" s="82"/>
      <c r="K7" s="82">
        <f t="shared" si="0"/>
        <v>0</v>
      </c>
      <c r="L7" s="82"/>
      <c r="M7" s="85">
        <f t="shared" si="1"/>
        <v>0</v>
      </c>
      <c r="N7" s="85">
        <f t="shared" si="2"/>
        <v>0</v>
      </c>
      <c r="O7" s="82"/>
    </row>
    <row r="8" spans="1:15" x14ac:dyDescent="0.25">
      <c r="D8" s="186" t="s">
        <v>3404</v>
      </c>
      <c r="H8" s="187">
        <v>130</v>
      </c>
      <c r="I8" s="186" t="s">
        <v>325</v>
      </c>
      <c r="J8" s="69"/>
      <c r="K8" s="82">
        <f t="shared" si="0"/>
        <v>0</v>
      </c>
      <c r="L8" s="71"/>
      <c r="M8" s="85">
        <f t="shared" si="1"/>
        <v>0</v>
      </c>
      <c r="N8" s="85">
        <f t="shared" si="2"/>
        <v>0</v>
      </c>
      <c r="O8" s="82"/>
    </row>
    <row r="9" spans="1:15" x14ac:dyDescent="0.25">
      <c r="J9" s="82"/>
      <c r="K9" s="82">
        <f t="shared" si="0"/>
        <v>0</v>
      </c>
      <c r="L9" s="82"/>
      <c r="M9" s="85">
        <f t="shared" si="1"/>
        <v>0</v>
      </c>
      <c r="N9" s="85">
        <f t="shared" si="2"/>
        <v>0</v>
      </c>
      <c r="O9" s="82"/>
    </row>
    <row r="10" spans="1:15" x14ac:dyDescent="0.25">
      <c r="A10" s="188" t="s">
        <v>3169</v>
      </c>
      <c r="B10" s="186" t="s">
        <v>3306</v>
      </c>
      <c r="J10" s="82"/>
      <c r="K10" s="82">
        <f t="shared" si="0"/>
        <v>0</v>
      </c>
      <c r="L10" s="82"/>
      <c r="M10" s="85">
        <f t="shared" si="1"/>
        <v>0</v>
      </c>
      <c r="N10" s="85">
        <f t="shared" si="2"/>
        <v>0</v>
      </c>
      <c r="O10" s="82"/>
    </row>
    <row r="11" spans="1:15" x14ac:dyDescent="0.25">
      <c r="D11" s="186" t="s">
        <v>3403</v>
      </c>
      <c r="H11" s="187">
        <v>6</v>
      </c>
      <c r="I11" s="186" t="s">
        <v>1539</v>
      </c>
      <c r="J11" s="86"/>
      <c r="K11" s="82">
        <f t="shared" si="0"/>
        <v>0</v>
      </c>
      <c r="L11" s="86"/>
      <c r="M11" s="85">
        <f t="shared" si="1"/>
        <v>0</v>
      </c>
      <c r="N11" s="85">
        <f t="shared" si="2"/>
        <v>0</v>
      </c>
      <c r="O11" s="82"/>
    </row>
    <row r="12" spans="1:15" x14ac:dyDescent="0.25">
      <c r="J12" s="82"/>
      <c r="K12" s="82">
        <f t="shared" si="0"/>
        <v>0</v>
      </c>
      <c r="L12" s="82"/>
      <c r="M12" s="85">
        <f t="shared" si="1"/>
        <v>0</v>
      </c>
      <c r="N12" s="85">
        <f t="shared" si="2"/>
        <v>0</v>
      </c>
      <c r="O12" s="82"/>
    </row>
    <row r="13" spans="1:15" x14ac:dyDescent="0.25">
      <c r="A13" s="188" t="s">
        <v>3167</v>
      </c>
      <c r="B13" s="186" t="s">
        <v>3268</v>
      </c>
      <c r="H13" s="187">
        <f>SUM(H8:H8)</f>
        <v>130</v>
      </c>
      <c r="I13" s="186" t="s">
        <v>325</v>
      </c>
      <c r="J13" s="86"/>
      <c r="K13" s="82">
        <f t="shared" si="0"/>
        <v>0</v>
      </c>
      <c r="L13" s="86"/>
      <c r="M13" s="85">
        <f t="shared" si="1"/>
        <v>0</v>
      </c>
      <c r="N13" s="85">
        <f t="shared" si="2"/>
        <v>0</v>
      </c>
      <c r="O13" s="82"/>
    </row>
    <row r="14" spans="1:15" x14ac:dyDescent="0.25">
      <c r="J14" s="82"/>
      <c r="K14" s="82">
        <f t="shared" si="0"/>
        <v>0</v>
      </c>
      <c r="L14" s="82"/>
      <c r="M14" s="85">
        <f t="shared" si="1"/>
        <v>0</v>
      </c>
      <c r="N14" s="85">
        <f t="shared" si="2"/>
        <v>0</v>
      </c>
      <c r="O14" s="82"/>
    </row>
    <row r="15" spans="1:15" ht="13" x14ac:dyDescent="0.3">
      <c r="A15" s="189" t="s">
        <v>3172</v>
      </c>
      <c r="J15" s="82"/>
      <c r="K15" s="82">
        <f t="shared" si="0"/>
        <v>0</v>
      </c>
      <c r="L15" s="82"/>
      <c r="M15" s="85">
        <f t="shared" si="1"/>
        <v>0</v>
      </c>
      <c r="N15" s="85">
        <f t="shared" si="2"/>
        <v>0</v>
      </c>
      <c r="O15" s="82"/>
    </row>
    <row r="16" spans="1:15" x14ac:dyDescent="0.25">
      <c r="J16" s="82"/>
      <c r="K16" s="82">
        <f t="shared" si="0"/>
        <v>0</v>
      </c>
      <c r="L16" s="82"/>
      <c r="M16" s="85">
        <f t="shared" si="1"/>
        <v>0</v>
      </c>
      <c r="N16" s="85">
        <f t="shared" si="2"/>
        <v>0</v>
      </c>
      <c r="O16" s="82"/>
    </row>
    <row r="17" spans="1:15" x14ac:dyDescent="0.25">
      <c r="A17" s="188" t="s">
        <v>3171</v>
      </c>
      <c r="B17" s="186" t="s">
        <v>3251</v>
      </c>
      <c r="H17" s="187">
        <f>+H13</f>
        <v>130</v>
      </c>
      <c r="I17" s="186" t="s">
        <v>325</v>
      </c>
      <c r="J17" s="86"/>
      <c r="K17" s="82">
        <f t="shared" si="0"/>
        <v>0</v>
      </c>
      <c r="L17" s="86"/>
      <c r="M17" s="85">
        <f t="shared" si="1"/>
        <v>0</v>
      </c>
      <c r="N17" s="85">
        <f t="shared" si="2"/>
        <v>0</v>
      </c>
      <c r="O17" s="82"/>
    </row>
    <row r="18" spans="1:15" x14ac:dyDescent="0.25">
      <c r="J18" s="82"/>
      <c r="K18" s="82">
        <f t="shared" si="0"/>
        <v>0</v>
      </c>
      <c r="L18" s="82"/>
      <c r="M18" s="85">
        <f t="shared" si="1"/>
        <v>0</v>
      </c>
      <c r="N18" s="85">
        <f t="shared" si="2"/>
        <v>0</v>
      </c>
      <c r="O18" s="82"/>
    </row>
    <row r="19" spans="1:15" x14ac:dyDescent="0.25">
      <c r="A19" s="188" t="s">
        <v>3169</v>
      </c>
      <c r="B19" s="186" t="s">
        <v>3250</v>
      </c>
      <c r="J19" s="82"/>
      <c r="K19" s="82">
        <f t="shared" si="0"/>
        <v>0</v>
      </c>
      <c r="L19" s="82"/>
      <c r="M19" s="85">
        <f t="shared" si="1"/>
        <v>0</v>
      </c>
      <c r="N19" s="85">
        <f t="shared" si="2"/>
        <v>0</v>
      </c>
      <c r="O19" s="82"/>
    </row>
    <row r="20" spans="1:15" x14ac:dyDescent="0.25">
      <c r="E20" s="186" t="s">
        <v>3249</v>
      </c>
      <c r="H20" s="187">
        <f>+H17</f>
        <v>130</v>
      </c>
      <c r="I20" s="186" t="s">
        <v>325</v>
      </c>
      <c r="J20" s="86"/>
      <c r="K20" s="82">
        <f t="shared" si="0"/>
        <v>0</v>
      </c>
      <c r="L20" s="86"/>
      <c r="M20" s="85">
        <f t="shared" si="1"/>
        <v>0</v>
      </c>
      <c r="N20" s="85">
        <f t="shared" si="2"/>
        <v>0</v>
      </c>
      <c r="O20" s="82"/>
    </row>
    <row r="21" spans="1:15" x14ac:dyDescent="0.25">
      <c r="J21" s="82"/>
      <c r="K21" s="82">
        <f t="shared" si="0"/>
        <v>0</v>
      </c>
      <c r="L21" s="82"/>
      <c r="M21" s="85">
        <f t="shared" si="1"/>
        <v>0</v>
      </c>
      <c r="N21" s="85">
        <f t="shared" si="2"/>
        <v>0</v>
      </c>
      <c r="O21" s="82"/>
    </row>
    <row r="22" spans="1:15" x14ac:dyDescent="0.25">
      <c r="A22" s="188" t="s">
        <v>3167</v>
      </c>
      <c r="B22" s="186" t="s">
        <v>3248</v>
      </c>
      <c r="H22" s="187">
        <f>+H20</f>
        <v>130</v>
      </c>
      <c r="I22" s="186" t="s">
        <v>325</v>
      </c>
      <c r="J22" s="86"/>
      <c r="K22" s="82">
        <f t="shared" si="0"/>
        <v>0</v>
      </c>
      <c r="L22" s="86"/>
      <c r="M22" s="85">
        <f t="shared" si="1"/>
        <v>0</v>
      </c>
      <c r="N22" s="85">
        <f t="shared" si="2"/>
        <v>0</v>
      </c>
      <c r="O22" s="82"/>
    </row>
    <row r="23" spans="1:15" x14ac:dyDescent="0.25">
      <c r="J23" s="82"/>
      <c r="K23" s="82">
        <f t="shared" si="0"/>
        <v>0</v>
      </c>
      <c r="L23" s="82"/>
      <c r="M23" s="85">
        <f t="shared" si="1"/>
        <v>0</v>
      </c>
      <c r="N23" s="85">
        <f t="shared" si="2"/>
        <v>0</v>
      </c>
      <c r="O23" s="82"/>
    </row>
    <row r="24" spans="1:15" x14ac:dyDescent="0.25">
      <c r="A24" s="188" t="s">
        <v>3247</v>
      </c>
      <c r="B24" s="186" t="s">
        <v>3267</v>
      </c>
      <c r="H24" s="187">
        <v>3</v>
      </c>
      <c r="I24" s="186" t="s">
        <v>349</v>
      </c>
      <c r="J24" s="82"/>
      <c r="K24" s="82">
        <f t="shared" si="0"/>
        <v>0</v>
      </c>
      <c r="L24" s="86"/>
      <c r="M24" s="85">
        <f t="shared" si="1"/>
        <v>0</v>
      </c>
      <c r="N24" s="85">
        <f t="shared" si="2"/>
        <v>0</v>
      </c>
      <c r="O24" s="82"/>
    </row>
    <row r="25" spans="1:15" x14ac:dyDescent="0.25">
      <c r="J25" s="82"/>
      <c r="K25" s="82">
        <f t="shared" si="0"/>
        <v>0</v>
      </c>
      <c r="L25" s="82"/>
      <c r="M25" s="85">
        <f t="shared" si="1"/>
        <v>0</v>
      </c>
      <c r="N25" s="85">
        <f t="shared" si="2"/>
        <v>0</v>
      </c>
      <c r="O25" s="82"/>
    </row>
    <row r="26" spans="1:15" x14ac:dyDescent="0.25">
      <c r="A26" s="188" t="s">
        <v>3269</v>
      </c>
      <c r="B26" s="186" t="s">
        <v>3301</v>
      </c>
      <c r="H26" s="187">
        <v>2</v>
      </c>
      <c r="I26" s="186" t="s">
        <v>1539</v>
      </c>
      <c r="J26" s="82"/>
      <c r="K26" s="82">
        <f t="shared" si="0"/>
        <v>0</v>
      </c>
      <c r="L26" s="86"/>
      <c r="M26" s="85">
        <f t="shared" si="1"/>
        <v>0</v>
      </c>
      <c r="N26" s="85">
        <f t="shared" si="2"/>
        <v>0</v>
      </c>
      <c r="O26" s="82"/>
    </row>
    <row r="27" spans="1:15" x14ac:dyDescent="0.25">
      <c r="H27" s="186"/>
      <c r="J27" s="82"/>
      <c r="K27" s="82">
        <f t="shared" si="0"/>
        <v>0</v>
      </c>
      <c r="L27" s="82"/>
      <c r="M27" s="85">
        <f t="shared" si="1"/>
        <v>0</v>
      </c>
      <c r="N27" s="85">
        <f t="shared" si="2"/>
        <v>0</v>
      </c>
      <c r="O27" s="82"/>
    </row>
    <row r="28" spans="1:15" ht="13" thickBot="1" x14ac:dyDescent="0.3">
      <c r="A28" s="190"/>
      <c r="B28" s="191"/>
      <c r="C28" s="191"/>
      <c r="D28" s="191"/>
      <c r="E28" s="191"/>
      <c r="F28" s="191"/>
      <c r="G28" s="191"/>
      <c r="H28" s="192"/>
      <c r="I28" s="191"/>
      <c r="J28" s="84"/>
      <c r="K28" s="84"/>
      <c r="L28" s="84"/>
      <c r="M28" s="84"/>
      <c r="N28" s="84"/>
      <c r="O28" s="82"/>
    </row>
    <row r="29" spans="1:15" ht="16" thickTop="1" x14ac:dyDescent="0.35">
      <c r="A29" s="193" t="s">
        <v>3244</v>
      </c>
      <c r="B29" s="194"/>
      <c r="C29" s="194"/>
      <c r="D29" s="194"/>
      <c r="E29" s="194"/>
      <c r="F29" s="194"/>
      <c r="G29" s="194"/>
      <c r="H29" s="195"/>
      <c r="I29" s="194"/>
      <c r="J29" s="83"/>
      <c r="K29" s="83">
        <f>SUM(K3:K28)</f>
        <v>0</v>
      </c>
      <c r="L29" s="83"/>
      <c r="M29" s="83">
        <f>SUM(M3:M28)</f>
        <v>0</v>
      </c>
      <c r="N29" s="83">
        <f>SUM(N3:N28)</f>
        <v>0</v>
      </c>
      <c r="O29" s="82"/>
    </row>
  </sheetData>
  <sheetProtection algorithmName="SHA-512" hashValue="Z+wMKTZbgU+deVS/J3rmaFVAdN+HTovf8/+V40ym2ihFCzklKamURZES7wo/MQmiEOl6AZuWUyC5Jhb21j22Gw==" saltValue="ELsglZLCNG7bTIg1fE5ITA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E41DA-6F46-4DD0-AB6D-999883493C21}">
  <dimension ref="A1:P112"/>
  <sheetViews>
    <sheetView view="pageBreakPreview" zoomScaleNormal="100" zoomScaleSheetLayoutView="100" workbookViewId="0">
      <pane ySplit="2" topLeftCell="A3" activePane="bottomLeft" state="frozen"/>
      <selection activeCell="F23" sqref="F23"/>
      <selection pane="bottomLeft" activeCell="M10" sqref="M10"/>
    </sheetView>
  </sheetViews>
  <sheetFormatPr defaultColWidth="9.33203125" defaultRowHeight="11.5" x14ac:dyDescent="0.25"/>
  <cols>
    <col min="1" max="1" width="4.33203125" style="159" customWidth="1"/>
    <col min="2" max="2" width="2.33203125" style="158" customWidth="1"/>
    <col min="3" max="3" width="2" style="158" customWidth="1"/>
    <col min="4" max="4" width="3.109375" style="158" customWidth="1"/>
    <col min="5" max="5" width="27.109375" style="158" customWidth="1"/>
    <col min="6" max="7" width="9.109375" style="158" customWidth="1"/>
    <col min="8" max="8" width="9.77734375" style="158" customWidth="1"/>
    <col min="9" max="9" width="7" style="160" customWidth="1"/>
    <col min="10" max="10" width="6" style="158" customWidth="1"/>
    <col min="11" max="13" width="22.77734375" style="89" customWidth="1"/>
    <col min="14" max="15" width="25.77734375" style="89" customWidth="1"/>
    <col min="16" max="16" width="9.33203125" style="89"/>
    <col min="17" max="16384" width="9.33203125" style="158"/>
  </cols>
  <sheetData>
    <row r="1" spans="1:16" s="157" customFormat="1" ht="18.75" customHeight="1" x14ac:dyDescent="0.35">
      <c r="A1" s="156" t="s">
        <v>3243</v>
      </c>
      <c r="B1" s="59"/>
      <c r="C1" s="59"/>
      <c r="D1" s="59"/>
      <c r="E1" s="59"/>
      <c r="F1" s="59"/>
      <c r="G1" s="59"/>
      <c r="H1" s="59"/>
      <c r="I1" s="59"/>
      <c r="J1" s="59"/>
      <c r="K1" s="96" t="s">
        <v>3476</v>
      </c>
      <c r="L1" s="96" t="s">
        <v>3476</v>
      </c>
      <c r="M1" s="96" t="s">
        <v>3475</v>
      </c>
      <c r="N1" s="96" t="s">
        <v>3475</v>
      </c>
      <c r="O1" s="96" t="s">
        <v>3474</v>
      </c>
      <c r="P1" s="97"/>
    </row>
    <row r="2" spans="1:16" ht="14.25" customHeight="1" x14ac:dyDescent="0.25">
      <c r="A2" s="61"/>
      <c r="B2" s="59"/>
      <c r="C2" s="59"/>
      <c r="D2" s="59"/>
      <c r="E2" s="59"/>
      <c r="F2" s="60"/>
      <c r="G2" s="59"/>
      <c r="H2" s="59"/>
      <c r="I2" s="59"/>
      <c r="J2" s="59"/>
      <c r="K2" s="96" t="s">
        <v>1539</v>
      </c>
      <c r="L2" s="96" t="s">
        <v>3473</v>
      </c>
      <c r="M2" s="96" t="s">
        <v>1539</v>
      </c>
      <c r="N2" s="96" t="s">
        <v>3473</v>
      </c>
      <c r="O2" s="96" t="s">
        <v>3473</v>
      </c>
    </row>
    <row r="3" spans="1:16" s="161" customFormat="1" x14ac:dyDescent="0.25">
      <c r="A3" s="159"/>
      <c r="B3" s="158"/>
      <c r="C3" s="158"/>
      <c r="D3" s="158"/>
      <c r="E3" s="158"/>
      <c r="F3" s="158"/>
      <c r="G3" s="158"/>
      <c r="H3" s="158"/>
      <c r="I3" s="160"/>
      <c r="J3" s="158"/>
      <c r="K3" s="95"/>
      <c r="L3" s="89"/>
      <c r="M3" s="89"/>
      <c r="N3" s="89"/>
      <c r="O3" s="89"/>
      <c r="P3" s="95"/>
    </row>
    <row r="4" spans="1:16" ht="13" x14ac:dyDescent="0.3">
      <c r="A4" s="162" t="s">
        <v>3472</v>
      </c>
      <c r="B4" s="163"/>
    </row>
    <row r="5" spans="1:16" ht="12.5" x14ac:dyDescent="0.25">
      <c r="A5" s="64" t="s">
        <v>3171</v>
      </c>
      <c r="B5" s="164" t="s">
        <v>3471</v>
      </c>
    </row>
    <row r="6" spans="1:16" ht="13" x14ac:dyDescent="0.3">
      <c r="A6" s="162"/>
      <c r="B6" s="163"/>
      <c r="C6" s="158" t="s">
        <v>3470</v>
      </c>
      <c r="E6" s="158" t="s">
        <v>3462</v>
      </c>
    </row>
    <row r="7" spans="1:16" ht="13" x14ac:dyDescent="0.3">
      <c r="A7" s="162"/>
      <c r="B7" s="163"/>
      <c r="E7" s="158" t="s">
        <v>3469</v>
      </c>
      <c r="F7" s="158">
        <v>445</v>
      </c>
      <c r="G7" s="158" t="s">
        <v>147</v>
      </c>
    </row>
    <row r="8" spans="1:16" ht="13" x14ac:dyDescent="0.3">
      <c r="A8" s="162"/>
      <c r="B8" s="163"/>
      <c r="E8" s="158" t="s">
        <v>3468</v>
      </c>
      <c r="F8" s="158">
        <v>88</v>
      </c>
      <c r="G8" s="158" t="s">
        <v>3215</v>
      </c>
    </row>
    <row r="9" spans="1:16" ht="13" x14ac:dyDescent="0.3">
      <c r="A9" s="162"/>
      <c r="B9" s="163"/>
      <c r="E9" s="158" t="s">
        <v>3467</v>
      </c>
      <c r="F9" s="158">
        <v>6</v>
      </c>
      <c r="G9" s="158" t="s">
        <v>3215</v>
      </c>
    </row>
    <row r="10" spans="1:16" ht="13" x14ac:dyDescent="0.3">
      <c r="A10" s="162"/>
      <c r="B10" s="163"/>
      <c r="E10" s="158" t="s">
        <v>3214</v>
      </c>
      <c r="F10" s="158">
        <v>400</v>
      </c>
      <c r="G10" s="158" t="s">
        <v>47</v>
      </c>
      <c r="I10" s="160">
        <v>2</v>
      </c>
      <c r="J10" s="158" t="s">
        <v>1539</v>
      </c>
      <c r="K10" s="93"/>
      <c r="L10" s="89">
        <f t="shared" ref="L10:L41" si="0">+K10*I10</f>
        <v>0</v>
      </c>
      <c r="M10" s="93"/>
      <c r="N10" s="89">
        <f t="shared" ref="N10:N41" si="1">+M10*I10</f>
        <v>0</v>
      </c>
      <c r="O10" s="89">
        <f t="shared" ref="O10:O41" si="2">+N10+L10</f>
        <v>0</v>
      </c>
    </row>
    <row r="11" spans="1:16" ht="13" x14ac:dyDescent="0.3">
      <c r="A11" s="162"/>
      <c r="B11" s="163"/>
      <c r="K11" s="94"/>
      <c r="L11" s="94">
        <f t="shared" si="0"/>
        <v>0</v>
      </c>
      <c r="M11" s="94"/>
      <c r="N11" s="94">
        <f t="shared" si="1"/>
        <v>0</v>
      </c>
      <c r="O11" s="89">
        <f t="shared" si="2"/>
        <v>0</v>
      </c>
    </row>
    <row r="12" spans="1:16" ht="12.5" x14ac:dyDescent="0.25">
      <c r="A12" s="64" t="s">
        <v>3169</v>
      </c>
      <c r="B12" s="164" t="s">
        <v>3466</v>
      </c>
      <c r="K12" s="94"/>
      <c r="L12" s="94">
        <f t="shared" si="0"/>
        <v>0</v>
      </c>
      <c r="M12" s="94"/>
      <c r="N12" s="94">
        <f t="shared" si="1"/>
        <v>0</v>
      </c>
      <c r="O12" s="89">
        <f t="shared" si="2"/>
        <v>0</v>
      </c>
    </row>
    <row r="13" spans="1:16" ht="13" x14ac:dyDescent="0.3">
      <c r="A13" s="162"/>
      <c r="B13" s="163"/>
      <c r="E13" s="158" t="s">
        <v>3465</v>
      </c>
      <c r="K13" s="94"/>
      <c r="L13" s="94">
        <f t="shared" si="0"/>
        <v>0</v>
      </c>
      <c r="M13" s="94"/>
      <c r="N13" s="94">
        <f t="shared" si="1"/>
        <v>0</v>
      </c>
      <c r="O13" s="89">
        <f t="shared" si="2"/>
        <v>0</v>
      </c>
    </row>
    <row r="14" spans="1:16" ht="13" x14ac:dyDescent="0.3">
      <c r="A14" s="162"/>
      <c r="B14" s="163"/>
      <c r="E14" s="158" t="s">
        <v>3464</v>
      </c>
      <c r="I14" s="160">
        <v>1</v>
      </c>
      <c r="J14" s="158" t="s">
        <v>1539</v>
      </c>
      <c r="K14" s="93"/>
      <c r="L14" s="89">
        <f t="shared" si="0"/>
        <v>0</v>
      </c>
      <c r="M14" s="93"/>
      <c r="N14" s="89">
        <f t="shared" si="1"/>
        <v>0</v>
      </c>
      <c r="O14" s="89">
        <f t="shared" si="2"/>
        <v>0</v>
      </c>
    </row>
    <row r="15" spans="1:16" ht="12.5" x14ac:dyDescent="0.25">
      <c r="A15" s="64"/>
      <c r="B15" s="163"/>
      <c r="K15" s="94"/>
      <c r="L15" s="94">
        <f t="shared" si="0"/>
        <v>0</v>
      </c>
      <c r="M15" s="94"/>
      <c r="N15" s="94">
        <f t="shared" si="1"/>
        <v>0</v>
      </c>
      <c r="O15" s="89">
        <f t="shared" si="2"/>
        <v>0</v>
      </c>
    </row>
    <row r="16" spans="1:16" ht="12.5" x14ac:dyDescent="0.25">
      <c r="A16" s="64" t="s">
        <v>3167</v>
      </c>
      <c r="B16" s="164" t="s">
        <v>3463</v>
      </c>
      <c r="K16" s="94"/>
      <c r="L16" s="94">
        <f t="shared" si="0"/>
        <v>0</v>
      </c>
      <c r="M16" s="94"/>
      <c r="N16" s="94">
        <f t="shared" si="1"/>
        <v>0</v>
      </c>
      <c r="O16" s="89">
        <f t="shared" si="2"/>
        <v>0</v>
      </c>
    </row>
    <row r="17" spans="1:15" s="89" customFormat="1" ht="13" x14ac:dyDescent="0.3">
      <c r="A17" s="162"/>
      <c r="B17" s="163"/>
      <c r="C17" s="158"/>
      <c r="D17" s="158"/>
      <c r="E17" s="158" t="s">
        <v>3462</v>
      </c>
      <c r="F17" s="158"/>
      <c r="G17" s="158"/>
      <c r="H17" s="158"/>
      <c r="I17" s="160">
        <v>1</v>
      </c>
      <c r="J17" s="158" t="s">
        <v>1539</v>
      </c>
      <c r="K17" s="93"/>
      <c r="L17" s="89">
        <f t="shared" si="0"/>
        <v>0</v>
      </c>
      <c r="M17" s="93"/>
      <c r="N17" s="89">
        <f t="shared" si="1"/>
        <v>0</v>
      </c>
      <c r="O17" s="89">
        <f t="shared" si="2"/>
        <v>0</v>
      </c>
    </row>
    <row r="18" spans="1:15" s="89" customFormat="1" ht="12.5" x14ac:dyDescent="0.25">
      <c r="A18" s="64"/>
      <c r="B18" s="163"/>
      <c r="C18" s="158"/>
      <c r="D18" s="158"/>
      <c r="E18" s="158"/>
      <c r="F18" s="158"/>
      <c r="G18" s="158"/>
      <c r="H18" s="158"/>
      <c r="I18" s="160"/>
      <c r="J18" s="158"/>
      <c r="K18" s="94"/>
      <c r="L18" s="94">
        <f t="shared" si="0"/>
        <v>0</v>
      </c>
      <c r="M18" s="94"/>
      <c r="N18" s="94">
        <f t="shared" si="1"/>
        <v>0</v>
      </c>
      <c r="O18" s="89">
        <f t="shared" si="2"/>
        <v>0</v>
      </c>
    </row>
    <row r="19" spans="1:15" s="89" customFormat="1" ht="12.5" x14ac:dyDescent="0.25">
      <c r="A19" s="64" t="s">
        <v>3247</v>
      </c>
      <c r="B19" s="164" t="s">
        <v>3461</v>
      </c>
      <c r="C19" s="158"/>
      <c r="D19" s="158"/>
      <c r="E19" s="158"/>
      <c r="F19" s="158"/>
      <c r="G19" s="158"/>
      <c r="H19" s="158"/>
      <c r="I19" s="160"/>
      <c r="J19" s="158"/>
      <c r="K19" s="94"/>
      <c r="L19" s="94">
        <f t="shared" si="0"/>
        <v>0</v>
      </c>
      <c r="M19" s="94"/>
      <c r="N19" s="94">
        <f t="shared" si="1"/>
        <v>0</v>
      </c>
      <c r="O19" s="89">
        <f t="shared" si="2"/>
        <v>0</v>
      </c>
    </row>
    <row r="20" spans="1:15" s="89" customFormat="1" ht="12.5" x14ac:dyDescent="0.25">
      <c r="A20" s="64"/>
      <c r="B20" s="163"/>
      <c r="C20" s="158"/>
      <c r="D20" s="158" t="s">
        <v>3460</v>
      </c>
      <c r="E20" s="158"/>
      <c r="F20" s="158"/>
      <c r="G20" s="158"/>
      <c r="H20" s="158"/>
      <c r="I20" s="160"/>
      <c r="J20" s="158"/>
      <c r="K20" s="94"/>
      <c r="L20" s="94">
        <f t="shared" si="0"/>
        <v>0</v>
      </c>
      <c r="M20" s="94"/>
      <c r="N20" s="94">
        <f t="shared" si="1"/>
        <v>0</v>
      </c>
      <c r="O20" s="89">
        <f t="shared" si="2"/>
        <v>0</v>
      </c>
    </row>
    <row r="21" spans="1:15" s="89" customFormat="1" ht="12.5" x14ac:dyDescent="0.25">
      <c r="A21" s="64"/>
      <c r="B21" s="163"/>
      <c r="C21" s="158"/>
      <c r="D21" s="158"/>
      <c r="E21" s="158" t="s">
        <v>3459</v>
      </c>
      <c r="F21" s="158"/>
      <c r="G21" s="158"/>
      <c r="H21" s="158"/>
      <c r="I21" s="160">
        <v>1</v>
      </c>
      <c r="J21" s="158" t="s">
        <v>1539</v>
      </c>
      <c r="K21" s="93"/>
      <c r="L21" s="89">
        <f t="shared" si="0"/>
        <v>0</v>
      </c>
      <c r="M21" s="93"/>
      <c r="N21" s="89">
        <f t="shared" si="1"/>
        <v>0</v>
      </c>
      <c r="O21" s="89">
        <f t="shared" si="2"/>
        <v>0</v>
      </c>
    </row>
    <row r="22" spans="1:15" s="89" customFormat="1" ht="12.5" x14ac:dyDescent="0.25">
      <c r="A22" s="64"/>
      <c r="B22" s="163"/>
      <c r="C22" s="158"/>
      <c r="D22" s="158"/>
      <c r="E22" s="158"/>
      <c r="F22" s="158"/>
      <c r="G22" s="158"/>
      <c r="H22" s="158"/>
      <c r="I22" s="160"/>
      <c r="J22" s="158"/>
      <c r="K22" s="94"/>
      <c r="L22" s="94">
        <f t="shared" si="0"/>
        <v>0</v>
      </c>
      <c r="M22" s="94"/>
      <c r="N22" s="94">
        <f t="shared" si="1"/>
        <v>0</v>
      </c>
      <c r="O22" s="89">
        <f t="shared" si="2"/>
        <v>0</v>
      </c>
    </row>
    <row r="23" spans="1:15" s="89" customFormat="1" ht="12.5" x14ac:dyDescent="0.25">
      <c r="A23" s="64" t="s">
        <v>3269</v>
      </c>
      <c r="B23" s="164" t="s">
        <v>3458</v>
      </c>
      <c r="C23" s="158"/>
      <c r="D23" s="158"/>
      <c r="E23" s="158"/>
      <c r="F23" s="158"/>
      <c r="G23" s="158"/>
      <c r="H23" s="158"/>
      <c r="I23" s="160"/>
      <c r="J23" s="158"/>
      <c r="K23" s="94"/>
      <c r="L23" s="94">
        <f t="shared" si="0"/>
        <v>0</v>
      </c>
      <c r="M23" s="94"/>
      <c r="N23" s="94">
        <f t="shared" si="1"/>
        <v>0</v>
      </c>
      <c r="O23" s="89">
        <f t="shared" si="2"/>
        <v>0</v>
      </c>
    </row>
    <row r="24" spans="1:15" s="89" customFormat="1" ht="12.5" x14ac:dyDescent="0.25">
      <c r="A24" s="64"/>
      <c r="B24" s="163"/>
      <c r="C24" s="158"/>
      <c r="D24" s="158" t="s">
        <v>3457</v>
      </c>
      <c r="E24" s="158"/>
      <c r="F24" s="158"/>
      <c r="G24" s="158"/>
      <c r="H24" s="158"/>
      <c r="I24" s="160"/>
      <c r="J24" s="158"/>
      <c r="K24" s="94"/>
      <c r="L24" s="94">
        <f t="shared" si="0"/>
        <v>0</v>
      </c>
      <c r="M24" s="94"/>
      <c r="N24" s="94">
        <f t="shared" si="1"/>
        <v>0</v>
      </c>
      <c r="O24" s="89">
        <f t="shared" si="2"/>
        <v>0</v>
      </c>
    </row>
    <row r="25" spans="1:15" s="89" customFormat="1" ht="12.5" x14ac:dyDescent="0.25">
      <c r="A25" s="64"/>
      <c r="B25" s="163"/>
      <c r="C25" s="158"/>
      <c r="D25" s="158"/>
      <c r="E25" s="158" t="s">
        <v>3456</v>
      </c>
      <c r="F25" s="158"/>
      <c r="G25" s="158"/>
      <c r="H25" s="158"/>
      <c r="I25" s="160">
        <v>1</v>
      </c>
      <c r="J25" s="158" t="s">
        <v>1539</v>
      </c>
      <c r="K25" s="93"/>
      <c r="L25" s="89">
        <f t="shared" si="0"/>
        <v>0</v>
      </c>
      <c r="M25" s="93"/>
      <c r="N25" s="89">
        <f t="shared" si="1"/>
        <v>0</v>
      </c>
      <c r="O25" s="89">
        <f t="shared" si="2"/>
        <v>0</v>
      </c>
    </row>
    <row r="26" spans="1:15" s="89" customFormat="1" x14ac:dyDescent="0.25">
      <c r="A26" s="159"/>
      <c r="B26" s="161"/>
      <c r="C26" s="161"/>
      <c r="D26" s="161"/>
      <c r="E26" s="161"/>
      <c r="F26" s="158"/>
      <c r="G26" s="158"/>
      <c r="H26" s="158"/>
      <c r="I26" s="165"/>
      <c r="J26" s="161"/>
      <c r="K26" s="94"/>
      <c r="L26" s="94">
        <f t="shared" si="0"/>
        <v>0</v>
      </c>
      <c r="M26" s="94"/>
      <c r="N26" s="94">
        <f t="shared" si="1"/>
        <v>0</v>
      </c>
      <c r="O26" s="89">
        <f t="shared" si="2"/>
        <v>0</v>
      </c>
    </row>
    <row r="27" spans="1:15" s="89" customFormat="1" x14ac:dyDescent="0.25">
      <c r="A27" s="159" t="s">
        <v>3291</v>
      </c>
      <c r="B27" s="158" t="s">
        <v>3354</v>
      </c>
      <c r="C27" s="158"/>
      <c r="D27" s="158"/>
      <c r="E27" s="158"/>
      <c r="F27" s="158"/>
      <c r="G27" s="158"/>
      <c r="H27" s="158"/>
      <c r="I27" s="160"/>
      <c r="J27" s="158"/>
      <c r="K27" s="94"/>
      <c r="L27" s="94">
        <f t="shared" si="0"/>
        <v>0</v>
      </c>
      <c r="M27" s="94"/>
      <c r="N27" s="94">
        <f t="shared" si="1"/>
        <v>0</v>
      </c>
      <c r="O27" s="89">
        <f t="shared" si="2"/>
        <v>0</v>
      </c>
    </row>
    <row r="28" spans="1:15" s="89" customFormat="1" x14ac:dyDescent="0.25">
      <c r="A28" s="159"/>
      <c r="B28" s="158"/>
      <c r="C28" s="158"/>
      <c r="D28" s="158" t="s">
        <v>3348</v>
      </c>
      <c r="E28" s="158"/>
      <c r="F28" s="166"/>
      <c r="G28" s="166"/>
      <c r="H28" s="166"/>
      <c r="I28" s="160">
        <v>6</v>
      </c>
      <c r="J28" s="158" t="s">
        <v>1539</v>
      </c>
      <c r="K28" s="93"/>
      <c r="L28" s="89">
        <f t="shared" si="0"/>
        <v>0</v>
      </c>
      <c r="M28" s="93"/>
      <c r="N28" s="89">
        <f t="shared" si="1"/>
        <v>0</v>
      </c>
      <c r="O28" s="89">
        <f t="shared" si="2"/>
        <v>0</v>
      </c>
    </row>
    <row r="29" spans="1:15" s="89" customFormat="1" x14ac:dyDescent="0.25">
      <c r="A29" s="159"/>
      <c r="B29" s="161"/>
      <c r="C29" s="161"/>
      <c r="D29" s="161"/>
      <c r="E29" s="161"/>
      <c r="F29" s="158"/>
      <c r="G29" s="158"/>
      <c r="H29" s="158"/>
      <c r="I29" s="165"/>
      <c r="J29" s="161"/>
      <c r="K29" s="94"/>
      <c r="L29" s="94">
        <f t="shared" si="0"/>
        <v>0</v>
      </c>
      <c r="M29" s="94"/>
      <c r="N29" s="94">
        <f t="shared" si="1"/>
        <v>0</v>
      </c>
      <c r="O29" s="89">
        <f t="shared" si="2"/>
        <v>0</v>
      </c>
    </row>
    <row r="30" spans="1:15" s="89" customFormat="1" x14ac:dyDescent="0.25">
      <c r="A30" s="159" t="s">
        <v>3289</v>
      </c>
      <c r="B30" s="158" t="s">
        <v>3455</v>
      </c>
      <c r="C30" s="158"/>
      <c r="D30" s="158"/>
      <c r="E30" s="158"/>
      <c r="F30" s="158"/>
      <c r="G30" s="158"/>
      <c r="H30" s="158"/>
      <c r="I30" s="160"/>
      <c r="J30" s="158"/>
      <c r="K30" s="94"/>
      <c r="L30" s="94">
        <f t="shared" si="0"/>
        <v>0</v>
      </c>
      <c r="M30" s="94"/>
      <c r="N30" s="94">
        <f t="shared" si="1"/>
        <v>0</v>
      </c>
      <c r="O30" s="89">
        <f t="shared" si="2"/>
        <v>0</v>
      </c>
    </row>
    <row r="31" spans="1:15" s="89" customFormat="1" x14ac:dyDescent="0.25">
      <c r="A31" s="159"/>
      <c r="B31" s="158"/>
      <c r="C31" s="158"/>
      <c r="D31" s="158" t="s">
        <v>3348</v>
      </c>
      <c r="E31" s="158"/>
      <c r="F31" s="166"/>
      <c r="G31" s="166"/>
      <c r="H31" s="166"/>
      <c r="I31" s="160">
        <v>1</v>
      </c>
      <c r="J31" s="158" t="s">
        <v>1539</v>
      </c>
      <c r="K31" s="93"/>
      <c r="L31" s="89">
        <f t="shared" si="0"/>
        <v>0</v>
      </c>
      <c r="M31" s="93"/>
      <c r="N31" s="89">
        <f t="shared" si="1"/>
        <v>0</v>
      </c>
      <c r="O31" s="89">
        <f t="shared" si="2"/>
        <v>0</v>
      </c>
    </row>
    <row r="32" spans="1:15" s="89" customFormat="1" x14ac:dyDescent="0.25">
      <c r="A32" s="159"/>
      <c r="B32" s="161"/>
      <c r="C32" s="161"/>
      <c r="D32" s="161"/>
      <c r="E32" s="161"/>
      <c r="F32" s="158"/>
      <c r="G32" s="158"/>
      <c r="H32" s="158"/>
      <c r="I32" s="165"/>
      <c r="J32" s="161"/>
      <c r="K32" s="94"/>
      <c r="L32" s="94">
        <f t="shared" si="0"/>
        <v>0</v>
      </c>
      <c r="M32" s="94"/>
      <c r="N32" s="94">
        <f t="shared" si="1"/>
        <v>0</v>
      </c>
      <c r="O32" s="89">
        <f t="shared" si="2"/>
        <v>0</v>
      </c>
    </row>
    <row r="33" spans="1:15" s="89" customFormat="1" x14ac:dyDescent="0.25">
      <c r="A33" s="159" t="s">
        <v>3287</v>
      </c>
      <c r="B33" s="158" t="s">
        <v>3344</v>
      </c>
      <c r="C33" s="158"/>
      <c r="D33" s="158"/>
      <c r="E33" s="158"/>
      <c r="F33" s="158"/>
      <c r="G33" s="158"/>
      <c r="H33" s="158"/>
      <c r="I33" s="160"/>
      <c r="J33" s="158"/>
      <c r="K33" s="94"/>
      <c r="L33" s="94">
        <f t="shared" si="0"/>
        <v>0</v>
      </c>
      <c r="M33" s="94"/>
      <c r="N33" s="94">
        <f t="shared" si="1"/>
        <v>0</v>
      </c>
      <c r="O33" s="89">
        <f t="shared" si="2"/>
        <v>0</v>
      </c>
    </row>
    <row r="34" spans="1:15" s="89" customFormat="1" x14ac:dyDescent="0.25">
      <c r="A34" s="159"/>
      <c r="B34" s="158"/>
      <c r="C34" s="158"/>
      <c r="D34" s="158" t="s">
        <v>3336</v>
      </c>
      <c r="E34" s="158"/>
      <c r="F34" s="166"/>
      <c r="G34" s="166"/>
      <c r="H34" s="166"/>
      <c r="I34" s="160">
        <v>4</v>
      </c>
      <c r="J34" s="158" t="s">
        <v>1539</v>
      </c>
      <c r="K34" s="93"/>
      <c r="L34" s="89">
        <f t="shared" si="0"/>
        <v>0</v>
      </c>
      <c r="M34" s="93"/>
      <c r="N34" s="89">
        <f t="shared" si="1"/>
        <v>0</v>
      </c>
      <c r="O34" s="89">
        <f t="shared" si="2"/>
        <v>0</v>
      </c>
    </row>
    <row r="35" spans="1:15" s="89" customFormat="1" x14ac:dyDescent="0.25">
      <c r="A35" s="159"/>
      <c r="B35" s="161"/>
      <c r="C35" s="161"/>
      <c r="D35" s="161"/>
      <c r="E35" s="161"/>
      <c r="F35" s="158"/>
      <c r="G35" s="158"/>
      <c r="H35" s="158"/>
      <c r="I35" s="165"/>
      <c r="J35" s="161"/>
      <c r="K35" s="94"/>
      <c r="L35" s="94">
        <f t="shared" si="0"/>
        <v>0</v>
      </c>
      <c r="M35" s="94"/>
      <c r="N35" s="94">
        <f t="shared" si="1"/>
        <v>0</v>
      </c>
      <c r="O35" s="89">
        <f t="shared" si="2"/>
        <v>0</v>
      </c>
    </row>
    <row r="36" spans="1:15" s="89" customFormat="1" x14ac:dyDescent="0.25">
      <c r="A36" s="159" t="s">
        <v>3341</v>
      </c>
      <c r="B36" s="158" t="s">
        <v>3454</v>
      </c>
      <c r="C36" s="158"/>
      <c r="D36" s="158"/>
      <c r="E36" s="158"/>
      <c r="F36" s="158"/>
      <c r="G36" s="158"/>
      <c r="H36" s="158"/>
      <c r="I36" s="160"/>
      <c r="J36" s="158"/>
      <c r="K36" s="94"/>
      <c r="L36" s="94">
        <f t="shared" si="0"/>
        <v>0</v>
      </c>
      <c r="M36" s="94"/>
      <c r="N36" s="94">
        <f t="shared" si="1"/>
        <v>0</v>
      </c>
      <c r="O36" s="89">
        <f t="shared" si="2"/>
        <v>0</v>
      </c>
    </row>
    <row r="37" spans="1:15" s="89" customFormat="1" x14ac:dyDescent="0.25">
      <c r="A37" s="159"/>
      <c r="B37" s="158"/>
      <c r="C37" s="158"/>
      <c r="D37" s="158" t="s">
        <v>3336</v>
      </c>
      <c r="E37" s="158"/>
      <c r="F37" s="166"/>
      <c r="G37" s="166"/>
      <c r="H37" s="166"/>
      <c r="I37" s="160">
        <v>6</v>
      </c>
      <c r="J37" s="158" t="s">
        <v>1539</v>
      </c>
      <c r="K37" s="93"/>
      <c r="L37" s="89">
        <f t="shared" si="0"/>
        <v>0</v>
      </c>
      <c r="M37" s="93"/>
      <c r="N37" s="89">
        <f t="shared" si="1"/>
        <v>0</v>
      </c>
      <c r="O37" s="89">
        <f t="shared" si="2"/>
        <v>0</v>
      </c>
    </row>
    <row r="38" spans="1:15" s="89" customFormat="1" x14ac:dyDescent="0.25">
      <c r="A38" s="159"/>
      <c r="B38" s="158"/>
      <c r="C38" s="158"/>
      <c r="D38" s="158"/>
      <c r="E38" s="158"/>
      <c r="F38" s="158"/>
      <c r="G38" s="158"/>
      <c r="H38" s="158"/>
      <c r="I38" s="160"/>
      <c r="J38" s="158"/>
      <c r="K38" s="94"/>
      <c r="L38" s="94">
        <f t="shared" si="0"/>
        <v>0</v>
      </c>
      <c r="M38" s="94"/>
      <c r="N38" s="94">
        <f t="shared" si="1"/>
        <v>0</v>
      </c>
      <c r="O38" s="89">
        <f t="shared" si="2"/>
        <v>0</v>
      </c>
    </row>
    <row r="39" spans="1:15" s="89" customFormat="1" ht="13" x14ac:dyDescent="0.3">
      <c r="A39" s="162" t="s">
        <v>3265</v>
      </c>
      <c r="B39" s="158"/>
      <c r="C39" s="158"/>
      <c r="D39" s="158"/>
      <c r="E39" s="158"/>
      <c r="F39" s="166"/>
      <c r="G39" s="166"/>
      <c r="H39" s="166"/>
      <c r="I39" s="158"/>
      <c r="J39" s="158"/>
      <c r="K39" s="94"/>
      <c r="L39" s="94">
        <f t="shared" si="0"/>
        <v>0</v>
      </c>
      <c r="M39" s="94"/>
      <c r="N39" s="94">
        <f t="shared" si="1"/>
        <v>0</v>
      </c>
      <c r="O39" s="89">
        <f t="shared" si="2"/>
        <v>0</v>
      </c>
    </row>
    <row r="40" spans="1:15" s="89" customFormat="1" x14ac:dyDescent="0.25">
      <c r="A40" s="159" t="s">
        <v>3171</v>
      </c>
      <c r="B40" s="158" t="s">
        <v>3453</v>
      </c>
      <c r="C40" s="158"/>
      <c r="D40" s="158"/>
      <c r="E40" s="158"/>
      <c r="F40" s="158"/>
      <c r="G40" s="158"/>
      <c r="H40" s="158"/>
      <c r="I40" s="160"/>
      <c r="J40" s="158"/>
      <c r="K40" s="94"/>
      <c r="L40" s="94">
        <f t="shared" si="0"/>
        <v>0</v>
      </c>
      <c r="M40" s="94"/>
      <c r="N40" s="94">
        <f t="shared" si="1"/>
        <v>0</v>
      </c>
      <c r="O40" s="89">
        <f t="shared" si="2"/>
        <v>0</v>
      </c>
    </row>
    <row r="41" spans="1:15" s="89" customFormat="1" x14ac:dyDescent="0.25">
      <c r="A41" s="159"/>
      <c r="B41" s="158"/>
      <c r="C41" s="158" t="s">
        <v>3449</v>
      </c>
      <c r="D41" s="158"/>
      <c r="E41" s="158"/>
      <c r="F41" s="158"/>
      <c r="G41" s="158"/>
      <c r="H41" s="158"/>
      <c r="I41" s="160"/>
      <c r="J41" s="158"/>
      <c r="K41" s="94"/>
      <c r="L41" s="94">
        <f t="shared" si="0"/>
        <v>0</v>
      </c>
      <c r="M41" s="94"/>
      <c r="N41" s="94">
        <f t="shared" si="1"/>
        <v>0</v>
      </c>
      <c r="O41" s="89">
        <f t="shared" si="2"/>
        <v>0</v>
      </c>
    </row>
    <row r="42" spans="1:15" s="89" customFormat="1" x14ac:dyDescent="0.25">
      <c r="A42" s="159"/>
      <c r="B42" s="158"/>
      <c r="C42" s="158"/>
      <c r="D42" s="158"/>
      <c r="E42" s="158" t="s">
        <v>3452</v>
      </c>
      <c r="F42" s="158"/>
      <c r="G42" s="158"/>
      <c r="H42" s="158"/>
      <c r="I42" s="160">
        <f>CEILING((100+120+130+20+150+60+130+45+20+45+130+45+20+20+45+130+50+130+20+45+20+130+45+130+20+45+50+40+90+70+200+25+95+30+4*95+100+130+20+150+60+140+55+20+60+20+160+130+45+20+20+130+45+15+50+130+20+45+55+25+45+35+25+25+65+50+270+270+75+20+20+20)*1.15,100)</f>
        <v>6200</v>
      </c>
      <c r="J42" s="158" t="s">
        <v>325</v>
      </c>
      <c r="K42" s="93"/>
      <c r="L42" s="89">
        <f t="shared" ref="L42:L73" si="3">+K42*I42</f>
        <v>0</v>
      </c>
      <c r="M42" s="93"/>
      <c r="N42" s="89">
        <f t="shared" ref="N42:N73" si="4">+M42*I42</f>
        <v>0</v>
      </c>
      <c r="O42" s="89">
        <f t="shared" ref="O42:O73" si="5">+N42+L42</f>
        <v>0</v>
      </c>
    </row>
    <row r="43" spans="1:15" s="89" customFormat="1" x14ac:dyDescent="0.25">
      <c r="A43" s="167"/>
      <c r="B43" s="158"/>
      <c r="C43" s="158"/>
      <c r="D43" s="158"/>
      <c r="E43" s="158" t="s">
        <v>3451</v>
      </c>
      <c r="F43" s="158"/>
      <c r="G43" s="158"/>
      <c r="H43" s="158"/>
      <c r="I43" s="158">
        <f>10*9</f>
        <v>90</v>
      </c>
      <c r="J43" s="158" t="s">
        <v>325</v>
      </c>
      <c r="K43" s="93"/>
      <c r="L43" s="89">
        <f t="shared" si="3"/>
        <v>0</v>
      </c>
      <c r="M43" s="93"/>
      <c r="N43" s="89">
        <f t="shared" si="4"/>
        <v>0</v>
      </c>
      <c r="O43" s="89">
        <f t="shared" si="5"/>
        <v>0</v>
      </c>
    </row>
    <row r="44" spans="1:15" s="89" customFormat="1" x14ac:dyDescent="0.25">
      <c r="A44" s="167"/>
      <c r="B44" s="158"/>
      <c r="C44" s="158"/>
      <c r="D44" s="158"/>
      <c r="E44" s="158"/>
      <c r="F44" s="158"/>
      <c r="G44" s="158"/>
      <c r="H44" s="158"/>
      <c r="I44" s="158"/>
      <c r="J44" s="158"/>
      <c r="K44" s="94"/>
      <c r="L44" s="94">
        <f t="shared" si="3"/>
        <v>0</v>
      </c>
      <c r="M44" s="94"/>
      <c r="N44" s="94">
        <f t="shared" si="4"/>
        <v>0</v>
      </c>
      <c r="O44" s="94">
        <f t="shared" si="5"/>
        <v>0</v>
      </c>
    </row>
    <row r="45" spans="1:15" s="89" customFormat="1" x14ac:dyDescent="0.25">
      <c r="A45" s="159" t="s">
        <v>3169</v>
      </c>
      <c r="B45" s="158" t="s">
        <v>3450</v>
      </c>
      <c r="C45" s="158"/>
      <c r="D45" s="158"/>
      <c r="E45" s="158"/>
      <c r="F45" s="158"/>
      <c r="G45" s="158"/>
      <c r="H45" s="158"/>
      <c r="I45" s="160"/>
      <c r="J45" s="158"/>
      <c r="K45" s="94"/>
      <c r="L45" s="94">
        <f t="shared" si="3"/>
        <v>0</v>
      </c>
      <c r="M45" s="94"/>
      <c r="N45" s="94">
        <f t="shared" si="4"/>
        <v>0</v>
      </c>
      <c r="O45" s="94">
        <f t="shared" si="5"/>
        <v>0</v>
      </c>
    </row>
    <row r="46" spans="1:15" s="89" customFormat="1" x14ac:dyDescent="0.25">
      <c r="A46" s="159"/>
      <c r="B46" s="158"/>
      <c r="C46" s="158" t="s">
        <v>3449</v>
      </c>
      <c r="D46" s="158"/>
      <c r="E46" s="158"/>
      <c r="F46" s="158"/>
      <c r="G46" s="158"/>
      <c r="H46" s="158"/>
      <c r="I46" s="160"/>
      <c r="J46" s="158"/>
      <c r="K46" s="94"/>
      <c r="L46" s="94">
        <f t="shared" si="3"/>
        <v>0</v>
      </c>
      <c r="M46" s="94"/>
      <c r="N46" s="94">
        <f t="shared" si="4"/>
        <v>0</v>
      </c>
      <c r="O46" s="94">
        <f t="shared" si="5"/>
        <v>0</v>
      </c>
    </row>
    <row r="47" spans="1:15" s="89" customFormat="1" x14ac:dyDescent="0.25">
      <c r="A47" s="167"/>
      <c r="B47" s="158"/>
      <c r="C47" s="158"/>
      <c r="D47" s="158" t="s">
        <v>3448</v>
      </c>
      <c r="E47" s="158"/>
      <c r="F47" s="158"/>
      <c r="G47" s="158"/>
      <c r="H47" s="158"/>
      <c r="I47" s="158"/>
      <c r="J47" s="158"/>
      <c r="K47" s="94"/>
      <c r="L47" s="94">
        <f t="shared" si="3"/>
        <v>0</v>
      </c>
      <c r="M47" s="94"/>
      <c r="N47" s="94">
        <f t="shared" si="4"/>
        <v>0</v>
      </c>
      <c r="O47" s="94">
        <f t="shared" si="5"/>
        <v>0</v>
      </c>
    </row>
    <row r="48" spans="1:15" s="89" customFormat="1" x14ac:dyDescent="0.25">
      <c r="A48" s="159"/>
      <c r="B48" s="158"/>
      <c r="C48" s="158"/>
      <c r="D48" s="158"/>
      <c r="E48" s="158" t="s">
        <v>3447</v>
      </c>
      <c r="F48" s="158"/>
      <c r="G48" s="158"/>
      <c r="H48" s="158"/>
      <c r="I48" s="160">
        <v>30</v>
      </c>
      <c r="J48" s="158" t="s">
        <v>325</v>
      </c>
      <c r="K48" s="93"/>
      <c r="L48" s="89">
        <f t="shared" si="3"/>
        <v>0</v>
      </c>
      <c r="M48" s="93"/>
      <c r="N48" s="89">
        <f t="shared" si="4"/>
        <v>0</v>
      </c>
      <c r="O48" s="89">
        <f t="shared" si="5"/>
        <v>0</v>
      </c>
    </row>
    <row r="49" spans="1:15" s="89" customFormat="1" x14ac:dyDescent="0.25">
      <c r="A49" s="167"/>
      <c r="B49" s="158"/>
      <c r="C49" s="158"/>
      <c r="D49" s="158"/>
      <c r="E49" s="158" t="s">
        <v>3446</v>
      </c>
      <c r="F49" s="158"/>
      <c r="G49" s="158"/>
      <c r="H49" s="158"/>
      <c r="I49" s="158">
        <v>25</v>
      </c>
      <c r="J49" s="158" t="s">
        <v>325</v>
      </c>
      <c r="K49" s="93"/>
      <c r="L49" s="89">
        <f t="shared" si="3"/>
        <v>0</v>
      </c>
      <c r="M49" s="93"/>
      <c r="N49" s="89">
        <f t="shared" si="4"/>
        <v>0</v>
      </c>
      <c r="O49" s="89">
        <f t="shared" si="5"/>
        <v>0</v>
      </c>
    </row>
    <row r="50" spans="1:15" s="89" customFormat="1" x14ac:dyDescent="0.25">
      <c r="A50" s="167"/>
      <c r="B50" s="158"/>
      <c r="C50" s="158"/>
      <c r="D50" s="158"/>
      <c r="E50" s="158" t="s">
        <v>3445</v>
      </c>
      <c r="F50" s="158"/>
      <c r="G50" s="158"/>
      <c r="H50" s="158"/>
      <c r="I50" s="158">
        <v>45</v>
      </c>
      <c r="J50" s="158" t="s">
        <v>325</v>
      </c>
      <c r="K50" s="93"/>
      <c r="L50" s="89">
        <f t="shared" si="3"/>
        <v>0</v>
      </c>
      <c r="M50" s="93"/>
      <c r="N50" s="89">
        <f t="shared" si="4"/>
        <v>0</v>
      </c>
      <c r="O50" s="89">
        <f t="shared" si="5"/>
        <v>0</v>
      </c>
    </row>
    <row r="51" spans="1:15" s="89" customFormat="1" x14ac:dyDescent="0.25">
      <c r="A51" s="167"/>
      <c r="B51" s="158"/>
      <c r="C51" s="158"/>
      <c r="D51" s="158"/>
      <c r="E51" s="158" t="s">
        <v>3444</v>
      </c>
      <c r="F51" s="158"/>
      <c r="G51" s="158"/>
      <c r="H51" s="158"/>
      <c r="I51" s="158">
        <v>100</v>
      </c>
      <c r="J51" s="158" t="s">
        <v>325</v>
      </c>
      <c r="K51" s="93"/>
      <c r="L51" s="89">
        <f t="shared" si="3"/>
        <v>0</v>
      </c>
      <c r="M51" s="93"/>
      <c r="N51" s="89">
        <f t="shared" si="4"/>
        <v>0</v>
      </c>
      <c r="O51" s="89">
        <f t="shared" si="5"/>
        <v>0</v>
      </c>
    </row>
    <row r="52" spans="1:15" s="89" customFormat="1" x14ac:dyDescent="0.25">
      <c r="A52" s="159"/>
      <c r="B52" s="158"/>
      <c r="C52" s="158"/>
      <c r="D52" s="158"/>
      <c r="E52" s="158"/>
      <c r="F52" s="158"/>
      <c r="G52" s="158"/>
      <c r="H52" s="158"/>
      <c r="I52" s="160"/>
      <c r="J52" s="158"/>
      <c r="K52" s="94"/>
      <c r="L52" s="94">
        <f t="shared" si="3"/>
        <v>0</v>
      </c>
      <c r="M52" s="94"/>
      <c r="N52" s="94">
        <f t="shared" si="4"/>
        <v>0</v>
      </c>
      <c r="O52" s="94">
        <f t="shared" si="5"/>
        <v>0</v>
      </c>
    </row>
    <row r="53" spans="1:15" s="89" customFormat="1" x14ac:dyDescent="0.25">
      <c r="A53" s="159" t="s">
        <v>3167</v>
      </c>
      <c r="B53" s="158" t="s">
        <v>3443</v>
      </c>
      <c r="C53" s="158"/>
      <c r="D53" s="158"/>
      <c r="E53" s="158"/>
      <c r="F53" s="158"/>
      <c r="G53" s="158"/>
      <c r="H53" s="160"/>
      <c r="I53" s="158"/>
      <c r="J53" s="158"/>
      <c r="K53" s="94"/>
      <c r="L53" s="94">
        <f t="shared" si="3"/>
        <v>0</v>
      </c>
      <c r="M53" s="94"/>
      <c r="N53" s="94">
        <f t="shared" si="4"/>
        <v>0</v>
      </c>
      <c r="O53" s="94">
        <f t="shared" si="5"/>
        <v>0</v>
      </c>
    </row>
    <row r="54" spans="1:15" s="89" customFormat="1" x14ac:dyDescent="0.25">
      <c r="A54" s="159"/>
      <c r="B54" s="158"/>
      <c r="C54" s="158" t="s">
        <v>3442</v>
      </c>
      <c r="D54" s="158"/>
      <c r="E54" s="158"/>
      <c r="F54" s="158"/>
      <c r="G54" s="158"/>
      <c r="H54" s="160"/>
      <c r="I54" s="158"/>
      <c r="J54" s="158"/>
      <c r="K54" s="94"/>
      <c r="L54" s="94">
        <f t="shared" si="3"/>
        <v>0</v>
      </c>
      <c r="M54" s="94"/>
      <c r="N54" s="94">
        <f t="shared" si="4"/>
        <v>0</v>
      </c>
      <c r="O54" s="94">
        <f t="shared" si="5"/>
        <v>0</v>
      </c>
    </row>
    <row r="55" spans="1:15" s="89" customFormat="1" x14ac:dyDescent="0.25">
      <c r="A55" s="159"/>
      <c r="B55" s="158"/>
      <c r="C55" s="158"/>
      <c r="D55" s="158" t="s">
        <v>3258</v>
      </c>
      <c r="E55" s="158"/>
      <c r="F55" s="158"/>
      <c r="G55" s="158"/>
      <c r="H55" s="158"/>
      <c r="I55" s="160">
        <f>SUM(I42:I43)</f>
        <v>6290</v>
      </c>
      <c r="J55" s="158" t="s">
        <v>325</v>
      </c>
      <c r="K55" s="93"/>
      <c r="L55" s="89">
        <f t="shared" si="3"/>
        <v>0</v>
      </c>
      <c r="M55" s="93"/>
      <c r="N55" s="89">
        <f t="shared" si="4"/>
        <v>0</v>
      </c>
      <c r="O55" s="89">
        <f t="shared" si="5"/>
        <v>0</v>
      </c>
    </row>
    <row r="56" spans="1:15" s="89" customFormat="1" x14ac:dyDescent="0.25">
      <c r="A56" s="159"/>
      <c r="B56" s="158"/>
      <c r="C56" s="158"/>
      <c r="D56" s="158"/>
      <c r="E56" s="158"/>
      <c r="F56" s="158"/>
      <c r="G56" s="158"/>
      <c r="H56" s="158"/>
      <c r="I56" s="160"/>
      <c r="J56" s="158"/>
      <c r="K56" s="94"/>
      <c r="L56" s="94">
        <f t="shared" si="3"/>
        <v>0</v>
      </c>
      <c r="M56" s="94"/>
      <c r="N56" s="94">
        <f t="shared" si="4"/>
        <v>0</v>
      </c>
      <c r="O56" s="94">
        <f t="shared" si="5"/>
        <v>0</v>
      </c>
    </row>
    <row r="57" spans="1:15" s="89" customFormat="1" x14ac:dyDescent="0.25">
      <c r="A57" s="159"/>
      <c r="B57" s="158"/>
      <c r="C57" s="158" t="s">
        <v>3441</v>
      </c>
      <c r="D57" s="158"/>
      <c r="E57" s="158"/>
      <c r="F57" s="158"/>
      <c r="G57" s="158"/>
      <c r="H57" s="160"/>
      <c r="I57" s="158"/>
      <c r="J57" s="158"/>
      <c r="K57" s="94"/>
      <c r="L57" s="94">
        <f t="shared" si="3"/>
        <v>0</v>
      </c>
      <c r="M57" s="94"/>
      <c r="N57" s="94">
        <f t="shared" si="4"/>
        <v>0</v>
      </c>
      <c r="O57" s="94">
        <f t="shared" si="5"/>
        <v>0</v>
      </c>
    </row>
    <row r="58" spans="1:15" s="89" customFormat="1" x14ac:dyDescent="0.25">
      <c r="A58" s="159"/>
      <c r="B58" s="158"/>
      <c r="C58" s="158"/>
      <c r="D58" s="158" t="s">
        <v>3258</v>
      </c>
      <c r="E58" s="158"/>
      <c r="F58" s="158"/>
      <c r="G58" s="158"/>
      <c r="H58" s="158"/>
      <c r="I58" s="160">
        <f>SUM(I47:I51)</f>
        <v>200</v>
      </c>
      <c r="J58" s="158" t="s">
        <v>325</v>
      </c>
      <c r="K58" s="93"/>
      <c r="L58" s="89">
        <f t="shared" si="3"/>
        <v>0</v>
      </c>
      <c r="M58" s="93"/>
      <c r="N58" s="89">
        <f t="shared" si="4"/>
        <v>0</v>
      </c>
      <c r="O58" s="89">
        <f t="shared" si="5"/>
        <v>0</v>
      </c>
    </row>
    <row r="59" spans="1:15" s="89" customFormat="1" x14ac:dyDescent="0.25">
      <c r="A59" s="159"/>
      <c r="B59" s="158"/>
      <c r="C59" s="158"/>
      <c r="D59" s="158"/>
      <c r="E59" s="158"/>
      <c r="F59" s="158"/>
      <c r="G59" s="158"/>
      <c r="H59" s="158"/>
      <c r="I59" s="160"/>
      <c r="J59" s="158"/>
      <c r="K59" s="94"/>
      <c r="L59" s="94">
        <f t="shared" si="3"/>
        <v>0</v>
      </c>
      <c r="M59" s="94"/>
      <c r="N59" s="94">
        <f t="shared" si="4"/>
        <v>0</v>
      </c>
      <c r="O59" s="94">
        <f t="shared" si="5"/>
        <v>0</v>
      </c>
    </row>
    <row r="60" spans="1:15" s="89" customFormat="1" ht="13" x14ac:dyDescent="0.3">
      <c r="A60" s="162" t="s">
        <v>3440</v>
      </c>
      <c r="B60" s="158"/>
      <c r="C60" s="158"/>
      <c r="D60" s="158"/>
      <c r="E60" s="158"/>
      <c r="F60" s="158"/>
      <c r="G60" s="158"/>
      <c r="H60" s="158"/>
      <c r="I60" s="158"/>
      <c r="J60" s="166"/>
      <c r="K60" s="94"/>
      <c r="L60" s="94">
        <f t="shared" si="3"/>
        <v>0</v>
      </c>
      <c r="M60" s="94"/>
      <c r="N60" s="94">
        <f t="shared" si="4"/>
        <v>0</v>
      </c>
      <c r="O60" s="94">
        <f t="shared" si="5"/>
        <v>0</v>
      </c>
    </row>
    <row r="61" spans="1:15" s="89" customFormat="1" x14ac:dyDescent="0.25">
      <c r="A61" s="168" t="s">
        <v>3171</v>
      </c>
      <c r="B61" s="161" t="s">
        <v>3439</v>
      </c>
      <c r="C61" s="161"/>
      <c r="D61" s="161"/>
      <c r="E61" s="161"/>
      <c r="F61" s="158"/>
      <c r="G61" s="158"/>
      <c r="H61" s="158"/>
      <c r="I61" s="161"/>
      <c r="J61" s="169"/>
      <c r="K61" s="94"/>
      <c r="L61" s="94">
        <f t="shared" si="3"/>
        <v>0</v>
      </c>
      <c r="M61" s="94"/>
      <c r="N61" s="94">
        <f t="shared" si="4"/>
        <v>0</v>
      </c>
      <c r="O61" s="94">
        <f t="shared" si="5"/>
        <v>0</v>
      </c>
    </row>
    <row r="62" spans="1:15" s="89" customFormat="1" x14ac:dyDescent="0.25">
      <c r="A62" s="168"/>
      <c r="B62" s="161"/>
      <c r="C62" s="161"/>
      <c r="D62" s="161" t="s">
        <v>3438</v>
      </c>
      <c r="E62" s="161"/>
      <c r="F62" s="158"/>
      <c r="G62" s="158"/>
      <c r="H62" s="158"/>
      <c r="I62" s="161">
        <f>+CEILING((27+24+26+30+5+26+5+5+26+26+5+5+5+26+8+345+34+5+34+5+5.5+6+11+60+15+4.5+3+3+44+20+26+30+5+26+5+5+26+26+5+26+5+3.5+8+34+5+5+4+2.5+3+3+10+5+66+75+8+4+4+4+75+105)*1.15,100)</f>
        <v>1700</v>
      </c>
      <c r="J62" s="169" t="s">
        <v>385</v>
      </c>
      <c r="K62" s="93"/>
      <c r="L62" s="89">
        <f t="shared" si="3"/>
        <v>0</v>
      </c>
      <c r="M62" s="93"/>
      <c r="N62" s="89">
        <f t="shared" si="4"/>
        <v>0</v>
      </c>
      <c r="O62" s="89">
        <f t="shared" si="5"/>
        <v>0</v>
      </c>
    </row>
    <row r="63" spans="1:15" s="89" customFormat="1" x14ac:dyDescent="0.25">
      <c r="A63" s="168"/>
      <c r="B63" s="161"/>
      <c r="C63" s="161"/>
      <c r="D63" s="161"/>
      <c r="E63" s="161"/>
      <c r="F63" s="158"/>
      <c r="G63" s="158"/>
      <c r="H63" s="158"/>
      <c r="I63" s="161"/>
      <c r="J63" s="169"/>
      <c r="K63" s="94"/>
      <c r="L63" s="94">
        <f t="shared" si="3"/>
        <v>0</v>
      </c>
      <c r="M63" s="94"/>
      <c r="N63" s="94">
        <f t="shared" si="4"/>
        <v>0</v>
      </c>
      <c r="O63" s="89">
        <f t="shared" si="5"/>
        <v>0</v>
      </c>
    </row>
    <row r="64" spans="1:15" s="89" customFormat="1" x14ac:dyDescent="0.25">
      <c r="A64" s="168" t="s">
        <v>3169</v>
      </c>
      <c r="B64" s="161" t="s">
        <v>3437</v>
      </c>
      <c r="C64" s="161"/>
      <c r="D64" s="161"/>
      <c r="E64" s="161"/>
      <c r="F64" s="158"/>
      <c r="G64" s="158"/>
      <c r="H64" s="158"/>
      <c r="I64" s="161"/>
      <c r="J64" s="169"/>
      <c r="K64" s="94"/>
      <c r="L64" s="94">
        <f t="shared" si="3"/>
        <v>0</v>
      </c>
      <c r="M64" s="94"/>
      <c r="N64" s="94">
        <f t="shared" si="4"/>
        <v>0</v>
      </c>
      <c r="O64" s="89">
        <f t="shared" si="5"/>
        <v>0</v>
      </c>
    </row>
    <row r="65" spans="1:15" s="89" customFormat="1" x14ac:dyDescent="0.25">
      <c r="A65" s="168"/>
      <c r="B65" s="161" t="s">
        <v>3436</v>
      </c>
      <c r="C65" s="161"/>
      <c r="D65" s="161"/>
      <c r="E65" s="161"/>
      <c r="F65" s="158"/>
      <c r="G65" s="158"/>
      <c r="H65" s="158"/>
      <c r="I65" s="161"/>
      <c r="J65" s="169"/>
      <c r="K65" s="94"/>
      <c r="L65" s="94">
        <f t="shared" si="3"/>
        <v>0</v>
      </c>
      <c r="M65" s="94"/>
      <c r="N65" s="94">
        <f t="shared" si="4"/>
        <v>0</v>
      </c>
      <c r="O65" s="89">
        <f t="shared" si="5"/>
        <v>0</v>
      </c>
    </row>
    <row r="66" spans="1:15" s="89" customFormat="1" x14ac:dyDescent="0.25">
      <c r="A66" s="168"/>
      <c r="B66" s="161"/>
      <c r="C66" s="161"/>
      <c r="D66" s="158"/>
      <c r="E66" s="161" t="s">
        <v>3435</v>
      </c>
      <c r="F66" s="158"/>
      <c r="G66" s="158"/>
      <c r="H66" s="158"/>
      <c r="I66" s="161">
        <v>1</v>
      </c>
      <c r="J66" s="169" t="s">
        <v>1539</v>
      </c>
      <c r="K66" s="93"/>
      <c r="L66" s="89">
        <f t="shared" si="3"/>
        <v>0</v>
      </c>
      <c r="M66" s="93"/>
      <c r="N66" s="89">
        <f t="shared" si="4"/>
        <v>0</v>
      </c>
      <c r="O66" s="89">
        <f t="shared" si="5"/>
        <v>0</v>
      </c>
    </row>
    <row r="67" spans="1:15" s="89" customFormat="1" x14ac:dyDescent="0.25">
      <c r="A67" s="168"/>
      <c r="B67" s="161"/>
      <c r="C67" s="161"/>
      <c r="D67" s="158"/>
      <c r="E67" s="161" t="s">
        <v>3434</v>
      </c>
      <c r="F67" s="158"/>
      <c r="G67" s="158"/>
      <c r="H67" s="158"/>
      <c r="I67" s="161">
        <v>3</v>
      </c>
      <c r="J67" s="169" t="s">
        <v>1539</v>
      </c>
      <c r="K67" s="93"/>
      <c r="L67" s="89">
        <f t="shared" si="3"/>
        <v>0</v>
      </c>
      <c r="M67" s="93"/>
      <c r="N67" s="89">
        <f t="shared" si="4"/>
        <v>0</v>
      </c>
      <c r="O67" s="89">
        <f t="shared" si="5"/>
        <v>0</v>
      </c>
    </row>
    <row r="68" spans="1:15" s="89" customFormat="1" x14ac:dyDescent="0.25">
      <c r="A68" s="168"/>
      <c r="B68" s="161"/>
      <c r="C68" s="161"/>
      <c r="D68" s="158"/>
      <c r="E68" s="161" t="s">
        <v>3433</v>
      </c>
      <c r="F68" s="158"/>
      <c r="G68" s="158"/>
      <c r="H68" s="158"/>
      <c r="I68" s="161">
        <v>3</v>
      </c>
      <c r="J68" s="169" t="s">
        <v>1539</v>
      </c>
      <c r="K68" s="93"/>
      <c r="L68" s="89">
        <f t="shared" si="3"/>
        <v>0</v>
      </c>
      <c r="M68" s="93"/>
      <c r="N68" s="89">
        <f t="shared" si="4"/>
        <v>0</v>
      </c>
      <c r="O68" s="89">
        <f t="shared" si="5"/>
        <v>0</v>
      </c>
    </row>
    <row r="69" spans="1:15" s="89" customFormat="1" x14ac:dyDescent="0.25">
      <c r="A69" s="168"/>
      <c r="B69" s="161"/>
      <c r="C69" s="161"/>
      <c r="D69" s="158"/>
      <c r="E69" s="161" t="s">
        <v>3432</v>
      </c>
      <c r="F69" s="158"/>
      <c r="G69" s="158"/>
      <c r="H69" s="158"/>
      <c r="I69" s="161">
        <v>2</v>
      </c>
      <c r="J69" s="169" t="s">
        <v>1539</v>
      </c>
      <c r="K69" s="93"/>
      <c r="L69" s="89">
        <f t="shared" si="3"/>
        <v>0</v>
      </c>
      <c r="M69" s="93"/>
      <c r="N69" s="89">
        <f t="shared" si="4"/>
        <v>0</v>
      </c>
      <c r="O69" s="89">
        <f t="shared" si="5"/>
        <v>0</v>
      </c>
    </row>
    <row r="70" spans="1:15" s="89" customFormat="1" x14ac:dyDescent="0.25">
      <c r="A70" s="159"/>
      <c r="B70" s="158"/>
      <c r="C70" s="161"/>
      <c r="D70" s="161"/>
      <c r="E70" s="161"/>
      <c r="F70" s="158"/>
      <c r="G70" s="158"/>
      <c r="H70" s="158"/>
      <c r="I70" s="161"/>
      <c r="J70" s="169"/>
      <c r="K70" s="94"/>
      <c r="L70" s="94">
        <f t="shared" si="3"/>
        <v>0</v>
      </c>
      <c r="M70" s="94"/>
      <c r="N70" s="94">
        <f t="shared" si="4"/>
        <v>0</v>
      </c>
      <c r="O70" s="89">
        <f t="shared" si="5"/>
        <v>0</v>
      </c>
    </row>
    <row r="71" spans="1:15" s="89" customFormat="1" x14ac:dyDescent="0.25">
      <c r="A71" s="168" t="s">
        <v>3167</v>
      </c>
      <c r="B71" s="161" t="s">
        <v>3431</v>
      </c>
      <c r="C71" s="161"/>
      <c r="D71" s="161"/>
      <c r="E71" s="161"/>
      <c r="F71" s="158"/>
      <c r="G71" s="158"/>
      <c r="H71" s="158"/>
      <c r="I71" s="161">
        <f>CEILING(+I62*1.1,10)</f>
        <v>1870</v>
      </c>
      <c r="J71" s="169" t="s">
        <v>325</v>
      </c>
      <c r="K71" s="93"/>
      <c r="L71" s="89">
        <f t="shared" si="3"/>
        <v>0</v>
      </c>
      <c r="M71" s="93"/>
      <c r="N71" s="89">
        <f t="shared" si="4"/>
        <v>0</v>
      </c>
      <c r="O71" s="89">
        <f t="shared" si="5"/>
        <v>0</v>
      </c>
    </row>
    <row r="72" spans="1:15" s="89" customFormat="1" x14ac:dyDescent="0.25">
      <c r="A72" s="159"/>
      <c r="B72" s="158"/>
      <c r="C72" s="158"/>
      <c r="D72" s="158"/>
      <c r="E72" s="158"/>
      <c r="F72" s="158"/>
      <c r="G72" s="158"/>
      <c r="H72" s="158"/>
      <c r="I72" s="160"/>
      <c r="J72" s="158"/>
      <c r="K72" s="94"/>
      <c r="L72" s="94">
        <f t="shared" si="3"/>
        <v>0</v>
      </c>
      <c r="M72" s="94"/>
      <c r="N72" s="94">
        <f t="shared" si="4"/>
        <v>0</v>
      </c>
      <c r="O72" s="89">
        <f t="shared" si="5"/>
        <v>0</v>
      </c>
    </row>
    <row r="73" spans="1:15" s="89" customFormat="1" ht="13" x14ac:dyDescent="0.3">
      <c r="A73" s="162" t="s">
        <v>3430</v>
      </c>
      <c r="B73" s="158"/>
      <c r="C73" s="158"/>
      <c r="D73" s="158"/>
      <c r="E73" s="158"/>
      <c r="F73" s="158"/>
      <c r="G73" s="158"/>
      <c r="H73" s="158"/>
      <c r="I73" s="158"/>
      <c r="J73" s="160"/>
      <c r="K73" s="94"/>
      <c r="L73" s="94">
        <f t="shared" si="3"/>
        <v>0</v>
      </c>
      <c r="M73" s="94"/>
      <c r="N73" s="94">
        <f t="shared" si="4"/>
        <v>0</v>
      </c>
      <c r="O73" s="89">
        <f t="shared" si="5"/>
        <v>0</v>
      </c>
    </row>
    <row r="74" spans="1:15" s="89" customFormat="1" ht="12.5" x14ac:dyDescent="0.25">
      <c r="A74" s="164" t="s">
        <v>3171</v>
      </c>
      <c r="B74" s="170" t="s">
        <v>3429</v>
      </c>
      <c r="C74" s="171"/>
      <c r="D74" s="171"/>
      <c r="E74" s="171"/>
      <c r="F74" s="171"/>
      <c r="G74" s="171"/>
      <c r="H74" s="171"/>
      <c r="I74" s="171"/>
      <c r="J74" s="170"/>
      <c r="K74" s="94"/>
      <c r="L74" s="94">
        <f t="shared" ref="L74:L106" si="6">+K74*I74</f>
        <v>0</v>
      </c>
      <c r="M74" s="94"/>
      <c r="N74" s="94">
        <f t="shared" ref="N74:N106" si="7">+M74*I74</f>
        <v>0</v>
      </c>
      <c r="O74" s="89">
        <f t="shared" ref="O74:O106" si="8">+N74+L74</f>
        <v>0</v>
      </c>
    </row>
    <row r="75" spans="1:15" s="89" customFormat="1" ht="12.5" x14ac:dyDescent="0.25">
      <c r="A75" s="164"/>
      <c r="B75" s="171"/>
      <c r="C75" s="171"/>
      <c r="D75" s="37" t="s">
        <v>3427</v>
      </c>
      <c r="E75" s="171"/>
      <c r="F75" s="170"/>
      <c r="G75" s="170"/>
      <c r="H75" s="171"/>
      <c r="I75" s="170">
        <f>SUM(I82:I82)</f>
        <v>1</v>
      </c>
      <c r="J75" s="172" t="s">
        <v>1539</v>
      </c>
      <c r="K75" s="93"/>
      <c r="L75" s="89">
        <f t="shared" si="6"/>
        <v>0</v>
      </c>
      <c r="M75" s="93"/>
      <c r="N75" s="89">
        <f t="shared" si="7"/>
        <v>0</v>
      </c>
      <c r="O75" s="89">
        <f t="shared" si="8"/>
        <v>0</v>
      </c>
    </row>
    <row r="76" spans="1:15" s="89" customFormat="1" x14ac:dyDescent="0.25">
      <c r="A76" s="159"/>
      <c r="B76" s="158"/>
      <c r="C76" s="158"/>
      <c r="D76" s="158"/>
      <c r="E76" s="158"/>
      <c r="F76" s="158"/>
      <c r="G76" s="158"/>
      <c r="H76" s="158"/>
      <c r="I76" s="160"/>
      <c r="J76" s="158"/>
      <c r="K76" s="94"/>
      <c r="L76" s="94">
        <f t="shared" si="6"/>
        <v>0</v>
      </c>
      <c r="M76" s="94"/>
      <c r="N76" s="94">
        <f t="shared" si="7"/>
        <v>0</v>
      </c>
      <c r="O76" s="89">
        <f t="shared" si="8"/>
        <v>0</v>
      </c>
    </row>
    <row r="77" spans="1:15" s="89" customFormat="1" ht="12.5" x14ac:dyDescent="0.25">
      <c r="A77" s="164" t="s">
        <v>89</v>
      </c>
      <c r="B77" s="170" t="s">
        <v>3428</v>
      </c>
      <c r="C77" s="171"/>
      <c r="D77" s="171"/>
      <c r="E77" s="171"/>
      <c r="F77" s="171"/>
      <c r="G77" s="171"/>
      <c r="H77" s="171"/>
      <c r="I77" s="171"/>
      <c r="J77" s="170"/>
      <c r="K77" s="94"/>
      <c r="L77" s="94">
        <f t="shared" si="6"/>
        <v>0</v>
      </c>
      <c r="M77" s="94"/>
      <c r="N77" s="94">
        <f t="shared" si="7"/>
        <v>0</v>
      </c>
      <c r="O77" s="89">
        <f t="shared" si="8"/>
        <v>0</v>
      </c>
    </row>
    <row r="78" spans="1:15" s="89" customFormat="1" ht="12.5" x14ac:dyDescent="0.25">
      <c r="A78" s="164"/>
      <c r="B78" s="171"/>
      <c r="C78" s="171"/>
      <c r="D78" s="37" t="s">
        <v>3427</v>
      </c>
      <c r="E78" s="171"/>
      <c r="F78" s="170"/>
      <c r="G78" s="170"/>
      <c r="H78" s="171"/>
      <c r="I78" s="170">
        <v>16</v>
      </c>
      <c r="J78" s="172" t="s">
        <v>1539</v>
      </c>
      <c r="K78" s="93"/>
      <c r="L78" s="89">
        <f t="shared" si="6"/>
        <v>0</v>
      </c>
      <c r="M78" s="93"/>
      <c r="N78" s="89">
        <f t="shared" si="7"/>
        <v>0</v>
      </c>
      <c r="O78" s="89">
        <f t="shared" si="8"/>
        <v>0</v>
      </c>
    </row>
    <row r="79" spans="1:15" s="89" customFormat="1" x14ac:dyDescent="0.25">
      <c r="A79" s="159"/>
      <c r="B79" s="158"/>
      <c r="C79" s="158"/>
      <c r="D79" s="158"/>
      <c r="E79" s="158"/>
      <c r="F79" s="158"/>
      <c r="G79" s="158"/>
      <c r="H79" s="158"/>
      <c r="I79" s="160"/>
      <c r="J79" s="158"/>
      <c r="K79" s="94"/>
      <c r="L79" s="94">
        <f t="shared" si="6"/>
        <v>0</v>
      </c>
      <c r="M79" s="94"/>
      <c r="N79" s="94">
        <f t="shared" si="7"/>
        <v>0</v>
      </c>
      <c r="O79" s="94">
        <f t="shared" si="8"/>
        <v>0</v>
      </c>
    </row>
    <row r="80" spans="1:15" s="89" customFormat="1" ht="13" x14ac:dyDescent="0.3">
      <c r="A80" s="162" t="s">
        <v>3426</v>
      </c>
      <c r="B80" s="161"/>
      <c r="C80" s="161"/>
      <c r="D80" s="161"/>
      <c r="E80" s="161"/>
      <c r="F80" s="161"/>
      <c r="G80" s="161"/>
      <c r="H80" s="173"/>
      <c r="I80" s="165"/>
      <c r="J80" s="161"/>
      <c r="K80" s="94"/>
      <c r="L80" s="94">
        <f t="shared" si="6"/>
        <v>0</v>
      </c>
      <c r="M80" s="94"/>
      <c r="N80" s="94">
        <f t="shared" si="7"/>
        <v>0</v>
      </c>
      <c r="O80" s="94">
        <f t="shared" si="8"/>
        <v>0</v>
      </c>
    </row>
    <row r="81" spans="1:15" s="89" customFormat="1" x14ac:dyDescent="0.25">
      <c r="A81" s="159" t="s">
        <v>3171</v>
      </c>
      <c r="B81" s="161" t="s">
        <v>3425</v>
      </c>
      <c r="C81" s="161"/>
      <c r="D81" s="161"/>
      <c r="E81" s="161"/>
      <c r="F81" s="161"/>
      <c r="G81" s="161"/>
      <c r="H81" s="161"/>
      <c r="I81" s="165"/>
      <c r="J81" s="161"/>
      <c r="K81" s="94"/>
      <c r="L81" s="94">
        <f t="shared" si="6"/>
        <v>0</v>
      </c>
      <c r="M81" s="94"/>
      <c r="N81" s="94">
        <f t="shared" si="7"/>
        <v>0</v>
      </c>
      <c r="O81" s="94">
        <f t="shared" si="8"/>
        <v>0</v>
      </c>
    </row>
    <row r="82" spans="1:15" s="89" customFormat="1" x14ac:dyDescent="0.25">
      <c r="A82" s="159"/>
      <c r="B82" s="158"/>
      <c r="C82" s="158"/>
      <c r="D82" s="158"/>
      <c r="E82" s="158" t="s">
        <v>3424</v>
      </c>
      <c r="F82" s="158"/>
      <c r="G82" s="158"/>
      <c r="H82" s="158"/>
      <c r="I82" s="158">
        <v>1</v>
      </c>
      <c r="J82" s="158" t="s">
        <v>1539</v>
      </c>
      <c r="K82" s="93"/>
      <c r="L82" s="89">
        <f t="shared" si="6"/>
        <v>0</v>
      </c>
      <c r="M82" s="93"/>
      <c r="N82" s="89">
        <f t="shared" si="7"/>
        <v>0</v>
      </c>
      <c r="O82" s="89">
        <f t="shared" si="8"/>
        <v>0</v>
      </c>
    </row>
    <row r="83" spans="1:15" s="89" customFormat="1" x14ac:dyDescent="0.25">
      <c r="A83" s="159"/>
      <c r="B83" s="158"/>
      <c r="C83" s="158"/>
      <c r="D83" s="158"/>
      <c r="E83" s="158"/>
      <c r="F83" s="166"/>
      <c r="G83" s="166"/>
      <c r="H83" s="166"/>
      <c r="I83" s="158"/>
      <c r="J83" s="158"/>
      <c r="K83" s="94"/>
      <c r="L83" s="94">
        <f t="shared" si="6"/>
        <v>0</v>
      </c>
      <c r="M83" s="94"/>
      <c r="N83" s="94">
        <f t="shared" si="7"/>
        <v>0</v>
      </c>
      <c r="O83" s="94">
        <f t="shared" si="8"/>
        <v>0</v>
      </c>
    </row>
    <row r="84" spans="1:15" s="89" customFormat="1" x14ac:dyDescent="0.25">
      <c r="A84" s="159" t="s">
        <v>3169</v>
      </c>
      <c r="B84" s="161" t="s">
        <v>3423</v>
      </c>
      <c r="C84" s="161"/>
      <c r="D84" s="161"/>
      <c r="E84" s="161"/>
      <c r="F84" s="161"/>
      <c r="G84" s="161"/>
      <c r="H84" s="161"/>
      <c r="I84" s="165"/>
      <c r="J84" s="161"/>
      <c r="K84" s="94"/>
      <c r="L84" s="94">
        <f t="shared" si="6"/>
        <v>0</v>
      </c>
      <c r="M84" s="94"/>
      <c r="N84" s="94">
        <f t="shared" si="7"/>
        <v>0</v>
      </c>
      <c r="O84" s="94">
        <f t="shared" si="8"/>
        <v>0</v>
      </c>
    </row>
    <row r="85" spans="1:15" s="89" customFormat="1" x14ac:dyDescent="0.25">
      <c r="A85" s="159"/>
      <c r="B85" s="161"/>
      <c r="C85" s="161"/>
      <c r="D85" s="161" t="s">
        <v>3422</v>
      </c>
      <c r="E85" s="161"/>
      <c r="F85" s="161"/>
      <c r="G85" s="161"/>
      <c r="H85" s="161"/>
      <c r="I85" s="165"/>
      <c r="J85" s="161"/>
      <c r="K85" s="94"/>
      <c r="L85" s="94">
        <f t="shared" si="6"/>
        <v>0</v>
      </c>
      <c r="M85" s="94"/>
      <c r="N85" s="94">
        <f t="shared" si="7"/>
        <v>0</v>
      </c>
      <c r="O85" s="94">
        <f t="shared" si="8"/>
        <v>0</v>
      </c>
    </row>
    <row r="86" spans="1:15" s="89" customFormat="1" x14ac:dyDescent="0.25">
      <c r="A86" s="159"/>
      <c r="B86" s="158"/>
      <c r="C86" s="158"/>
      <c r="D86" s="158"/>
      <c r="E86" s="158" t="s">
        <v>4022</v>
      </c>
      <c r="F86" s="158"/>
      <c r="G86" s="158"/>
      <c r="H86" s="158"/>
      <c r="I86" s="158">
        <v>13</v>
      </c>
      <c r="J86" s="158" t="s">
        <v>1539</v>
      </c>
      <c r="K86" s="93"/>
      <c r="L86" s="89">
        <f t="shared" si="6"/>
        <v>0</v>
      </c>
      <c r="M86" s="93"/>
      <c r="N86" s="89">
        <f t="shared" si="7"/>
        <v>0</v>
      </c>
      <c r="O86" s="89">
        <f t="shared" si="8"/>
        <v>0</v>
      </c>
    </row>
    <row r="87" spans="1:15" s="89" customFormat="1" x14ac:dyDescent="0.25">
      <c r="A87" s="159"/>
      <c r="B87" s="158"/>
      <c r="C87" s="158"/>
      <c r="D87" s="158"/>
      <c r="E87" s="158" t="s">
        <v>4023</v>
      </c>
      <c r="F87" s="158"/>
      <c r="G87" s="158"/>
      <c r="H87" s="158"/>
      <c r="I87" s="158">
        <v>1</v>
      </c>
      <c r="J87" s="158" t="s">
        <v>1539</v>
      </c>
      <c r="K87" s="93"/>
      <c r="L87" s="89">
        <f t="shared" ref="L87" si="9">+K87*I87</f>
        <v>0</v>
      </c>
      <c r="M87" s="93"/>
      <c r="N87" s="89">
        <f t="shared" ref="N87" si="10">+M87*I87</f>
        <v>0</v>
      </c>
      <c r="O87" s="89">
        <f t="shared" ref="O87" si="11">+N87+L87</f>
        <v>0</v>
      </c>
    </row>
    <row r="88" spans="1:15" s="89" customFormat="1" x14ac:dyDescent="0.25">
      <c r="A88" s="159"/>
      <c r="B88" s="158"/>
      <c r="C88" s="158"/>
      <c r="D88" s="158"/>
      <c r="E88" s="158" t="s">
        <v>3421</v>
      </c>
      <c r="F88" s="158"/>
      <c r="G88" s="158"/>
      <c r="H88" s="158"/>
      <c r="I88" s="158">
        <v>2</v>
      </c>
      <c r="J88" s="158" t="s">
        <v>1539</v>
      </c>
      <c r="K88" s="93"/>
      <c r="L88" s="89">
        <f t="shared" si="6"/>
        <v>0</v>
      </c>
      <c r="M88" s="93"/>
      <c r="N88" s="89">
        <f t="shared" si="7"/>
        <v>0</v>
      </c>
      <c r="O88" s="89">
        <f t="shared" si="8"/>
        <v>0</v>
      </c>
    </row>
    <row r="89" spans="1:15" s="89" customFormat="1" x14ac:dyDescent="0.25">
      <c r="A89" s="159"/>
      <c r="B89" s="158"/>
      <c r="C89" s="158"/>
      <c r="D89" s="158"/>
      <c r="E89" s="158"/>
      <c r="F89" s="166"/>
      <c r="G89" s="166"/>
      <c r="H89" s="166"/>
      <c r="I89" s="158"/>
      <c r="J89" s="158"/>
      <c r="K89" s="94"/>
      <c r="L89" s="94">
        <f t="shared" si="6"/>
        <v>0</v>
      </c>
      <c r="M89" s="94"/>
      <c r="N89" s="94">
        <f t="shared" si="7"/>
        <v>0</v>
      </c>
      <c r="O89" s="94">
        <f t="shared" si="8"/>
        <v>0</v>
      </c>
    </row>
    <row r="90" spans="1:15" s="89" customFormat="1" x14ac:dyDescent="0.25">
      <c r="A90" s="159" t="s">
        <v>3167</v>
      </c>
      <c r="B90" s="158" t="s">
        <v>3420</v>
      </c>
      <c r="C90" s="158"/>
      <c r="D90" s="158"/>
      <c r="E90" s="158"/>
      <c r="F90" s="166"/>
      <c r="G90" s="166"/>
      <c r="H90" s="166"/>
      <c r="I90" s="158"/>
      <c r="J90" s="158"/>
      <c r="K90" s="94"/>
      <c r="L90" s="94">
        <f t="shared" si="6"/>
        <v>0</v>
      </c>
      <c r="M90" s="94"/>
      <c r="N90" s="94">
        <f t="shared" si="7"/>
        <v>0</v>
      </c>
      <c r="O90" s="94">
        <f t="shared" si="8"/>
        <v>0</v>
      </c>
    </row>
    <row r="91" spans="1:15" s="89" customFormat="1" x14ac:dyDescent="0.25">
      <c r="A91" s="159"/>
      <c r="B91" s="158"/>
      <c r="C91" s="158"/>
      <c r="D91" s="158"/>
      <c r="E91" s="158" t="s">
        <v>3419</v>
      </c>
      <c r="F91" s="166"/>
      <c r="G91" s="166"/>
      <c r="H91" s="166"/>
      <c r="I91" s="158">
        <f>+I86</f>
        <v>13</v>
      </c>
      <c r="J91" s="158" t="s">
        <v>1539</v>
      </c>
      <c r="K91" s="93"/>
      <c r="L91" s="89">
        <f t="shared" si="6"/>
        <v>0</v>
      </c>
      <c r="M91" s="93"/>
      <c r="N91" s="89">
        <f t="shared" si="7"/>
        <v>0</v>
      </c>
      <c r="O91" s="89">
        <f t="shared" si="8"/>
        <v>0</v>
      </c>
    </row>
    <row r="92" spans="1:15" s="89" customFormat="1" x14ac:dyDescent="0.25">
      <c r="A92" s="159"/>
      <c r="B92" s="158"/>
      <c r="C92" s="158"/>
      <c r="D92" s="158"/>
      <c r="E92" s="158" t="s">
        <v>3418</v>
      </c>
      <c r="F92" s="166"/>
      <c r="G92" s="166"/>
      <c r="H92" s="166"/>
      <c r="I92" s="158">
        <f>+I88</f>
        <v>2</v>
      </c>
      <c r="J92" s="158" t="s">
        <v>1539</v>
      </c>
      <c r="K92" s="93"/>
      <c r="L92" s="89">
        <f t="shared" si="6"/>
        <v>0</v>
      </c>
      <c r="M92" s="93"/>
      <c r="N92" s="89">
        <f t="shared" si="7"/>
        <v>0</v>
      </c>
      <c r="O92" s="89">
        <f t="shared" si="8"/>
        <v>0</v>
      </c>
    </row>
    <row r="93" spans="1:15" s="89" customFormat="1" x14ac:dyDescent="0.25">
      <c r="A93" s="159"/>
      <c r="B93" s="158"/>
      <c r="C93" s="158"/>
      <c r="D93" s="158"/>
      <c r="E93" s="158"/>
      <c r="F93" s="166"/>
      <c r="G93" s="166"/>
      <c r="H93" s="166"/>
      <c r="I93" s="158"/>
      <c r="J93" s="158"/>
      <c r="K93" s="94"/>
      <c r="L93" s="94">
        <f t="shared" si="6"/>
        <v>0</v>
      </c>
      <c r="M93" s="94"/>
      <c r="N93" s="94">
        <f t="shared" si="7"/>
        <v>0</v>
      </c>
      <c r="O93" s="94">
        <f t="shared" si="8"/>
        <v>0</v>
      </c>
    </row>
    <row r="94" spans="1:15" s="89" customFormat="1" ht="13" x14ac:dyDescent="0.3">
      <c r="A94" s="162" t="s">
        <v>3417</v>
      </c>
      <c r="B94" s="158"/>
      <c r="C94" s="158"/>
      <c r="D94" s="158"/>
      <c r="E94" s="158"/>
      <c r="F94" s="166"/>
      <c r="G94" s="166"/>
      <c r="H94" s="166"/>
      <c r="I94" s="158"/>
      <c r="J94" s="158"/>
      <c r="K94" s="94"/>
      <c r="L94" s="94">
        <f t="shared" si="6"/>
        <v>0</v>
      </c>
      <c r="M94" s="94"/>
      <c r="N94" s="94">
        <f t="shared" si="7"/>
        <v>0</v>
      </c>
      <c r="O94" s="94">
        <f t="shared" si="8"/>
        <v>0</v>
      </c>
    </row>
    <row r="95" spans="1:15" s="89" customFormat="1" x14ac:dyDescent="0.25">
      <c r="A95" s="159" t="s">
        <v>3171</v>
      </c>
      <c r="B95" s="158" t="s">
        <v>3416</v>
      </c>
      <c r="C95" s="158"/>
      <c r="D95" s="158"/>
      <c r="E95" s="158"/>
      <c r="F95" s="166"/>
      <c r="G95" s="166"/>
      <c r="H95" s="166"/>
      <c r="I95" s="158"/>
      <c r="J95" s="158"/>
      <c r="K95" s="94"/>
      <c r="L95" s="94">
        <f t="shared" si="6"/>
        <v>0</v>
      </c>
      <c r="M95" s="94"/>
      <c r="N95" s="94">
        <f t="shared" si="7"/>
        <v>0</v>
      </c>
      <c r="O95" s="94">
        <f t="shared" si="8"/>
        <v>0</v>
      </c>
    </row>
    <row r="96" spans="1:15" s="89" customFormat="1" x14ac:dyDescent="0.25">
      <c r="A96" s="159"/>
      <c r="B96" s="158"/>
      <c r="C96" s="158"/>
      <c r="D96" s="158"/>
      <c r="E96" s="159" t="s">
        <v>3415</v>
      </c>
      <c r="F96" s="166"/>
      <c r="G96" s="166"/>
      <c r="H96" s="166"/>
      <c r="I96" s="174">
        <f>15*25</f>
        <v>375</v>
      </c>
      <c r="J96" s="158" t="s">
        <v>325</v>
      </c>
      <c r="K96" s="93"/>
      <c r="L96" s="89">
        <f t="shared" si="6"/>
        <v>0</v>
      </c>
      <c r="M96" s="93"/>
      <c r="N96" s="89">
        <f t="shared" si="7"/>
        <v>0</v>
      </c>
      <c r="O96" s="89">
        <f t="shared" si="8"/>
        <v>0</v>
      </c>
    </row>
    <row r="97" spans="1:15" s="89" customFormat="1" x14ac:dyDescent="0.25">
      <c r="A97" s="159"/>
      <c r="B97" s="158"/>
      <c r="C97" s="158"/>
      <c r="D97" s="158"/>
      <c r="E97" s="158" t="s">
        <v>3414</v>
      </c>
      <c r="F97" s="166"/>
      <c r="G97" s="166"/>
      <c r="H97" s="166"/>
      <c r="I97" s="174">
        <f>+I48+I43</f>
        <v>120</v>
      </c>
      <c r="J97" s="158" t="s">
        <v>325</v>
      </c>
      <c r="K97" s="93"/>
      <c r="L97" s="89">
        <f t="shared" si="6"/>
        <v>0</v>
      </c>
      <c r="M97" s="93"/>
      <c r="N97" s="89">
        <f t="shared" si="7"/>
        <v>0</v>
      </c>
      <c r="O97" s="89">
        <f t="shared" si="8"/>
        <v>0</v>
      </c>
    </row>
    <row r="98" spans="1:15" s="89" customFormat="1" x14ac:dyDescent="0.25">
      <c r="A98" s="159"/>
      <c r="B98" s="158"/>
      <c r="C98" s="158"/>
      <c r="D98" s="158"/>
      <c r="E98" s="158" t="s">
        <v>3413</v>
      </c>
      <c r="F98" s="166"/>
      <c r="G98" s="166"/>
      <c r="H98" s="166"/>
      <c r="I98" s="174">
        <f>+I49</f>
        <v>25</v>
      </c>
      <c r="J98" s="158" t="s">
        <v>325</v>
      </c>
      <c r="K98" s="93"/>
      <c r="L98" s="89">
        <f t="shared" si="6"/>
        <v>0</v>
      </c>
      <c r="M98" s="93"/>
      <c r="N98" s="89">
        <f t="shared" si="7"/>
        <v>0</v>
      </c>
      <c r="O98" s="89">
        <f t="shared" si="8"/>
        <v>0</v>
      </c>
    </row>
    <row r="99" spans="1:15" s="89" customFormat="1" x14ac:dyDescent="0.25">
      <c r="A99" s="159"/>
      <c r="B99" s="158"/>
      <c r="C99" s="158"/>
      <c r="D99" s="158"/>
      <c r="E99" s="158" t="s">
        <v>3412</v>
      </c>
      <c r="F99" s="166"/>
      <c r="G99" s="166"/>
      <c r="H99" s="166"/>
      <c r="I99" s="174">
        <f>+I50</f>
        <v>45</v>
      </c>
      <c r="J99" s="158" t="s">
        <v>325</v>
      </c>
      <c r="K99" s="93"/>
      <c r="L99" s="89">
        <f t="shared" si="6"/>
        <v>0</v>
      </c>
      <c r="M99" s="93"/>
      <c r="N99" s="89">
        <f t="shared" si="7"/>
        <v>0</v>
      </c>
      <c r="O99" s="89">
        <f t="shared" si="8"/>
        <v>0</v>
      </c>
    </row>
    <row r="100" spans="1:15" s="89" customFormat="1" x14ac:dyDescent="0.25">
      <c r="A100" s="159"/>
      <c r="B100" s="158"/>
      <c r="C100" s="158"/>
      <c r="D100" s="158"/>
      <c r="E100" s="158" t="s">
        <v>3411</v>
      </c>
      <c r="F100" s="166"/>
      <c r="G100" s="166"/>
      <c r="H100" s="166"/>
      <c r="I100" s="174">
        <f>+I51</f>
        <v>100</v>
      </c>
      <c r="J100" s="158" t="s">
        <v>325</v>
      </c>
      <c r="K100" s="93"/>
      <c r="L100" s="89">
        <f t="shared" si="6"/>
        <v>0</v>
      </c>
      <c r="M100" s="93"/>
      <c r="N100" s="89">
        <f t="shared" si="7"/>
        <v>0</v>
      </c>
      <c r="O100" s="89">
        <f t="shared" si="8"/>
        <v>0</v>
      </c>
    </row>
    <row r="101" spans="1:15" s="89" customFormat="1" x14ac:dyDescent="0.25">
      <c r="A101" s="159"/>
      <c r="B101" s="158"/>
      <c r="C101" s="158"/>
      <c r="D101" s="158"/>
      <c r="E101" s="158"/>
      <c r="F101" s="158"/>
      <c r="G101" s="158"/>
      <c r="H101" s="158"/>
      <c r="I101" s="160"/>
      <c r="J101" s="158"/>
      <c r="K101" s="94"/>
      <c r="L101" s="94">
        <f t="shared" si="6"/>
        <v>0</v>
      </c>
      <c r="M101" s="94"/>
      <c r="N101" s="94">
        <f t="shared" si="7"/>
        <v>0</v>
      </c>
      <c r="O101" s="89">
        <f t="shared" si="8"/>
        <v>0</v>
      </c>
    </row>
    <row r="102" spans="1:15" s="89" customFormat="1" x14ac:dyDescent="0.25">
      <c r="A102" s="159" t="s">
        <v>3169</v>
      </c>
      <c r="B102" s="158" t="s">
        <v>3410</v>
      </c>
      <c r="C102" s="158"/>
      <c r="D102" s="158"/>
      <c r="E102" s="158"/>
      <c r="F102" s="158"/>
      <c r="G102" s="158"/>
      <c r="H102" s="158"/>
      <c r="I102" s="160">
        <v>1</v>
      </c>
      <c r="J102" s="158" t="s">
        <v>1539</v>
      </c>
      <c r="K102" s="93"/>
      <c r="L102" s="89">
        <f t="shared" si="6"/>
        <v>0</v>
      </c>
      <c r="M102" s="93"/>
      <c r="N102" s="89">
        <f t="shared" si="7"/>
        <v>0</v>
      </c>
      <c r="O102" s="89">
        <f t="shared" si="8"/>
        <v>0</v>
      </c>
    </row>
    <row r="103" spans="1:15" s="89" customFormat="1" x14ac:dyDescent="0.25">
      <c r="A103" s="159"/>
      <c r="B103" s="158"/>
      <c r="C103" s="158"/>
      <c r="D103" s="158"/>
      <c r="E103" s="158"/>
      <c r="F103" s="158"/>
      <c r="G103" s="158"/>
      <c r="H103" s="158"/>
      <c r="I103" s="160"/>
      <c r="J103" s="158"/>
      <c r="K103" s="94"/>
      <c r="L103" s="94">
        <f t="shared" si="6"/>
        <v>0</v>
      </c>
      <c r="M103" s="94"/>
      <c r="N103" s="94">
        <f t="shared" si="7"/>
        <v>0</v>
      </c>
      <c r="O103" s="89">
        <f t="shared" si="8"/>
        <v>0</v>
      </c>
    </row>
    <row r="104" spans="1:15" s="89" customFormat="1" ht="13" x14ac:dyDescent="0.3">
      <c r="A104" s="162" t="s">
        <v>3172</v>
      </c>
      <c r="B104" s="158"/>
      <c r="C104" s="158"/>
      <c r="D104" s="158"/>
      <c r="E104" s="158"/>
      <c r="F104" s="158"/>
      <c r="G104" s="158"/>
      <c r="H104" s="158"/>
      <c r="I104" s="160"/>
      <c r="J104" s="158"/>
      <c r="K104" s="94"/>
      <c r="L104" s="94">
        <f t="shared" si="6"/>
        <v>0</v>
      </c>
      <c r="M104" s="94"/>
      <c r="N104" s="94">
        <f t="shared" si="7"/>
        <v>0</v>
      </c>
      <c r="O104" s="89">
        <f t="shared" si="8"/>
        <v>0</v>
      </c>
    </row>
    <row r="105" spans="1:15" s="89" customFormat="1" x14ac:dyDescent="0.25">
      <c r="A105" s="159" t="s">
        <v>3171</v>
      </c>
      <c r="B105" s="158" t="s">
        <v>3168</v>
      </c>
      <c r="C105" s="158"/>
      <c r="D105" s="158"/>
      <c r="E105" s="158"/>
      <c r="F105" s="158"/>
      <c r="G105" s="158"/>
      <c r="H105" s="158"/>
      <c r="I105" s="160"/>
      <c r="J105" s="158"/>
      <c r="K105" s="94"/>
      <c r="L105" s="94">
        <f t="shared" si="6"/>
        <v>0</v>
      </c>
      <c r="M105" s="94"/>
      <c r="N105" s="94">
        <f t="shared" si="7"/>
        <v>0</v>
      </c>
      <c r="O105" s="89">
        <f t="shared" si="8"/>
        <v>0</v>
      </c>
    </row>
    <row r="106" spans="1:15" s="89" customFormat="1" x14ac:dyDescent="0.25">
      <c r="A106" s="159"/>
      <c r="B106" s="158"/>
      <c r="C106" s="158"/>
      <c r="D106" s="158" t="s">
        <v>3409</v>
      </c>
      <c r="E106" s="158"/>
      <c r="F106" s="158"/>
      <c r="G106" s="158"/>
      <c r="H106" s="158"/>
      <c r="I106" s="175">
        <v>5</v>
      </c>
      <c r="J106" s="158" t="s">
        <v>349</v>
      </c>
      <c r="L106" s="89">
        <f t="shared" si="6"/>
        <v>0</v>
      </c>
      <c r="M106" s="93"/>
      <c r="N106" s="89">
        <f t="shared" si="7"/>
        <v>0</v>
      </c>
      <c r="O106" s="89">
        <f t="shared" si="8"/>
        <v>0</v>
      </c>
    </row>
    <row r="107" spans="1:15" s="89" customFormat="1" x14ac:dyDescent="0.25">
      <c r="A107" s="159"/>
      <c r="B107" s="158"/>
      <c r="C107" s="158"/>
      <c r="D107" s="158"/>
      <c r="E107" s="158"/>
      <c r="F107" s="158"/>
      <c r="G107" s="158"/>
      <c r="H107" s="158"/>
      <c r="I107" s="160"/>
      <c r="J107" s="158"/>
      <c r="K107" s="94"/>
      <c r="L107" s="94">
        <f t="shared" ref="L107:L111" si="12">+K107*I107</f>
        <v>0</v>
      </c>
      <c r="M107" s="94"/>
      <c r="N107" s="94">
        <f t="shared" ref="N107:N111" si="13">+M107*I107</f>
        <v>0</v>
      </c>
      <c r="O107" s="89">
        <f t="shared" ref="O107:O112" si="14">+N107+L107</f>
        <v>0</v>
      </c>
    </row>
    <row r="108" spans="1:15" s="89" customFormat="1" x14ac:dyDescent="0.25">
      <c r="A108" s="159" t="s">
        <v>3169</v>
      </c>
      <c r="B108" s="158" t="s">
        <v>3408</v>
      </c>
      <c r="C108" s="158"/>
      <c r="D108" s="158"/>
      <c r="E108" s="158"/>
      <c r="F108" s="158"/>
      <c r="G108" s="158"/>
      <c r="H108" s="158"/>
      <c r="I108" s="160">
        <v>72</v>
      </c>
      <c r="J108" s="158" t="s">
        <v>994</v>
      </c>
      <c r="L108" s="89">
        <f t="shared" si="12"/>
        <v>0</v>
      </c>
      <c r="M108" s="93"/>
      <c r="N108" s="89">
        <f t="shared" si="13"/>
        <v>0</v>
      </c>
      <c r="O108" s="89">
        <f t="shared" si="14"/>
        <v>0</v>
      </c>
    </row>
    <row r="109" spans="1:15" s="89" customFormat="1" x14ac:dyDescent="0.25">
      <c r="A109" s="159"/>
      <c r="B109" s="158"/>
      <c r="C109" s="158"/>
      <c r="D109" s="158"/>
      <c r="E109" s="158"/>
      <c r="F109" s="158"/>
      <c r="G109" s="158"/>
      <c r="H109" s="158"/>
      <c r="I109" s="160"/>
      <c r="J109" s="158"/>
      <c r="K109" s="94"/>
      <c r="L109" s="94">
        <f t="shared" si="12"/>
        <v>0</v>
      </c>
      <c r="M109" s="94"/>
      <c r="N109" s="94">
        <f t="shared" si="13"/>
        <v>0</v>
      </c>
      <c r="O109" s="89">
        <f t="shared" si="14"/>
        <v>0</v>
      </c>
    </row>
    <row r="110" spans="1:15" s="89" customFormat="1" x14ac:dyDescent="0.25">
      <c r="A110" s="159" t="s">
        <v>3167</v>
      </c>
      <c r="B110" s="158" t="s">
        <v>3407</v>
      </c>
      <c r="C110" s="158"/>
      <c r="D110" s="158"/>
      <c r="E110" s="158"/>
      <c r="F110" s="158"/>
      <c r="G110" s="158"/>
      <c r="H110" s="158"/>
      <c r="I110" s="160">
        <v>72</v>
      </c>
      <c r="J110" s="158" t="s">
        <v>994</v>
      </c>
      <c r="L110" s="89">
        <f t="shared" si="12"/>
        <v>0</v>
      </c>
      <c r="M110" s="93"/>
      <c r="N110" s="89">
        <f t="shared" si="13"/>
        <v>0</v>
      </c>
      <c r="O110" s="89">
        <f t="shared" si="14"/>
        <v>0</v>
      </c>
    </row>
    <row r="111" spans="1:15" s="89" customFormat="1" ht="12" thickBot="1" x14ac:dyDescent="0.3">
      <c r="A111" s="176"/>
      <c r="B111" s="177"/>
      <c r="C111" s="177"/>
      <c r="D111" s="177"/>
      <c r="E111" s="177"/>
      <c r="F111" s="177"/>
      <c r="G111" s="177"/>
      <c r="H111" s="177"/>
      <c r="I111" s="178"/>
      <c r="J111" s="177"/>
      <c r="K111" s="91"/>
      <c r="L111" s="92">
        <f t="shared" si="12"/>
        <v>0</v>
      </c>
      <c r="M111" s="92"/>
      <c r="N111" s="92">
        <f t="shared" si="13"/>
        <v>0</v>
      </c>
      <c r="O111" s="91">
        <f t="shared" si="14"/>
        <v>0</v>
      </c>
    </row>
    <row r="112" spans="1:15" s="89" customFormat="1" ht="12" thickTop="1" x14ac:dyDescent="0.25">
      <c r="A112" s="167" t="s">
        <v>3165</v>
      </c>
      <c r="B112" s="157"/>
      <c r="C112" s="157"/>
      <c r="D112" s="157"/>
      <c r="E112" s="157"/>
      <c r="F112" s="157"/>
      <c r="G112" s="157"/>
      <c r="H112" s="157"/>
      <c r="I112" s="179"/>
      <c r="J112" s="157"/>
      <c r="K112" s="90"/>
      <c r="L112" s="90">
        <f>SUM(L3:L111)</f>
        <v>0</v>
      </c>
      <c r="M112" s="90"/>
      <c r="N112" s="90">
        <f>SUM(N3:N111)</f>
        <v>0</v>
      </c>
      <c r="O112" s="90">
        <f t="shared" si="14"/>
        <v>0</v>
      </c>
    </row>
  </sheetData>
  <sheetProtection algorithmName="SHA-512" hashValue="f3MYtn9c7WUlOCP4Nuxmbafy6+1mczD9FWzbCFLhO+J85PsyR0+7hZxlXJYwoXxQcrtuzwrXN/ToFtT9NSNJ7w==" saltValue="1ipqnscZJPjlmDUHzUbWVQ==" spinCount="100000" sheet="1" objects="1" scenarios="1"/>
  <pageMargins left="1.07" right="0.36" top="0.47" bottom="0.56999999999999995" header="0.39" footer="0.41"/>
  <pageSetup paperSize="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21</vt:i4>
      </vt:variant>
    </vt:vector>
  </HeadingPairs>
  <TitlesOfParts>
    <vt:vector size="38" baseType="lpstr">
      <vt:lpstr>Rekapitulace stavby</vt:lpstr>
      <vt:lpstr>SO1A - Domov u Anežky Luš...</vt:lpstr>
      <vt:lpstr>SO2A - Venkovní úpravy</vt:lpstr>
      <vt:lpstr>SO3A - Doplnění chybějící...</vt:lpstr>
      <vt:lpstr>KOM</vt:lpstr>
      <vt:lpstr>VZT Gastro</vt:lpstr>
      <vt:lpstr>ZTI</vt:lpstr>
      <vt:lpstr>PŘ. Kan</vt:lpstr>
      <vt:lpstr>VYT</vt:lpstr>
      <vt:lpstr>Rekap EL</vt:lpstr>
      <vt:lpstr>EL</vt:lpstr>
      <vt:lpstr>Rekap EPS</vt:lpstr>
      <vt:lpstr>EPS</vt:lpstr>
      <vt:lpstr>Rekap AO</vt:lpstr>
      <vt:lpstr>AO</vt:lpstr>
      <vt:lpstr>VZT ostatní </vt:lpstr>
      <vt:lpstr>Seznam figur</vt:lpstr>
      <vt:lpstr>AO!Názvy_tisku</vt:lpstr>
      <vt:lpstr>EL!Názvy_tisku</vt:lpstr>
      <vt:lpstr>EPS!Názvy_tisku</vt:lpstr>
      <vt:lpstr>KOM!Názvy_tisku</vt:lpstr>
      <vt:lpstr>'Rekap AO'!Názvy_tisku</vt:lpstr>
      <vt:lpstr>'Rekap EL'!Názvy_tisku</vt:lpstr>
      <vt:lpstr>'Rekap EPS'!Názvy_tisku</vt:lpstr>
      <vt:lpstr>'Rekapitulace stavby'!Názvy_tisku</vt:lpstr>
      <vt:lpstr>'Seznam figur'!Názvy_tisku</vt:lpstr>
      <vt:lpstr>'SO1A - Domov u Anežky Luš...'!Názvy_tisku</vt:lpstr>
      <vt:lpstr>'SO2A - Venkovní úpravy'!Názvy_tisku</vt:lpstr>
      <vt:lpstr>'SO3A - Doplnění chybějící...'!Názvy_tisku</vt:lpstr>
      <vt:lpstr>KOM!Oblast_tisku</vt:lpstr>
      <vt:lpstr>'Rekapitulace stavby'!Oblast_tisku</vt:lpstr>
      <vt:lpstr>'Seznam figur'!Oblast_tisku</vt:lpstr>
      <vt:lpstr>'SO1A - Domov u Anežky Luš...'!Oblast_tisku</vt:lpstr>
      <vt:lpstr>'SO2A - Venkovní úpravy'!Oblast_tisku</vt:lpstr>
      <vt:lpstr>'SO3A - Doplnění chybějící...'!Oblast_tisku</vt:lpstr>
      <vt:lpstr>VYT!Oblast_tisku</vt:lpstr>
      <vt:lpstr>'VZT Gastro'!Oblast_tisku</vt:lpstr>
      <vt:lpstr>'VZT ostatní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TF-Locihova\Michaela Locihova</dc:creator>
  <cp:lastModifiedBy>admin</cp:lastModifiedBy>
  <dcterms:created xsi:type="dcterms:W3CDTF">2024-10-01T18:45:12Z</dcterms:created>
  <dcterms:modified xsi:type="dcterms:W3CDTF">2024-12-20T09:00:22Z</dcterms:modified>
</cp:coreProperties>
</file>