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1"/>
  </bookViews>
  <sheets>
    <sheet name="Rekapitulace stavby" sheetId="1" r:id="rId1"/>
    <sheet name="20160531 - Úprava zastávk..." sheetId="2" r:id="rId2"/>
  </sheets>
  <definedNames>
    <definedName name="_xlnm.Print_Area" localSheetId="1">'20160531 - Úprava zastávk...'!$C$4:$Q$70,'20160531 - Úprava zastávk...'!$C$76:$Q$108,'20160531 - Úprava zastávk...'!$C$114:$Q$173</definedName>
    <definedName name="_xlnm.Print_Area" localSheetId="0">'Rekapitulace stavby'!$C$4:$AP$70,'Rekapitulace stavby'!$C$76:$AP$105</definedName>
    <definedName name="_xlnm.Print_Titles" localSheetId="0">'Rekapitulace stavby'!$85:$85</definedName>
    <definedName name="_xlnm.Print_Titles" localSheetId="1">'20160531 - Úprava zastávk...'!$123:$123</definedName>
  </definedNames>
  <calcPr calcId="171027"/>
</workbook>
</file>

<file path=xl/sharedStrings.xml><?xml version="1.0" encoding="utf-8"?>
<sst xmlns="http://schemas.openxmlformats.org/spreadsheetml/2006/main" count="903" uniqueCount="276">
  <si>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</si>
  <si>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</si>
  <si>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</si>
  <si>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</si>
  <si>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</si>
  <si>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</si>
  <si>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</si>
  <si>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</si>
  <si>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</si>
  <si>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</si>
  <si>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</si>
  <si>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</si>
  <si>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</si>
  <si>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</si>
  <si>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20160531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</si>
  <si>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</si>
  <si>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0,01</t>
  </si>
  <si>
    <t>Stavba:</t>
  </si>
  <si>
    <t>Úprava zastávky a místa pro přecházení -obec Nedomice</t>
  </si>
  <si>
    <t>0,1</t>
  </si>
  <si>
    <t>JKSO:</t>
  </si>
  <si>
    <t>CC-CZ:</t>
  </si>
  <si>
    <t>1</t>
  </si>
  <si>
    <t>Místo:</t>
  </si>
  <si>
    <t>Nedomice</t>
  </si>
  <si>
    <t>Datum:</t>
  </si>
  <si>
    <t>13.9.2016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</si>
  <si>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</si>
  <si>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</si>
  <si>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</si>
  <si>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</si>
  <si>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</si>
  <si>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</si>
  <si>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</si>
  <si>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</si>
  <si>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</si>
  <si>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</si>
  <si>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</si>
  <si>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Ing.Hynek Seiner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</si>
  <si>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</si>
  <si>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</si>
  <si>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</si>
  <si>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</si>
  <si>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</si>
  <si>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</si>
  <si>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</si>
  <si>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</si>
  <si>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</si>
  <si>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</si>
  <si>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</si>
  <si>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</si>
  <si>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</si>
  <si>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</si>
  <si>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</si>
  <si>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</si>
  <si>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</si>
  <si>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</si>
  <si>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</si>
  <si>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</si>
  <si>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</si>
  <si>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</si>
  <si>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</si>
  <si>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</si>
  <si>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</si>
  <si>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</si>
  <si>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</si>
  <si>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</si>
  <si>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</si>
  <si>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</si>
  <si>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</si>
  <si>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</si>
  <si>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</si>
  <si>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</si>
  <si>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</si>
  <si>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</si>
  <si>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</si>
  <si>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</si>
  <si>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</si>
  <si>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</si>
  <si>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</si>
  <si>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</si>
  <si>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{f9777369-6a14-4084-9dfc-2191ca297450}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</si>
  <si>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</si>
  <si>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</si>
  <si>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</si>
  <si>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</si>
  <si>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</si>
  <si>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</si>
  <si>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</si>
  <si>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</si>
  <si>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</si>
  <si>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</si>
  <si>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</si>
  <si>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</si>
  <si>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</si>
  <si>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</si>
  <si>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</si>
  <si>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</si>
  <si>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</si>
  <si>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</si>
  <si>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</si>
  <si>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</si>
  <si>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</si>
  <si>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</si>
  <si>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</si>
  <si>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</si>
  <si>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</si>
  <si>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</si>
  <si>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</si>
  <si>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</si>
  <si>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</si>
  <si>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</si>
  <si>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1 - Zemní práce pro komunikace</t>
  </si>
  <si>
    <t xml:space="preserve">    502 - Chodníky barevné</t>
  </si>
  <si>
    <t xml:space="preserve">    504 - Chodníky slepecké.</t>
  </si>
  <si>
    <t xml:space="preserve">    9 - Ostatní konstrukce a práce-bourání</t>
  </si>
  <si>
    <t xml:space="preserve">    91 - Dopravní značení-přemístění označníku zastávky</t>
  </si>
  <si>
    <t xml:space="preserve">    96 - Bourání konstrukcí s naložením na dopr.prostředky</t>
  </si>
  <si>
    <t xml:space="preserve">    997 - Přesun sutě</t>
  </si>
  <si>
    <t xml:space="preserve">    910 - Chodníková obruba +12 cm</t>
  </si>
  <si>
    <t>VRN - Vedlejší rozpočtové náklady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</si>
  <si>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</si>
  <si>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</si>
  <si>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</si>
  <si>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</si>
  <si>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</si>
  <si>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</si>
  <si>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</si>
  <si>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</si>
  <si>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</si>
  <si>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</si>
  <si>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</si>
  <si>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</si>
  <si>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</si>
  <si>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</si>
  <si>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</si>
  <si>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</si>
  <si>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</si>
  <si>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</si>
  <si>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</si>
  <si>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</si>
  <si>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</si>
  <si>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</si>
  <si>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</si>
  <si>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</si>
  <si>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</si>
  <si>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</si>
  <si>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122201101</t>
  </si>
  <si>
    <t>Odkopávky a prokopávky nezapažené v hornině tř. 3 objem do 100 m3</t>
  </si>
  <si>
    <t>m3</t>
  </si>
  <si>
    <t>4</t>
  </si>
  <si>
    <t>1102048941</t>
  </si>
  <si>
    <t>30*0,3</t>
  </si>
  <si>
    <t>VV</t>
  </si>
  <si>
    <t>122201109</t>
  </si>
  <si>
    <t>Příplatek za lepivost u odkopávek v hornině tř. 1 až 3</t>
  </si>
  <si>
    <t>1972197414</t>
  </si>
  <si>
    <t>3</t>
  </si>
  <si>
    <t>162301102</t>
  </si>
  <si>
    <t>Vodorovné přemístění do 1000 m výkopku/sypaniny z horniny tř. 1 až 4</t>
  </si>
  <si>
    <t>149248506</t>
  </si>
  <si>
    <t>167101101</t>
  </si>
  <si>
    <t>Nakládání výkopku z hornin tř. 1 až 4 do 100 m3</t>
  </si>
  <si>
    <t>-1107922530</t>
  </si>
  <si>
    <t>5</t>
  </si>
  <si>
    <t>171203111</t>
  </si>
  <si>
    <t>Uložení a hrubé rozhrnutí výkopku bez zhutnění v rovině a ve svahu do 1:5</t>
  </si>
  <si>
    <t>1694604953</t>
  </si>
  <si>
    <t>6</t>
  </si>
  <si>
    <t>181102302</t>
  </si>
  <si>
    <t>Úprava pláně v zářezech se zhutněním</t>
  </si>
  <si>
    <t>m2</t>
  </si>
  <si>
    <t>1744781665</t>
  </si>
  <si>
    <t>7</t>
  </si>
  <si>
    <t>596211110</t>
  </si>
  <si>
    <t>Kladení zámkové dlažby komunikací pro pěší tl 60 mm skupiny A pl do 50 m2</t>
  </si>
  <si>
    <t>298910826</t>
  </si>
  <si>
    <t>8</t>
  </si>
  <si>
    <t>M</t>
  </si>
  <si>
    <t>592451110</t>
  </si>
  <si>
    <t>dlažba  skladebná HOLLAND HBB 20x10x6 cm červená</t>
  </si>
  <si>
    <t>-1276098669</t>
  </si>
  <si>
    <t>9</t>
  </si>
  <si>
    <t>564801112</t>
  </si>
  <si>
    <t>Podklad ze štěrkodrtě ŠD tl 40 mm</t>
  </si>
  <si>
    <t>693507371</t>
  </si>
  <si>
    <t>564861111</t>
  </si>
  <si>
    <t>Podklad ze štěrkodrtě ŠD tl 200 mm</t>
  </si>
  <si>
    <t>-415910042</t>
  </si>
  <si>
    <t>11</t>
  </si>
  <si>
    <t>998223011</t>
  </si>
  <si>
    <t>Přesun hmot pro pozemní komunikace s krytem dlážděným</t>
  </si>
  <si>
    <t>t</t>
  </si>
  <si>
    <t>759619507</t>
  </si>
  <si>
    <t>12</t>
  </si>
  <si>
    <t>-921628466</t>
  </si>
  <si>
    <t>13</t>
  </si>
  <si>
    <t>592451200</t>
  </si>
  <si>
    <t>dlažba zámková PARKETA slepecká 20x10x6 cm barevná</t>
  </si>
  <si>
    <t>950369883</t>
  </si>
  <si>
    <t>14</t>
  </si>
  <si>
    <t>-1101521711</t>
  </si>
  <si>
    <t>866187724</t>
  </si>
  <si>
    <t>16</t>
  </si>
  <si>
    <t>17732194</t>
  </si>
  <si>
    <t>17</t>
  </si>
  <si>
    <t>914111111</t>
  </si>
  <si>
    <t>Montáž svislé dopravní značky do velikosti 1 m2 objímkami na sloupek nebo konzolu</t>
  </si>
  <si>
    <t>kus</t>
  </si>
  <si>
    <t>1448739603</t>
  </si>
  <si>
    <t>18</t>
  </si>
  <si>
    <t>914511111</t>
  </si>
  <si>
    <t>Montáž sloupku dopravních značek délky do 3,5 m s betonovým základem</t>
  </si>
  <si>
    <t>1888352184</t>
  </si>
  <si>
    <t>19</t>
  </si>
  <si>
    <t>966006211</t>
  </si>
  <si>
    <t>Odstranění svislých dopravních značek ze sloupů, sloupků nebo konzol</t>
  </si>
  <si>
    <t>-574859875</t>
  </si>
  <si>
    <t>20</t>
  </si>
  <si>
    <t>966006221</t>
  </si>
  <si>
    <t>Odstranění trubkového nástavce ze sloupku včetně demontáže dopravní značky</t>
  </si>
  <si>
    <t>-1129985563</t>
  </si>
  <si>
    <t>1187711745</t>
  </si>
  <si>
    <t>22</t>
  </si>
  <si>
    <t>113106123</t>
  </si>
  <si>
    <t>Rozebrání dlažeb komunikací pro pěší ze zámkových dlaždic</t>
  </si>
  <si>
    <t>-917079492</t>
  </si>
  <si>
    <t>23</t>
  </si>
  <si>
    <t>113201111</t>
  </si>
  <si>
    <t>Vytrhání obrub chodníkových ležatých</t>
  </si>
  <si>
    <t>m</t>
  </si>
  <si>
    <t>211049680</t>
  </si>
  <si>
    <t>24</t>
  </si>
  <si>
    <t>997002511</t>
  </si>
  <si>
    <t>Vodorovné přemístění suti a vybouraných hmot bez naložení ale se složením a urovnáním do 1 km</t>
  </si>
  <si>
    <t>-919158799</t>
  </si>
  <si>
    <t>25</t>
  </si>
  <si>
    <t>997002519</t>
  </si>
  <si>
    <t>Příplatek ZKD 1 km přemístění suti a vybouraných hmot</t>
  </si>
  <si>
    <t>-709300702</t>
  </si>
  <si>
    <t>7,5*9</t>
  </si>
  <si>
    <t>26</t>
  </si>
  <si>
    <t>997002611</t>
  </si>
  <si>
    <t>Nakládání suti a vybouraných hmot</t>
  </si>
  <si>
    <t>-661656218</t>
  </si>
  <si>
    <t>27</t>
  </si>
  <si>
    <t>997013801</t>
  </si>
  <si>
    <t>Poplatek za uložení stavebního betonového odpadu na skládce (skládkovné)</t>
  </si>
  <si>
    <t>-1831203131</t>
  </si>
  <si>
    <t>28</t>
  </si>
  <si>
    <t>916231113</t>
  </si>
  <si>
    <t>Osazení chodníkového obrubníku betonového ležatého s boční opěrou do lože z betonu prostého</t>
  </si>
  <si>
    <t>-530662327</t>
  </si>
  <si>
    <t>29</t>
  </si>
  <si>
    <t>592174600</t>
  </si>
  <si>
    <t>obrubník betonový chodníkový ABO 2-15 100x15x25 cm</t>
  </si>
  <si>
    <t>-346679776</t>
  </si>
  <si>
    <t>30</t>
  </si>
  <si>
    <t>919731121</t>
  </si>
  <si>
    <t>Zarovnání styčné plochy podkladu nebo krytu živičného tl do 50 mm</t>
  </si>
  <si>
    <t>-556439434</t>
  </si>
  <si>
    <t>31</t>
  </si>
  <si>
    <t>030001000</t>
  </si>
  <si>
    <t>Zařízení staveniště-dopravní značení po dobu výstavby a pod.</t>
  </si>
  <si>
    <t>%</t>
  </si>
  <si>
    <t>512</t>
  </si>
  <si>
    <t>1066797640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</si>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</sst>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166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4" fontId="20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3" borderId="13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4" fontId="20" fillId="0" borderId="14" xfId="0" applyNumberFormat="1" applyFont="1" applyBorder="1" applyAlignment="1">
      <alignment vertical="center"/>
    </xf>
    <xf numFmtId="164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4" fontId="20" fillId="0" borderId="17" xfId="0" applyNumberFormat="1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/>
    </xf>
    <xf numFmtId="166" fontId="29" fillId="0" borderId="12" xfId="0" applyNumberFormat="1" applyFont="1" applyBorder="1" applyAlignment="1">
      <alignment/>
    </xf>
    <xf numFmtId="167" fontId="30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49" fontId="31" fillId="0" borderId="24" xfId="0" applyNumberFormat="1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167" fontId="31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3" fillId="0" borderId="0" xfId="2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4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3" fillId="5" borderId="0" xfId="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5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167" fontId="0" fillId="0" borderId="24" xfId="0" applyNumberFormat="1" applyFont="1" applyBorder="1" applyAlignment="1">
      <alignment vertical="center"/>
    </xf>
    <xf numFmtId="167" fontId="23" fillId="0" borderId="11" xfId="0" applyNumberFormat="1" applyFont="1" applyBorder="1" applyAlignment="1">
      <alignment/>
    </xf>
    <xf numFmtId="167" fontId="4" fillId="0" borderId="11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vertical="center"/>
    </xf>
    <xf numFmtId="167" fontId="7" fillId="0" borderId="16" xfId="0" applyNumberFormat="1" applyFont="1" applyBorder="1" applyAlignment="1">
      <alignment/>
    </xf>
    <xf numFmtId="167" fontId="7" fillId="0" borderId="16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/>
    </xf>
    <xf numFmtId="167" fontId="7" fillId="0" borderId="22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/>
    </xf>
    <xf numFmtId="167" fontId="7" fillId="0" borderId="11" xfId="0" applyNumberFormat="1" applyFont="1" applyBorder="1" applyAlignment="1">
      <alignment vertical="center"/>
    </xf>
    <xf numFmtId="167" fontId="6" fillId="0" borderId="22" xfId="0" applyNumberFormat="1" applyFont="1" applyBorder="1" applyAlignment="1">
      <alignment/>
    </xf>
    <xf numFmtId="167" fontId="6" fillId="0" borderId="22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vertical="center"/>
      <protection locked="0"/>
    </xf>
    <xf numFmtId="167" fontId="31" fillId="3" borderId="24" xfId="0" applyNumberFormat="1" applyFont="1" applyFill="1" applyBorder="1" applyAlignment="1" applyProtection="1">
      <alignment vertical="center"/>
      <protection locked="0"/>
    </xf>
    <xf numFmtId="167" fontId="31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5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76" t="s">
        <v>0</v>
      </c>
      <c r="B1" s="177"/>
      <c r="C1" s="177"/>
      <c r="D1" s="178" t="s">
        <v>1</v>
      </c>
      <c r="E1" s="177"/>
      <c r="F1" s="177"/>
      <c r="G1" s="177"/>
      <c r="H1" s="177"/>
      <c r="I1" s="177"/>
      <c r="J1" s="177"/>
      <c r="K1" s="179" t="s">
        <v>269</v>
      </c>
      <c r="L1" s="179"/>
      <c r="M1" s="179"/>
      <c r="N1" s="179"/>
      <c r="O1" s="179"/>
      <c r="P1" s="179"/>
      <c r="Q1" s="179"/>
      <c r="R1" s="179"/>
      <c r="S1" s="179"/>
      <c r="T1" s="177"/>
      <c r="U1" s="177"/>
      <c r="V1" s="177"/>
      <c r="W1" s="179" t="s">
        <v>270</v>
      </c>
      <c r="X1" s="179"/>
      <c r="Y1" s="179"/>
      <c r="Z1" s="179"/>
      <c r="AA1" s="179"/>
      <c r="AB1" s="179"/>
      <c r="AC1" s="179"/>
      <c r="AD1" s="179"/>
      <c r="AE1" s="179"/>
      <c r="AF1" s="179"/>
      <c r="AG1" s="177"/>
      <c r="AH1" s="17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3:72" ht="36.95" customHeight="1">
      <c r="C2" s="211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84" t="s">
        <v>6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7</v>
      </c>
      <c r="BT2" s="14" t="s">
        <v>8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9</v>
      </c>
    </row>
    <row r="4" spans="2:71" ht="36.95" customHeight="1">
      <c r="B4" s="18"/>
      <c r="C4" s="197" t="s">
        <v>10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0"/>
      <c r="AS4" s="21" t="s">
        <v>11</v>
      </c>
      <c r="BE4" s="22" t="s">
        <v>12</v>
      </c>
      <c r="BS4" s="14" t="s">
        <v>7</v>
      </c>
    </row>
    <row r="5" spans="2:71" ht="14.45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6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9"/>
      <c r="AQ5" s="20"/>
      <c r="BE5" s="213" t="s">
        <v>15</v>
      </c>
      <c r="BS5" s="14" t="s">
        <v>16</v>
      </c>
    </row>
    <row r="6" spans="2:71" ht="36.95" customHeight="1">
      <c r="B6" s="18"/>
      <c r="C6" s="19"/>
      <c r="D6" s="25" t="s">
        <v>17</v>
      </c>
      <c r="E6" s="19"/>
      <c r="F6" s="19"/>
      <c r="G6" s="19"/>
      <c r="H6" s="19"/>
      <c r="I6" s="19"/>
      <c r="J6" s="19"/>
      <c r="K6" s="217" t="s">
        <v>18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9"/>
      <c r="AQ6" s="20"/>
      <c r="BE6" s="185"/>
      <c r="BS6" s="14" t="s">
        <v>19</v>
      </c>
    </row>
    <row r="7" spans="2:71" ht="14.45" customHeight="1">
      <c r="B7" s="18"/>
      <c r="C7" s="19"/>
      <c r="D7" s="26" t="s">
        <v>20</v>
      </c>
      <c r="E7" s="19"/>
      <c r="F7" s="19"/>
      <c r="G7" s="19"/>
      <c r="H7" s="19"/>
      <c r="I7" s="19"/>
      <c r="J7" s="19"/>
      <c r="K7" s="24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21</v>
      </c>
      <c r="AL7" s="19"/>
      <c r="AM7" s="19"/>
      <c r="AN7" s="24" t="s">
        <v>3</v>
      </c>
      <c r="AO7" s="19"/>
      <c r="AP7" s="19"/>
      <c r="AQ7" s="20"/>
      <c r="BE7" s="185"/>
      <c r="BS7" s="14" t="s">
        <v>22</v>
      </c>
    </row>
    <row r="8" spans="2:71" ht="14.45" customHeight="1">
      <c r="B8" s="18"/>
      <c r="C8" s="19"/>
      <c r="D8" s="26" t="s">
        <v>23</v>
      </c>
      <c r="E8" s="19"/>
      <c r="F8" s="19"/>
      <c r="G8" s="19"/>
      <c r="H8" s="19"/>
      <c r="I8" s="19"/>
      <c r="J8" s="19"/>
      <c r="K8" s="24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25</v>
      </c>
      <c r="AL8" s="19"/>
      <c r="AM8" s="19"/>
      <c r="AN8" s="27" t="s">
        <v>26</v>
      </c>
      <c r="AO8" s="19"/>
      <c r="AP8" s="19"/>
      <c r="AQ8" s="20"/>
      <c r="BE8" s="185"/>
      <c r="BS8" s="14" t="s">
        <v>27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185"/>
      <c r="BS9" s="14" t="s">
        <v>28</v>
      </c>
    </row>
    <row r="10" spans="2:71" ht="14.45" customHeight="1">
      <c r="B10" s="18"/>
      <c r="C10" s="19"/>
      <c r="D10" s="26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30</v>
      </c>
      <c r="AL10" s="19"/>
      <c r="AM10" s="19"/>
      <c r="AN10" s="24" t="s">
        <v>3</v>
      </c>
      <c r="AO10" s="19"/>
      <c r="AP10" s="19"/>
      <c r="AQ10" s="20"/>
      <c r="BE10" s="185"/>
      <c r="BS10" s="14" t="s">
        <v>19</v>
      </c>
    </row>
    <row r="11" spans="2:71" ht="18.4" customHeight="1">
      <c r="B11" s="18"/>
      <c r="C11" s="19"/>
      <c r="D11" s="19"/>
      <c r="E11" s="24" t="s">
        <v>31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32</v>
      </c>
      <c r="AL11" s="19"/>
      <c r="AM11" s="19"/>
      <c r="AN11" s="24" t="s">
        <v>3</v>
      </c>
      <c r="AO11" s="19"/>
      <c r="AP11" s="19"/>
      <c r="AQ11" s="20"/>
      <c r="BE11" s="185"/>
      <c r="BS11" s="14" t="s">
        <v>19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185"/>
      <c r="BS12" s="14" t="s">
        <v>19</v>
      </c>
    </row>
    <row r="13" spans="2:71" ht="14.45" customHeight="1">
      <c r="B13" s="18"/>
      <c r="C13" s="19"/>
      <c r="D13" s="26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30</v>
      </c>
      <c r="AL13" s="19"/>
      <c r="AM13" s="19"/>
      <c r="AN13" s="28" t="s">
        <v>34</v>
      </c>
      <c r="AO13" s="19"/>
      <c r="AP13" s="19"/>
      <c r="AQ13" s="20"/>
      <c r="BE13" s="185"/>
      <c r="BS13" s="14" t="s">
        <v>19</v>
      </c>
    </row>
    <row r="14" spans="2:71" ht="15">
      <c r="B14" s="18"/>
      <c r="C14" s="19"/>
      <c r="D14" s="19"/>
      <c r="E14" s="218" t="s">
        <v>34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6" t="s">
        <v>32</v>
      </c>
      <c r="AL14" s="19"/>
      <c r="AM14" s="19"/>
      <c r="AN14" s="28" t="s">
        <v>34</v>
      </c>
      <c r="AO14" s="19"/>
      <c r="AP14" s="19"/>
      <c r="AQ14" s="20"/>
      <c r="BE14" s="185"/>
      <c r="BS14" s="14" t="s">
        <v>19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185"/>
      <c r="BS15" s="14" t="s">
        <v>4</v>
      </c>
    </row>
    <row r="16" spans="2:71" ht="14.45" customHeight="1">
      <c r="B16" s="18"/>
      <c r="C16" s="19"/>
      <c r="D16" s="26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30</v>
      </c>
      <c r="AL16" s="19"/>
      <c r="AM16" s="19"/>
      <c r="AN16" s="24" t="s">
        <v>3</v>
      </c>
      <c r="AO16" s="19"/>
      <c r="AP16" s="19"/>
      <c r="AQ16" s="20"/>
      <c r="BE16" s="185"/>
      <c r="BS16" s="14" t="s">
        <v>4</v>
      </c>
    </row>
    <row r="17" spans="2:7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32</v>
      </c>
      <c r="AL17" s="19"/>
      <c r="AM17" s="19"/>
      <c r="AN17" s="24" t="s">
        <v>3</v>
      </c>
      <c r="AO17" s="19"/>
      <c r="AP17" s="19"/>
      <c r="AQ17" s="20"/>
      <c r="BE17" s="185"/>
      <c r="BS17" s="14" t="s">
        <v>36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185"/>
      <c r="BS18" s="14" t="s">
        <v>16</v>
      </c>
    </row>
    <row r="19" spans="2:71" ht="14.45" customHeight="1">
      <c r="B19" s="18"/>
      <c r="C19" s="19"/>
      <c r="D19" s="26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30</v>
      </c>
      <c r="AL19" s="19"/>
      <c r="AM19" s="19"/>
      <c r="AN19" s="24" t="s">
        <v>3</v>
      </c>
      <c r="AO19" s="19"/>
      <c r="AP19" s="19"/>
      <c r="AQ19" s="20"/>
      <c r="BE19" s="185"/>
      <c r="BS19" s="14" t="s">
        <v>16</v>
      </c>
    </row>
    <row r="20" spans="2:57" ht="18.4" customHeight="1">
      <c r="B20" s="18"/>
      <c r="C20" s="19"/>
      <c r="D20" s="19"/>
      <c r="E20" s="24" t="s">
        <v>38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32</v>
      </c>
      <c r="AL20" s="19"/>
      <c r="AM20" s="19"/>
      <c r="AN20" s="24" t="s">
        <v>3</v>
      </c>
      <c r="AO20" s="19"/>
      <c r="AP20" s="19"/>
      <c r="AQ20" s="20"/>
      <c r="BE20" s="185"/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185"/>
    </row>
    <row r="22" spans="2:57" ht="15">
      <c r="B22" s="18"/>
      <c r="C22" s="19"/>
      <c r="D22" s="26" t="s">
        <v>39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185"/>
    </row>
    <row r="23" spans="2:57" ht="20.45" customHeight="1">
      <c r="B23" s="18"/>
      <c r="C23" s="19"/>
      <c r="D23" s="19"/>
      <c r="E23" s="219" t="s">
        <v>3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9"/>
      <c r="AP23" s="19"/>
      <c r="AQ23" s="20"/>
      <c r="BE23" s="185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185"/>
    </row>
    <row r="25" spans="2:57" ht="6.95" customHeight="1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185"/>
    </row>
    <row r="26" spans="2:57" ht="14.45" customHeight="1">
      <c r="B26" s="18"/>
      <c r="C26" s="19"/>
      <c r="D26" s="30" t="s">
        <v>40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20">
        <f>ROUND(AG87,2)</f>
        <v>0</v>
      </c>
      <c r="AL26" s="212"/>
      <c r="AM26" s="212"/>
      <c r="AN26" s="212"/>
      <c r="AO26" s="212"/>
      <c r="AP26" s="19"/>
      <c r="AQ26" s="20"/>
      <c r="BE26" s="185"/>
    </row>
    <row r="27" spans="2:57" ht="14.45" customHeight="1">
      <c r="B27" s="18"/>
      <c r="C27" s="19"/>
      <c r="D27" s="30" t="s">
        <v>41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20">
        <f>ROUND(AG90,2)</f>
        <v>0</v>
      </c>
      <c r="AL27" s="212"/>
      <c r="AM27" s="212"/>
      <c r="AN27" s="212"/>
      <c r="AO27" s="212"/>
      <c r="AP27" s="19"/>
      <c r="AQ27" s="20"/>
      <c r="BE27" s="185"/>
    </row>
    <row r="28" spans="2:57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214"/>
    </row>
    <row r="29" spans="2:57" s="1" customFormat="1" ht="25.9" customHeight="1">
      <c r="B29" s="31"/>
      <c r="C29" s="32"/>
      <c r="D29" s="34" t="s">
        <v>42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21">
        <f>ROUND(AK26+AK27,2)</f>
        <v>0</v>
      </c>
      <c r="AL29" s="222"/>
      <c r="AM29" s="222"/>
      <c r="AN29" s="222"/>
      <c r="AO29" s="222"/>
      <c r="AP29" s="32"/>
      <c r="AQ29" s="33"/>
      <c r="BE29" s="214"/>
    </row>
    <row r="30" spans="2:57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214"/>
    </row>
    <row r="31" spans="2:57" s="2" customFormat="1" ht="14.45" customHeight="1">
      <c r="B31" s="36"/>
      <c r="C31" s="37"/>
      <c r="D31" s="38" t="s">
        <v>43</v>
      </c>
      <c r="E31" s="37"/>
      <c r="F31" s="38" t="s">
        <v>44</v>
      </c>
      <c r="G31" s="37"/>
      <c r="H31" s="37"/>
      <c r="I31" s="37"/>
      <c r="J31" s="37"/>
      <c r="K31" s="37"/>
      <c r="L31" s="204">
        <v>0.21</v>
      </c>
      <c r="M31" s="205"/>
      <c r="N31" s="205"/>
      <c r="O31" s="205"/>
      <c r="P31" s="37"/>
      <c r="Q31" s="37"/>
      <c r="R31" s="37"/>
      <c r="S31" s="37"/>
      <c r="T31" s="40" t="s">
        <v>45</v>
      </c>
      <c r="U31" s="37"/>
      <c r="V31" s="37"/>
      <c r="W31" s="206">
        <f>ROUND(AZ87+SUM(CD91:CD104),2)</f>
        <v>0</v>
      </c>
      <c r="X31" s="205"/>
      <c r="Y31" s="205"/>
      <c r="Z31" s="205"/>
      <c r="AA31" s="205"/>
      <c r="AB31" s="205"/>
      <c r="AC31" s="205"/>
      <c r="AD31" s="205"/>
      <c r="AE31" s="205"/>
      <c r="AF31" s="37"/>
      <c r="AG31" s="37"/>
      <c r="AH31" s="37"/>
      <c r="AI31" s="37"/>
      <c r="AJ31" s="37"/>
      <c r="AK31" s="206">
        <f>ROUND(AV87+SUM(BY91:BY104),2)</f>
        <v>0</v>
      </c>
      <c r="AL31" s="205"/>
      <c r="AM31" s="205"/>
      <c r="AN31" s="205"/>
      <c r="AO31" s="205"/>
      <c r="AP31" s="37"/>
      <c r="AQ31" s="41"/>
      <c r="BE31" s="215"/>
    </row>
    <row r="32" spans="2:57" s="2" customFormat="1" ht="14.45" customHeight="1">
      <c r="B32" s="36"/>
      <c r="C32" s="37"/>
      <c r="D32" s="37"/>
      <c r="E32" s="37"/>
      <c r="F32" s="38" t="s">
        <v>46</v>
      </c>
      <c r="G32" s="37"/>
      <c r="H32" s="37"/>
      <c r="I32" s="37"/>
      <c r="J32" s="37"/>
      <c r="K32" s="37"/>
      <c r="L32" s="204">
        <v>0.15</v>
      </c>
      <c r="M32" s="205"/>
      <c r="N32" s="205"/>
      <c r="O32" s="205"/>
      <c r="P32" s="37"/>
      <c r="Q32" s="37"/>
      <c r="R32" s="37"/>
      <c r="S32" s="37"/>
      <c r="T32" s="40" t="s">
        <v>45</v>
      </c>
      <c r="U32" s="37"/>
      <c r="V32" s="37"/>
      <c r="W32" s="206">
        <f>ROUND(BA87+SUM(CE91:CE104),2)</f>
        <v>0</v>
      </c>
      <c r="X32" s="205"/>
      <c r="Y32" s="205"/>
      <c r="Z32" s="205"/>
      <c r="AA32" s="205"/>
      <c r="AB32" s="205"/>
      <c r="AC32" s="205"/>
      <c r="AD32" s="205"/>
      <c r="AE32" s="205"/>
      <c r="AF32" s="37"/>
      <c r="AG32" s="37"/>
      <c r="AH32" s="37"/>
      <c r="AI32" s="37"/>
      <c r="AJ32" s="37"/>
      <c r="AK32" s="206">
        <f>ROUND(AW87+SUM(BZ91:BZ104),2)</f>
        <v>0</v>
      </c>
      <c r="AL32" s="205"/>
      <c r="AM32" s="205"/>
      <c r="AN32" s="205"/>
      <c r="AO32" s="205"/>
      <c r="AP32" s="37"/>
      <c r="AQ32" s="41"/>
      <c r="BE32" s="215"/>
    </row>
    <row r="33" spans="2:57" s="2" customFormat="1" ht="14.45" customHeight="1" hidden="1">
      <c r="B33" s="36"/>
      <c r="C33" s="37"/>
      <c r="D33" s="37"/>
      <c r="E33" s="37"/>
      <c r="F33" s="38" t="s">
        <v>47</v>
      </c>
      <c r="G33" s="37"/>
      <c r="H33" s="37"/>
      <c r="I33" s="37"/>
      <c r="J33" s="37"/>
      <c r="K33" s="37"/>
      <c r="L33" s="204">
        <v>0.21</v>
      </c>
      <c r="M33" s="205"/>
      <c r="N33" s="205"/>
      <c r="O33" s="205"/>
      <c r="P33" s="37"/>
      <c r="Q33" s="37"/>
      <c r="R33" s="37"/>
      <c r="S33" s="37"/>
      <c r="T33" s="40" t="s">
        <v>45</v>
      </c>
      <c r="U33" s="37"/>
      <c r="V33" s="37"/>
      <c r="W33" s="206">
        <f>ROUND(BB87+SUM(CF91:CF104),2)</f>
        <v>0</v>
      </c>
      <c r="X33" s="205"/>
      <c r="Y33" s="205"/>
      <c r="Z33" s="205"/>
      <c r="AA33" s="205"/>
      <c r="AB33" s="205"/>
      <c r="AC33" s="205"/>
      <c r="AD33" s="205"/>
      <c r="AE33" s="205"/>
      <c r="AF33" s="37"/>
      <c r="AG33" s="37"/>
      <c r="AH33" s="37"/>
      <c r="AI33" s="37"/>
      <c r="AJ33" s="37"/>
      <c r="AK33" s="206">
        <v>0</v>
      </c>
      <c r="AL33" s="205"/>
      <c r="AM33" s="205"/>
      <c r="AN33" s="205"/>
      <c r="AO33" s="205"/>
      <c r="AP33" s="37"/>
      <c r="AQ33" s="41"/>
      <c r="BE33" s="215"/>
    </row>
    <row r="34" spans="2:57" s="2" customFormat="1" ht="14.45" customHeight="1" hidden="1">
      <c r="B34" s="36"/>
      <c r="C34" s="37"/>
      <c r="D34" s="37"/>
      <c r="E34" s="37"/>
      <c r="F34" s="38" t="s">
        <v>48</v>
      </c>
      <c r="G34" s="37"/>
      <c r="H34" s="37"/>
      <c r="I34" s="37"/>
      <c r="J34" s="37"/>
      <c r="K34" s="37"/>
      <c r="L34" s="204">
        <v>0.15</v>
      </c>
      <c r="M34" s="205"/>
      <c r="N34" s="205"/>
      <c r="O34" s="205"/>
      <c r="P34" s="37"/>
      <c r="Q34" s="37"/>
      <c r="R34" s="37"/>
      <c r="S34" s="37"/>
      <c r="T34" s="40" t="s">
        <v>45</v>
      </c>
      <c r="U34" s="37"/>
      <c r="V34" s="37"/>
      <c r="W34" s="206">
        <f>ROUND(BC87+SUM(CG91:CG104),2)</f>
        <v>0</v>
      </c>
      <c r="X34" s="205"/>
      <c r="Y34" s="205"/>
      <c r="Z34" s="205"/>
      <c r="AA34" s="205"/>
      <c r="AB34" s="205"/>
      <c r="AC34" s="205"/>
      <c r="AD34" s="205"/>
      <c r="AE34" s="205"/>
      <c r="AF34" s="37"/>
      <c r="AG34" s="37"/>
      <c r="AH34" s="37"/>
      <c r="AI34" s="37"/>
      <c r="AJ34" s="37"/>
      <c r="AK34" s="206">
        <v>0</v>
      </c>
      <c r="AL34" s="205"/>
      <c r="AM34" s="205"/>
      <c r="AN34" s="205"/>
      <c r="AO34" s="205"/>
      <c r="AP34" s="37"/>
      <c r="AQ34" s="41"/>
      <c r="BE34" s="215"/>
    </row>
    <row r="35" spans="2:43" s="2" customFormat="1" ht="14.45" customHeight="1" hidden="1">
      <c r="B35" s="36"/>
      <c r="C35" s="37"/>
      <c r="D35" s="37"/>
      <c r="E35" s="37"/>
      <c r="F35" s="38" t="s">
        <v>49</v>
      </c>
      <c r="G35" s="37"/>
      <c r="H35" s="37"/>
      <c r="I35" s="37"/>
      <c r="J35" s="37"/>
      <c r="K35" s="37"/>
      <c r="L35" s="204">
        <v>0</v>
      </c>
      <c r="M35" s="205"/>
      <c r="N35" s="205"/>
      <c r="O35" s="205"/>
      <c r="P35" s="37"/>
      <c r="Q35" s="37"/>
      <c r="R35" s="37"/>
      <c r="S35" s="37"/>
      <c r="T35" s="40" t="s">
        <v>45</v>
      </c>
      <c r="U35" s="37"/>
      <c r="V35" s="37"/>
      <c r="W35" s="206">
        <f>ROUND(BD87+SUM(CH91:CH104),2)</f>
        <v>0</v>
      </c>
      <c r="X35" s="205"/>
      <c r="Y35" s="205"/>
      <c r="Z35" s="205"/>
      <c r="AA35" s="205"/>
      <c r="AB35" s="205"/>
      <c r="AC35" s="205"/>
      <c r="AD35" s="205"/>
      <c r="AE35" s="205"/>
      <c r="AF35" s="37"/>
      <c r="AG35" s="37"/>
      <c r="AH35" s="37"/>
      <c r="AI35" s="37"/>
      <c r="AJ35" s="37"/>
      <c r="AK35" s="206">
        <v>0</v>
      </c>
      <c r="AL35" s="205"/>
      <c r="AM35" s="205"/>
      <c r="AN35" s="205"/>
      <c r="AO35" s="205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51</v>
      </c>
      <c r="U37" s="44"/>
      <c r="V37" s="44"/>
      <c r="W37" s="44"/>
      <c r="X37" s="207" t="s">
        <v>52</v>
      </c>
      <c r="Y37" s="208"/>
      <c r="Z37" s="208"/>
      <c r="AA37" s="208"/>
      <c r="AB37" s="208"/>
      <c r="AC37" s="44"/>
      <c r="AD37" s="44"/>
      <c r="AE37" s="44"/>
      <c r="AF37" s="44"/>
      <c r="AG37" s="44"/>
      <c r="AH37" s="44"/>
      <c r="AI37" s="44"/>
      <c r="AJ37" s="44"/>
      <c r="AK37" s="209">
        <f>SUM(AK29:AK35)</f>
        <v>0</v>
      </c>
      <c r="AL37" s="208"/>
      <c r="AM37" s="208"/>
      <c r="AN37" s="208"/>
      <c r="AO37" s="210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31"/>
      <c r="C49" s="32"/>
      <c r="D49" s="46" t="s">
        <v>53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ht="13.5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ht="13.5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ht="13.5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ht="13.5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ht="13.5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ht="13.5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ht="13.5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>
      <c r="B58" s="31"/>
      <c r="C58" s="32"/>
      <c r="D58" s="51" t="s">
        <v>55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56</v>
      </c>
      <c r="AN58" s="52"/>
      <c r="AO58" s="54"/>
      <c r="AP58" s="32"/>
      <c r="AQ58" s="33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31"/>
      <c r="C60" s="32"/>
      <c r="D60" s="46" t="s">
        <v>57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ht="13.5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ht="13.5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ht="13.5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ht="13.5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ht="13.5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ht="13.5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ht="13.5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>
      <c r="B69" s="31"/>
      <c r="C69" s="32"/>
      <c r="D69" s="51" t="s">
        <v>55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56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97" t="s">
        <v>59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3"/>
    </row>
    <row r="77" spans="2:43" s="3" customFormat="1" ht="14.45" customHeight="1">
      <c r="B77" s="61"/>
      <c r="C77" s="26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20160531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98" t="str">
        <f>K6</f>
        <v>Úprava zastávky a místa pro přecházení -obec Nedomice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6" t="s">
        <v>23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Nedomice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25</v>
      </c>
      <c r="AJ80" s="32"/>
      <c r="AK80" s="32"/>
      <c r="AL80" s="32"/>
      <c r="AM80" s="69" t="str">
        <f>IF(AN8="","",AN8)</f>
        <v>13.9.2016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6" t="s">
        <v>29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35</v>
      </c>
      <c r="AJ82" s="32"/>
      <c r="AK82" s="32"/>
      <c r="AL82" s="32"/>
      <c r="AM82" s="200" t="str">
        <f>IF(E17="","",E17)</f>
        <v xml:space="preserve"> </v>
      </c>
      <c r="AN82" s="182"/>
      <c r="AO82" s="182"/>
      <c r="AP82" s="182"/>
      <c r="AQ82" s="33"/>
      <c r="AS82" s="201" t="s">
        <v>60</v>
      </c>
      <c r="AT82" s="20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6" t="s">
        <v>33</v>
      </c>
      <c r="D83" s="32"/>
      <c r="E83" s="32"/>
      <c r="F83" s="32"/>
      <c r="G83" s="32"/>
      <c r="H83" s="32"/>
      <c r="I83" s="32"/>
      <c r="J83" s="32"/>
      <c r="K83" s="32"/>
      <c r="L83" s="62" t="str">
        <f>IF(E14="Vyplň údaj","",E14)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37</v>
      </c>
      <c r="AJ83" s="32"/>
      <c r="AK83" s="32"/>
      <c r="AL83" s="32"/>
      <c r="AM83" s="200" t="str">
        <f>IF(E20="","",E20)</f>
        <v>Ing.Hynek Seiner</v>
      </c>
      <c r="AN83" s="182"/>
      <c r="AO83" s="182"/>
      <c r="AP83" s="182"/>
      <c r="AQ83" s="33"/>
      <c r="AS83" s="203"/>
      <c r="AT83" s="182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03"/>
      <c r="AT84" s="182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189" t="s">
        <v>61</v>
      </c>
      <c r="D85" s="190"/>
      <c r="E85" s="190"/>
      <c r="F85" s="190"/>
      <c r="G85" s="190"/>
      <c r="H85" s="72"/>
      <c r="I85" s="191" t="s">
        <v>62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1" t="s">
        <v>63</v>
      </c>
      <c r="AH85" s="190"/>
      <c r="AI85" s="190"/>
      <c r="AJ85" s="190"/>
      <c r="AK85" s="190"/>
      <c r="AL85" s="190"/>
      <c r="AM85" s="190"/>
      <c r="AN85" s="191" t="s">
        <v>64</v>
      </c>
      <c r="AO85" s="190"/>
      <c r="AP85" s="192"/>
      <c r="AQ85" s="33"/>
      <c r="AS85" s="73" t="s">
        <v>65</v>
      </c>
      <c r="AT85" s="74" t="s">
        <v>66</v>
      </c>
      <c r="AU85" s="74" t="s">
        <v>67</v>
      </c>
      <c r="AV85" s="74" t="s">
        <v>68</v>
      </c>
      <c r="AW85" s="74" t="s">
        <v>69</v>
      </c>
      <c r="AX85" s="74" t="s">
        <v>70</v>
      </c>
      <c r="AY85" s="74" t="s">
        <v>71</v>
      </c>
      <c r="AZ85" s="74" t="s">
        <v>72</v>
      </c>
      <c r="BA85" s="74" t="s">
        <v>73</v>
      </c>
      <c r="BB85" s="74" t="s">
        <v>74</v>
      </c>
      <c r="BC85" s="74" t="s">
        <v>75</v>
      </c>
      <c r="BD85" s="75" t="s">
        <v>76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7" t="s">
        <v>77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6">
        <f>ROUND(AG88,2)</f>
        <v>0</v>
      </c>
      <c r="AH87" s="196"/>
      <c r="AI87" s="196"/>
      <c r="AJ87" s="196"/>
      <c r="AK87" s="196"/>
      <c r="AL87" s="196"/>
      <c r="AM87" s="196"/>
      <c r="AN87" s="181">
        <f>SUM(AG87,AT87)</f>
        <v>0</v>
      </c>
      <c r="AO87" s="181"/>
      <c r="AP87" s="181"/>
      <c r="AQ87" s="67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78</v>
      </c>
      <c r="BT87" s="83" t="s">
        <v>79</v>
      </c>
      <c r="BV87" s="83" t="s">
        <v>80</v>
      </c>
      <c r="BW87" s="83" t="s">
        <v>81</v>
      </c>
      <c r="BX87" s="83" t="s">
        <v>82</v>
      </c>
    </row>
    <row r="88" spans="1:76" s="5" customFormat="1" ht="34.9" customHeight="1">
      <c r="A88" s="175" t="s">
        <v>271</v>
      </c>
      <c r="B88" s="84"/>
      <c r="C88" s="85"/>
      <c r="D88" s="195" t="s">
        <v>14</v>
      </c>
      <c r="E88" s="194"/>
      <c r="F88" s="194"/>
      <c r="G88" s="194"/>
      <c r="H88" s="194"/>
      <c r="I88" s="86"/>
      <c r="J88" s="195" t="s">
        <v>18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3">
        <f>'20160531 - Úprava zastávk...'!M29</f>
        <v>0</v>
      </c>
      <c r="AH88" s="194"/>
      <c r="AI88" s="194"/>
      <c r="AJ88" s="194"/>
      <c r="AK88" s="194"/>
      <c r="AL88" s="194"/>
      <c r="AM88" s="194"/>
      <c r="AN88" s="193">
        <f>SUM(AG88,AT88)</f>
        <v>0</v>
      </c>
      <c r="AO88" s="194"/>
      <c r="AP88" s="194"/>
      <c r="AQ88" s="87"/>
      <c r="AS88" s="88">
        <f>'20160531 - Úprava zastávk...'!M27</f>
        <v>0</v>
      </c>
      <c r="AT88" s="89">
        <f>ROUND(SUM(AV88:AW88),2)</f>
        <v>0</v>
      </c>
      <c r="AU88" s="90">
        <f>'20160531 - Úprava zastávk...'!W124</f>
        <v>0</v>
      </c>
      <c r="AV88" s="89">
        <f>'20160531 - Úprava zastávk...'!M31</f>
        <v>0</v>
      </c>
      <c r="AW88" s="89">
        <f>'20160531 - Úprava zastávk...'!M32</f>
        <v>0</v>
      </c>
      <c r="AX88" s="89">
        <f>'20160531 - Úprava zastávk...'!M33</f>
        <v>0</v>
      </c>
      <c r="AY88" s="89">
        <f>'20160531 - Úprava zastávk...'!M34</f>
        <v>0</v>
      </c>
      <c r="AZ88" s="89">
        <f>'20160531 - Úprava zastávk...'!H31</f>
        <v>0</v>
      </c>
      <c r="BA88" s="89">
        <f>'20160531 - Úprava zastávk...'!H32</f>
        <v>0</v>
      </c>
      <c r="BB88" s="89">
        <f>'20160531 - Úprava zastávk...'!H33</f>
        <v>0</v>
      </c>
      <c r="BC88" s="89">
        <f>'20160531 - Úprava zastávk...'!H34</f>
        <v>0</v>
      </c>
      <c r="BD88" s="91">
        <f>'20160531 - Úprava zastávk...'!H35</f>
        <v>0</v>
      </c>
      <c r="BT88" s="92" t="s">
        <v>22</v>
      </c>
      <c r="BU88" s="92" t="s">
        <v>83</v>
      </c>
      <c r="BV88" s="92" t="s">
        <v>80</v>
      </c>
      <c r="BW88" s="92" t="s">
        <v>81</v>
      </c>
      <c r="BX88" s="92" t="s">
        <v>82</v>
      </c>
    </row>
    <row r="89" spans="2:43" ht="13.5"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20"/>
    </row>
    <row r="90" spans="2:48" s="1" customFormat="1" ht="30" customHeight="1">
      <c r="B90" s="31"/>
      <c r="C90" s="77" t="s">
        <v>84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81">
        <f>ROUND(SUM(AG91:AG103),2)</f>
        <v>0</v>
      </c>
      <c r="AH90" s="182"/>
      <c r="AI90" s="182"/>
      <c r="AJ90" s="182"/>
      <c r="AK90" s="182"/>
      <c r="AL90" s="182"/>
      <c r="AM90" s="182"/>
      <c r="AN90" s="181">
        <f>ROUND(SUM(AN91:AN103),2)</f>
        <v>0</v>
      </c>
      <c r="AO90" s="182"/>
      <c r="AP90" s="182"/>
      <c r="AQ90" s="33"/>
      <c r="AS90" s="73" t="s">
        <v>85</v>
      </c>
      <c r="AT90" s="74" t="s">
        <v>86</v>
      </c>
      <c r="AU90" s="74" t="s">
        <v>43</v>
      </c>
      <c r="AV90" s="75" t="s">
        <v>66</v>
      </c>
    </row>
    <row r="91" spans="2:89" s="1" customFormat="1" ht="19.9" customHeight="1">
      <c r="B91" s="31"/>
      <c r="C91" s="32"/>
      <c r="D91" s="93" t="s">
        <v>87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87">
        <f>ROUND(AG87*AS91,2)</f>
        <v>0</v>
      </c>
      <c r="AH91" s="182"/>
      <c r="AI91" s="182"/>
      <c r="AJ91" s="182"/>
      <c r="AK91" s="182"/>
      <c r="AL91" s="182"/>
      <c r="AM91" s="182"/>
      <c r="AN91" s="188">
        <f aca="true" t="shared" si="0" ref="AN91:AN100">ROUND(AG91+AV91,2)</f>
        <v>0</v>
      </c>
      <c r="AO91" s="182"/>
      <c r="AP91" s="182"/>
      <c r="AQ91" s="33"/>
      <c r="AS91" s="94">
        <v>0</v>
      </c>
      <c r="AT91" s="95" t="s">
        <v>88</v>
      </c>
      <c r="AU91" s="95" t="s">
        <v>44</v>
      </c>
      <c r="AV91" s="96">
        <f>ROUND(IF(AU91="základní",AG91*L31,IF(AU91="snížená",AG91*L32,0)),2)</f>
        <v>0</v>
      </c>
      <c r="BV91" s="14" t="s">
        <v>89</v>
      </c>
      <c r="BY91" s="97">
        <f aca="true" t="shared" si="1" ref="BY91:BY103">IF(AU91="základní",AV91,0)</f>
        <v>0</v>
      </c>
      <c r="BZ91" s="97">
        <f aca="true" t="shared" si="2" ref="BZ91:BZ103">IF(AU91="snížená",AV91,0)</f>
        <v>0</v>
      </c>
      <c r="CA91" s="97">
        <v>0</v>
      </c>
      <c r="CB91" s="97">
        <v>0</v>
      </c>
      <c r="CC91" s="97">
        <v>0</v>
      </c>
      <c r="CD91" s="97">
        <f aca="true" t="shared" si="3" ref="CD91:CD103">IF(AU91="základní",AG91,0)</f>
        <v>0</v>
      </c>
      <c r="CE91" s="97">
        <f aca="true" t="shared" si="4" ref="CE91:CE103">IF(AU91="snížená",AG91,0)</f>
        <v>0</v>
      </c>
      <c r="CF91" s="97">
        <f aca="true" t="shared" si="5" ref="CF91:CF103">IF(AU91="zákl. přenesená",AG91,0)</f>
        <v>0</v>
      </c>
      <c r="CG91" s="97">
        <f aca="true" t="shared" si="6" ref="CG91:CG103">IF(AU91="sníž. přenesená",AG91,0)</f>
        <v>0</v>
      </c>
      <c r="CH91" s="97">
        <f aca="true" t="shared" si="7" ref="CH91:CH103">IF(AU91="nulová",AG91,0)</f>
        <v>0</v>
      </c>
      <c r="CI91" s="14">
        <f aca="true" t="shared" si="8" ref="CI91:CI103">IF(AU91="základní",1,IF(AU91="snížená",2,IF(AU91="zákl. přenesená",4,IF(AU91="sníž. přenesená",5,3))))</f>
        <v>1</v>
      </c>
      <c r="CJ91" s="14">
        <f>IF(AT91="stavební čast",1,IF(8891="investiční čast",2,3))</f>
        <v>1</v>
      </c>
      <c r="CK91" s="14" t="str">
        <f aca="true" t="shared" si="9" ref="CK91:CK103">IF(D91="Vyplň vlastní","","x")</f>
        <v>x</v>
      </c>
    </row>
    <row r="92" spans="2:89" s="1" customFormat="1" ht="19.9" customHeight="1">
      <c r="B92" s="31"/>
      <c r="C92" s="32"/>
      <c r="D92" s="93" t="s">
        <v>90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87">
        <f>ROUND(AG87*AS92,2)</f>
        <v>0</v>
      </c>
      <c r="AH92" s="182"/>
      <c r="AI92" s="182"/>
      <c r="AJ92" s="182"/>
      <c r="AK92" s="182"/>
      <c r="AL92" s="182"/>
      <c r="AM92" s="182"/>
      <c r="AN92" s="188">
        <f t="shared" si="0"/>
        <v>0</v>
      </c>
      <c r="AO92" s="182"/>
      <c r="AP92" s="182"/>
      <c r="AQ92" s="33"/>
      <c r="AS92" s="98">
        <v>0</v>
      </c>
      <c r="AT92" s="99" t="s">
        <v>88</v>
      </c>
      <c r="AU92" s="99" t="s">
        <v>44</v>
      </c>
      <c r="AV92" s="100">
        <f>ROUND(IF(AU92="základní",AG92*L31,IF(AU92="snížená",AG92*L32,0)),2)</f>
        <v>0</v>
      </c>
      <c r="BV92" s="14" t="s">
        <v>89</v>
      </c>
      <c r="BY92" s="97">
        <f t="shared" si="1"/>
        <v>0</v>
      </c>
      <c r="BZ92" s="97">
        <f t="shared" si="2"/>
        <v>0</v>
      </c>
      <c r="CA92" s="97">
        <v>0</v>
      </c>
      <c r="CB92" s="97">
        <v>0</v>
      </c>
      <c r="CC92" s="97">
        <v>0</v>
      </c>
      <c r="CD92" s="97">
        <f t="shared" si="3"/>
        <v>0</v>
      </c>
      <c r="CE92" s="97">
        <f t="shared" si="4"/>
        <v>0</v>
      </c>
      <c r="CF92" s="97">
        <f t="shared" si="5"/>
        <v>0</v>
      </c>
      <c r="CG92" s="97">
        <f t="shared" si="6"/>
        <v>0</v>
      </c>
      <c r="CH92" s="97">
        <f t="shared" si="7"/>
        <v>0</v>
      </c>
      <c r="CI92" s="14">
        <f t="shared" si="8"/>
        <v>1</v>
      </c>
      <c r="CJ92" s="14">
        <f>IF(AT92="stavební čast",1,IF(8892="investiční čast",2,3))</f>
        <v>1</v>
      </c>
      <c r="CK92" s="14" t="str">
        <f t="shared" si="9"/>
        <v>x</v>
      </c>
    </row>
    <row r="93" spans="2:89" s="1" customFormat="1" ht="19.9" customHeight="1">
      <c r="B93" s="31"/>
      <c r="C93" s="32"/>
      <c r="D93" s="93" t="s">
        <v>91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187">
        <f>ROUND(AG87*AS93,2)</f>
        <v>0</v>
      </c>
      <c r="AH93" s="182"/>
      <c r="AI93" s="182"/>
      <c r="AJ93" s="182"/>
      <c r="AK93" s="182"/>
      <c r="AL93" s="182"/>
      <c r="AM93" s="182"/>
      <c r="AN93" s="188">
        <f t="shared" si="0"/>
        <v>0</v>
      </c>
      <c r="AO93" s="182"/>
      <c r="AP93" s="182"/>
      <c r="AQ93" s="33"/>
      <c r="AS93" s="98">
        <v>0</v>
      </c>
      <c r="AT93" s="99" t="s">
        <v>88</v>
      </c>
      <c r="AU93" s="99" t="s">
        <v>44</v>
      </c>
      <c r="AV93" s="100">
        <f>ROUND(IF(AU93="základní",AG93*L31,IF(AU93="snížená",AG93*L32,0)),2)</f>
        <v>0</v>
      </c>
      <c r="BV93" s="14" t="s">
        <v>89</v>
      </c>
      <c r="BY93" s="97">
        <f t="shared" si="1"/>
        <v>0</v>
      </c>
      <c r="BZ93" s="97">
        <f t="shared" si="2"/>
        <v>0</v>
      </c>
      <c r="CA93" s="97">
        <v>0</v>
      </c>
      <c r="CB93" s="97">
        <v>0</v>
      </c>
      <c r="CC93" s="97">
        <v>0</v>
      </c>
      <c r="CD93" s="97">
        <f t="shared" si="3"/>
        <v>0</v>
      </c>
      <c r="CE93" s="97">
        <f t="shared" si="4"/>
        <v>0</v>
      </c>
      <c r="CF93" s="97">
        <f t="shared" si="5"/>
        <v>0</v>
      </c>
      <c r="CG93" s="97">
        <f t="shared" si="6"/>
        <v>0</v>
      </c>
      <c r="CH93" s="97">
        <f t="shared" si="7"/>
        <v>0</v>
      </c>
      <c r="CI93" s="14">
        <f t="shared" si="8"/>
        <v>1</v>
      </c>
      <c r="CJ93" s="14">
        <f>IF(AT93="stavební čast",1,IF(8893="investiční čast",2,3))</f>
        <v>1</v>
      </c>
      <c r="CK93" s="14" t="str">
        <f t="shared" si="9"/>
        <v>x</v>
      </c>
    </row>
    <row r="94" spans="2:89" s="1" customFormat="1" ht="19.9" customHeight="1">
      <c r="B94" s="31"/>
      <c r="C94" s="32"/>
      <c r="D94" s="93" t="s">
        <v>92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187">
        <f>ROUND(AG87*AS94,2)</f>
        <v>0</v>
      </c>
      <c r="AH94" s="182"/>
      <c r="AI94" s="182"/>
      <c r="AJ94" s="182"/>
      <c r="AK94" s="182"/>
      <c r="AL94" s="182"/>
      <c r="AM94" s="182"/>
      <c r="AN94" s="188">
        <f t="shared" si="0"/>
        <v>0</v>
      </c>
      <c r="AO94" s="182"/>
      <c r="AP94" s="182"/>
      <c r="AQ94" s="33"/>
      <c r="AS94" s="98">
        <v>0</v>
      </c>
      <c r="AT94" s="99" t="s">
        <v>88</v>
      </c>
      <c r="AU94" s="99" t="s">
        <v>44</v>
      </c>
      <c r="AV94" s="100">
        <f>ROUND(IF(AU94="základní",AG94*L31,IF(AU94="snížená",AG94*L32,0)),2)</f>
        <v>0</v>
      </c>
      <c r="BV94" s="14" t="s">
        <v>89</v>
      </c>
      <c r="BY94" s="97">
        <f t="shared" si="1"/>
        <v>0</v>
      </c>
      <c r="BZ94" s="97">
        <f t="shared" si="2"/>
        <v>0</v>
      </c>
      <c r="CA94" s="97">
        <v>0</v>
      </c>
      <c r="CB94" s="97">
        <v>0</v>
      </c>
      <c r="CC94" s="97">
        <v>0</v>
      </c>
      <c r="CD94" s="97">
        <f t="shared" si="3"/>
        <v>0</v>
      </c>
      <c r="CE94" s="97">
        <f t="shared" si="4"/>
        <v>0</v>
      </c>
      <c r="CF94" s="97">
        <f t="shared" si="5"/>
        <v>0</v>
      </c>
      <c r="CG94" s="97">
        <f t="shared" si="6"/>
        <v>0</v>
      </c>
      <c r="CH94" s="97">
        <f t="shared" si="7"/>
        <v>0</v>
      </c>
      <c r="CI94" s="14">
        <f t="shared" si="8"/>
        <v>1</v>
      </c>
      <c r="CJ94" s="14">
        <f>IF(AT94="stavební čast",1,IF(8894="investiční čast",2,3))</f>
        <v>1</v>
      </c>
      <c r="CK94" s="14" t="str">
        <f t="shared" si="9"/>
        <v>x</v>
      </c>
    </row>
    <row r="95" spans="2:89" s="1" customFormat="1" ht="19.9" customHeight="1">
      <c r="B95" s="31"/>
      <c r="C95" s="32"/>
      <c r="D95" s="93" t="s">
        <v>93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187">
        <f>ROUND(AG87*AS95,2)</f>
        <v>0</v>
      </c>
      <c r="AH95" s="182"/>
      <c r="AI95" s="182"/>
      <c r="AJ95" s="182"/>
      <c r="AK95" s="182"/>
      <c r="AL95" s="182"/>
      <c r="AM95" s="182"/>
      <c r="AN95" s="188">
        <f t="shared" si="0"/>
        <v>0</v>
      </c>
      <c r="AO95" s="182"/>
      <c r="AP95" s="182"/>
      <c r="AQ95" s="33"/>
      <c r="AS95" s="98">
        <v>0</v>
      </c>
      <c r="AT95" s="99" t="s">
        <v>88</v>
      </c>
      <c r="AU95" s="99" t="s">
        <v>44</v>
      </c>
      <c r="AV95" s="100">
        <f>ROUND(IF(AU95="základní",AG95*L31,IF(AU95="snížená",AG95*L32,0)),2)</f>
        <v>0</v>
      </c>
      <c r="BV95" s="14" t="s">
        <v>89</v>
      </c>
      <c r="BY95" s="97">
        <f t="shared" si="1"/>
        <v>0</v>
      </c>
      <c r="BZ95" s="97">
        <f t="shared" si="2"/>
        <v>0</v>
      </c>
      <c r="CA95" s="97">
        <v>0</v>
      </c>
      <c r="CB95" s="97">
        <v>0</v>
      </c>
      <c r="CC95" s="97">
        <v>0</v>
      </c>
      <c r="CD95" s="97">
        <f t="shared" si="3"/>
        <v>0</v>
      </c>
      <c r="CE95" s="97">
        <f t="shared" si="4"/>
        <v>0</v>
      </c>
      <c r="CF95" s="97">
        <f t="shared" si="5"/>
        <v>0</v>
      </c>
      <c r="CG95" s="97">
        <f t="shared" si="6"/>
        <v>0</v>
      </c>
      <c r="CH95" s="97">
        <f t="shared" si="7"/>
        <v>0</v>
      </c>
      <c r="CI95" s="14">
        <f t="shared" si="8"/>
        <v>1</v>
      </c>
      <c r="CJ95" s="14">
        <f>IF(AT95="stavební čast",1,IF(8895="investiční čast",2,3))</f>
        <v>1</v>
      </c>
      <c r="CK95" s="14" t="str">
        <f t="shared" si="9"/>
        <v>x</v>
      </c>
    </row>
    <row r="96" spans="2:89" s="1" customFormat="1" ht="19.9" customHeight="1">
      <c r="B96" s="31"/>
      <c r="C96" s="32"/>
      <c r="D96" s="93" t="s">
        <v>94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187">
        <f>ROUND(AG87*AS96,2)</f>
        <v>0</v>
      </c>
      <c r="AH96" s="182"/>
      <c r="AI96" s="182"/>
      <c r="AJ96" s="182"/>
      <c r="AK96" s="182"/>
      <c r="AL96" s="182"/>
      <c r="AM96" s="182"/>
      <c r="AN96" s="188">
        <f t="shared" si="0"/>
        <v>0</v>
      </c>
      <c r="AO96" s="182"/>
      <c r="AP96" s="182"/>
      <c r="AQ96" s="33"/>
      <c r="AS96" s="98">
        <v>0</v>
      </c>
      <c r="AT96" s="99" t="s">
        <v>88</v>
      </c>
      <c r="AU96" s="99" t="s">
        <v>44</v>
      </c>
      <c r="AV96" s="100">
        <f>ROUND(IF(AU96="základní",AG96*L31,IF(AU96="snížená",AG96*L32,0)),2)</f>
        <v>0</v>
      </c>
      <c r="BV96" s="14" t="s">
        <v>89</v>
      </c>
      <c r="BY96" s="97">
        <f t="shared" si="1"/>
        <v>0</v>
      </c>
      <c r="BZ96" s="97">
        <f t="shared" si="2"/>
        <v>0</v>
      </c>
      <c r="CA96" s="97">
        <v>0</v>
      </c>
      <c r="CB96" s="97">
        <v>0</v>
      </c>
      <c r="CC96" s="97">
        <v>0</v>
      </c>
      <c r="CD96" s="97">
        <f t="shared" si="3"/>
        <v>0</v>
      </c>
      <c r="CE96" s="97">
        <f t="shared" si="4"/>
        <v>0</v>
      </c>
      <c r="CF96" s="97">
        <f t="shared" si="5"/>
        <v>0</v>
      </c>
      <c r="CG96" s="97">
        <f t="shared" si="6"/>
        <v>0</v>
      </c>
      <c r="CH96" s="97">
        <f t="shared" si="7"/>
        <v>0</v>
      </c>
      <c r="CI96" s="14">
        <f t="shared" si="8"/>
        <v>1</v>
      </c>
      <c r="CJ96" s="14">
        <f>IF(AT96="stavební čast",1,IF(8896="investiční čast",2,3))</f>
        <v>1</v>
      </c>
      <c r="CK96" s="14" t="str">
        <f t="shared" si="9"/>
        <v>x</v>
      </c>
    </row>
    <row r="97" spans="2:89" s="1" customFormat="1" ht="19.9" customHeight="1">
      <c r="B97" s="31"/>
      <c r="C97" s="32"/>
      <c r="D97" s="93" t="s">
        <v>95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187">
        <f>ROUND(AG87*AS97,2)</f>
        <v>0</v>
      </c>
      <c r="AH97" s="182"/>
      <c r="AI97" s="182"/>
      <c r="AJ97" s="182"/>
      <c r="AK97" s="182"/>
      <c r="AL97" s="182"/>
      <c r="AM97" s="182"/>
      <c r="AN97" s="188">
        <f t="shared" si="0"/>
        <v>0</v>
      </c>
      <c r="AO97" s="182"/>
      <c r="AP97" s="182"/>
      <c r="AQ97" s="33"/>
      <c r="AS97" s="98">
        <v>0</v>
      </c>
      <c r="AT97" s="99" t="s">
        <v>88</v>
      </c>
      <c r="AU97" s="99" t="s">
        <v>44</v>
      </c>
      <c r="AV97" s="100">
        <f>ROUND(IF(AU97="základní",AG97*L31,IF(AU97="snížená",AG97*L32,0)),2)</f>
        <v>0</v>
      </c>
      <c r="BV97" s="14" t="s">
        <v>89</v>
      </c>
      <c r="BY97" s="97">
        <f t="shared" si="1"/>
        <v>0</v>
      </c>
      <c r="BZ97" s="97">
        <f t="shared" si="2"/>
        <v>0</v>
      </c>
      <c r="CA97" s="97">
        <v>0</v>
      </c>
      <c r="CB97" s="97">
        <v>0</v>
      </c>
      <c r="CC97" s="97">
        <v>0</v>
      </c>
      <c r="CD97" s="97">
        <f t="shared" si="3"/>
        <v>0</v>
      </c>
      <c r="CE97" s="97">
        <f t="shared" si="4"/>
        <v>0</v>
      </c>
      <c r="CF97" s="97">
        <f t="shared" si="5"/>
        <v>0</v>
      </c>
      <c r="CG97" s="97">
        <f t="shared" si="6"/>
        <v>0</v>
      </c>
      <c r="CH97" s="97">
        <f t="shared" si="7"/>
        <v>0</v>
      </c>
      <c r="CI97" s="14">
        <f t="shared" si="8"/>
        <v>1</v>
      </c>
      <c r="CJ97" s="14">
        <f>IF(AT97="stavební čast",1,IF(8897="investiční čast",2,3))</f>
        <v>1</v>
      </c>
      <c r="CK97" s="14" t="str">
        <f t="shared" si="9"/>
        <v>x</v>
      </c>
    </row>
    <row r="98" spans="2:89" s="1" customFormat="1" ht="19.9" customHeight="1">
      <c r="B98" s="31"/>
      <c r="C98" s="32"/>
      <c r="D98" s="93" t="s">
        <v>96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187">
        <f>ROUND(AG87*AS98,2)</f>
        <v>0</v>
      </c>
      <c r="AH98" s="182"/>
      <c r="AI98" s="182"/>
      <c r="AJ98" s="182"/>
      <c r="AK98" s="182"/>
      <c r="AL98" s="182"/>
      <c r="AM98" s="182"/>
      <c r="AN98" s="188">
        <f t="shared" si="0"/>
        <v>0</v>
      </c>
      <c r="AO98" s="182"/>
      <c r="AP98" s="182"/>
      <c r="AQ98" s="33"/>
      <c r="AS98" s="98">
        <v>0</v>
      </c>
      <c r="AT98" s="99" t="s">
        <v>88</v>
      </c>
      <c r="AU98" s="99" t="s">
        <v>44</v>
      </c>
      <c r="AV98" s="100">
        <f>ROUND(IF(AU98="základní",AG98*L31,IF(AU98="snížená",AG98*L32,0)),2)</f>
        <v>0</v>
      </c>
      <c r="BV98" s="14" t="s">
        <v>89</v>
      </c>
      <c r="BY98" s="97">
        <f t="shared" si="1"/>
        <v>0</v>
      </c>
      <c r="BZ98" s="97">
        <f t="shared" si="2"/>
        <v>0</v>
      </c>
      <c r="CA98" s="97">
        <v>0</v>
      </c>
      <c r="CB98" s="97">
        <v>0</v>
      </c>
      <c r="CC98" s="97">
        <v>0</v>
      </c>
      <c r="CD98" s="97">
        <f t="shared" si="3"/>
        <v>0</v>
      </c>
      <c r="CE98" s="97">
        <f t="shared" si="4"/>
        <v>0</v>
      </c>
      <c r="CF98" s="97">
        <f t="shared" si="5"/>
        <v>0</v>
      </c>
      <c r="CG98" s="97">
        <f t="shared" si="6"/>
        <v>0</v>
      </c>
      <c r="CH98" s="97">
        <f t="shared" si="7"/>
        <v>0</v>
      </c>
      <c r="CI98" s="14">
        <f t="shared" si="8"/>
        <v>1</v>
      </c>
      <c r="CJ98" s="14">
        <f>IF(AT98="stavební čast",1,IF(8898="investiční čast",2,3))</f>
        <v>1</v>
      </c>
      <c r="CK98" s="14" t="str">
        <f t="shared" si="9"/>
        <v>x</v>
      </c>
    </row>
    <row r="99" spans="2:89" s="1" customFormat="1" ht="19.9" customHeight="1">
      <c r="B99" s="31"/>
      <c r="C99" s="32"/>
      <c r="D99" s="93" t="s">
        <v>97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187">
        <f>ROUND(AG87*AS99,2)</f>
        <v>0</v>
      </c>
      <c r="AH99" s="182"/>
      <c r="AI99" s="182"/>
      <c r="AJ99" s="182"/>
      <c r="AK99" s="182"/>
      <c r="AL99" s="182"/>
      <c r="AM99" s="182"/>
      <c r="AN99" s="188">
        <f t="shared" si="0"/>
        <v>0</v>
      </c>
      <c r="AO99" s="182"/>
      <c r="AP99" s="182"/>
      <c r="AQ99" s="33"/>
      <c r="AS99" s="98">
        <v>0</v>
      </c>
      <c r="AT99" s="99" t="s">
        <v>88</v>
      </c>
      <c r="AU99" s="99" t="s">
        <v>44</v>
      </c>
      <c r="AV99" s="100">
        <f>ROUND(IF(AU99="základní",AG99*L31,IF(AU99="snížená",AG99*L32,0)),2)</f>
        <v>0</v>
      </c>
      <c r="BV99" s="14" t="s">
        <v>89</v>
      </c>
      <c r="BY99" s="97">
        <f t="shared" si="1"/>
        <v>0</v>
      </c>
      <c r="BZ99" s="97">
        <f t="shared" si="2"/>
        <v>0</v>
      </c>
      <c r="CA99" s="97">
        <v>0</v>
      </c>
      <c r="CB99" s="97">
        <v>0</v>
      </c>
      <c r="CC99" s="97">
        <v>0</v>
      </c>
      <c r="CD99" s="97">
        <f t="shared" si="3"/>
        <v>0</v>
      </c>
      <c r="CE99" s="97">
        <f t="shared" si="4"/>
        <v>0</v>
      </c>
      <c r="CF99" s="97">
        <f t="shared" si="5"/>
        <v>0</v>
      </c>
      <c r="CG99" s="97">
        <f t="shared" si="6"/>
        <v>0</v>
      </c>
      <c r="CH99" s="97">
        <f t="shared" si="7"/>
        <v>0</v>
      </c>
      <c r="CI99" s="14">
        <f t="shared" si="8"/>
        <v>1</v>
      </c>
      <c r="CJ99" s="14">
        <f>IF(AT99="stavební čast",1,IF(8899="investiční čast",2,3))</f>
        <v>1</v>
      </c>
      <c r="CK99" s="14" t="str">
        <f t="shared" si="9"/>
        <v>x</v>
      </c>
    </row>
    <row r="100" spans="2:89" s="1" customFormat="1" ht="19.9" customHeight="1">
      <c r="B100" s="31"/>
      <c r="C100" s="32"/>
      <c r="D100" s="93" t="s">
        <v>98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187">
        <f>ROUND(AG87*AS100,2)</f>
        <v>0</v>
      </c>
      <c r="AH100" s="182"/>
      <c r="AI100" s="182"/>
      <c r="AJ100" s="182"/>
      <c r="AK100" s="182"/>
      <c r="AL100" s="182"/>
      <c r="AM100" s="182"/>
      <c r="AN100" s="188">
        <f t="shared" si="0"/>
        <v>0</v>
      </c>
      <c r="AO100" s="182"/>
      <c r="AP100" s="182"/>
      <c r="AQ100" s="33"/>
      <c r="AS100" s="98">
        <v>0</v>
      </c>
      <c r="AT100" s="99" t="s">
        <v>88</v>
      </c>
      <c r="AU100" s="99" t="s">
        <v>44</v>
      </c>
      <c r="AV100" s="100">
        <f>ROUND(IF(AU100="základní",AG100*L31,IF(AU100="snížená",AG100*L32,0)),2)</f>
        <v>0</v>
      </c>
      <c r="BV100" s="14" t="s">
        <v>89</v>
      </c>
      <c r="BY100" s="97">
        <f t="shared" si="1"/>
        <v>0</v>
      </c>
      <c r="BZ100" s="97">
        <f t="shared" si="2"/>
        <v>0</v>
      </c>
      <c r="CA100" s="97">
        <v>0</v>
      </c>
      <c r="CB100" s="97">
        <v>0</v>
      </c>
      <c r="CC100" s="97">
        <v>0</v>
      </c>
      <c r="CD100" s="97">
        <f t="shared" si="3"/>
        <v>0</v>
      </c>
      <c r="CE100" s="97">
        <f t="shared" si="4"/>
        <v>0</v>
      </c>
      <c r="CF100" s="97">
        <f t="shared" si="5"/>
        <v>0</v>
      </c>
      <c r="CG100" s="97">
        <f t="shared" si="6"/>
        <v>0</v>
      </c>
      <c r="CH100" s="97">
        <f t="shared" si="7"/>
        <v>0</v>
      </c>
      <c r="CI100" s="14">
        <f t="shared" si="8"/>
        <v>1</v>
      </c>
      <c r="CJ100" s="14">
        <f>IF(AT100="stavební čast",1,IF(88100="investiční čast",2,3))</f>
        <v>1</v>
      </c>
      <c r="CK100" s="14" t="str">
        <f t="shared" si="9"/>
        <v>x</v>
      </c>
    </row>
    <row r="101" spans="2:89" s="1" customFormat="1" ht="19.9" customHeight="1">
      <c r="B101" s="31"/>
      <c r="C101" s="32"/>
      <c r="D101" s="186" t="s">
        <v>99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32"/>
      <c r="AD101" s="32"/>
      <c r="AE101" s="32"/>
      <c r="AF101" s="32"/>
      <c r="AG101" s="187">
        <f>AG87*AS101</f>
        <v>0</v>
      </c>
      <c r="AH101" s="182"/>
      <c r="AI101" s="182"/>
      <c r="AJ101" s="182"/>
      <c r="AK101" s="182"/>
      <c r="AL101" s="182"/>
      <c r="AM101" s="182"/>
      <c r="AN101" s="188">
        <f>AG101+AV101</f>
        <v>0</v>
      </c>
      <c r="AO101" s="182"/>
      <c r="AP101" s="182"/>
      <c r="AQ101" s="33"/>
      <c r="AS101" s="98">
        <v>0</v>
      </c>
      <c r="AT101" s="99" t="s">
        <v>88</v>
      </c>
      <c r="AU101" s="99" t="s">
        <v>44</v>
      </c>
      <c r="AV101" s="100">
        <f>ROUND(IF(AU101="nulová",0,IF(OR(AU101="základní",AU101="zákl. přenesená"),AG101*L31,AG101*L32)),2)</f>
        <v>0</v>
      </c>
      <c r="BV101" s="14" t="s">
        <v>100</v>
      </c>
      <c r="BY101" s="97">
        <f t="shared" si="1"/>
        <v>0</v>
      </c>
      <c r="BZ101" s="97">
        <f t="shared" si="2"/>
        <v>0</v>
      </c>
      <c r="CA101" s="97">
        <f>IF(AU101="zákl. přenesená",AV101,0)</f>
        <v>0</v>
      </c>
      <c r="CB101" s="97">
        <f>IF(AU101="sníž. přenesená",AV101,0)</f>
        <v>0</v>
      </c>
      <c r="CC101" s="97">
        <f>IF(AU101="nulová",AV101,0)</f>
        <v>0</v>
      </c>
      <c r="CD101" s="97">
        <f t="shared" si="3"/>
        <v>0</v>
      </c>
      <c r="CE101" s="97">
        <f t="shared" si="4"/>
        <v>0</v>
      </c>
      <c r="CF101" s="97">
        <f t="shared" si="5"/>
        <v>0</v>
      </c>
      <c r="CG101" s="97">
        <f t="shared" si="6"/>
        <v>0</v>
      </c>
      <c r="CH101" s="97">
        <f t="shared" si="7"/>
        <v>0</v>
      </c>
      <c r="CI101" s="14">
        <f t="shared" si="8"/>
        <v>1</v>
      </c>
      <c r="CJ101" s="14">
        <f>IF(AT101="stavební čast",1,IF(88101="investiční čast",2,3))</f>
        <v>1</v>
      </c>
      <c r="CK101" s="14" t="str">
        <f t="shared" si="9"/>
        <v/>
      </c>
    </row>
    <row r="102" spans="2:89" s="1" customFormat="1" ht="19.9" customHeight="1">
      <c r="B102" s="31"/>
      <c r="C102" s="32"/>
      <c r="D102" s="186" t="s">
        <v>99</v>
      </c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32"/>
      <c r="AD102" s="32"/>
      <c r="AE102" s="32"/>
      <c r="AF102" s="32"/>
      <c r="AG102" s="187">
        <f>AG87*AS102</f>
        <v>0</v>
      </c>
      <c r="AH102" s="182"/>
      <c r="AI102" s="182"/>
      <c r="AJ102" s="182"/>
      <c r="AK102" s="182"/>
      <c r="AL102" s="182"/>
      <c r="AM102" s="182"/>
      <c r="AN102" s="188">
        <f>AG102+AV102</f>
        <v>0</v>
      </c>
      <c r="AO102" s="182"/>
      <c r="AP102" s="182"/>
      <c r="AQ102" s="33"/>
      <c r="AS102" s="98">
        <v>0</v>
      </c>
      <c r="AT102" s="99" t="s">
        <v>88</v>
      </c>
      <c r="AU102" s="99" t="s">
        <v>44</v>
      </c>
      <c r="AV102" s="100">
        <f>ROUND(IF(AU102="nulová",0,IF(OR(AU102="základní",AU102="zákl. přenesená"),AG102*L31,AG102*L32)),2)</f>
        <v>0</v>
      </c>
      <c r="BV102" s="14" t="s">
        <v>100</v>
      </c>
      <c r="BY102" s="97">
        <f t="shared" si="1"/>
        <v>0</v>
      </c>
      <c r="BZ102" s="97">
        <f t="shared" si="2"/>
        <v>0</v>
      </c>
      <c r="CA102" s="97">
        <f>IF(AU102="zákl. přenesená",AV102,0)</f>
        <v>0</v>
      </c>
      <c r="CB102" s="97">
        <f>IF(AU102="sníž. přenesená",AV102,0)</f>
        <v>0</v>
      </c>
      <c r="CC102" s="97">
        <f>IF(AU102="nulová",AV102,0)</f>
        <v>0</v>
      </c>
      <c r="CD102" s="97">
        <f t="shared" si="3"/>
        <v>0</v>
      </c>
      <c r="CE102" s="97">
        <f t="shared" si="4"/>
        <v>0</v>
      </c>
      <c r="CF102" s="97">
        <f t="shared" si="5"/>
        <v>0</v>
      </c>
      <c r="CG102" s="97">
        <f t="shared" si="6"/>
        <v>0</v>
      </c>
      <c r="CH102" s="97">
        <f t="shared" si="7"/>
        <v>0</v>
      </c>
      <c r="CI102" s="14">
        <f t="shared" si="8"/>
        <v>1</v>
      </c>
      <c r="CJ102" s="14">
        <f>IF(AT102="stavební čast",1,IF(88102="investiční čast",2,3))</f>
        <v>1</v>
      </c>
      <c r="CK102" s="14" t="str">
        <f t="shared" si="9"/>
        <v/>
      </c>
    </row>
    <row r="103" spans="2:89" s="1" customFormat="1" ht="19.9" customHeight="1">
      <c r="B103" s="31"/>
      <c r="C103" s="32"/>
      <c r="D103" s="186" t="s">
        <v>99</v>
      </c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32"/>
      <c r="AD103" s="32"/>
      <c r="AE103" s="32"/>
      <c r="AF103" s="32"/>
      <c r="AG103" s="187">
        <f>AG87*AS103</f>
        <v>0</v>
      </c>
      <c r="AH103" s="182"/>
      <c r="AI103" s="182"/>
      <c r="AJ103" s="182"/>
      <c r="AK103" s="182"/>
      <c r="AL103" s="182"/>
      <c r="AM103" s="182"/>
      <c r="AN103" s="188">
        <f>AG103+AV103</f>
        <v>0</v>
      </c>
      <c r="AO103" s="182"/>
      <c r="AP103" s="182"/>
      <c r="AQ103" s="33"/>
      <c r="AS103" s="101">
        <v>0</v>
      </c>
      <c r="AT103" s="102" t="s">
        <v>88</v>
      </c>
      <c r="AU103" s="102" t="s">
        <v>44</v>
      </c>
      <c r="AV103" s="103">
        <f>ROUND(IF(AU103="nulová",0,IF(OR(AU103="základní",AU103="zákl. přenesená"),AG103*L31,AG103*L32)),2)</f>
        <v>0</v>
      </c>
      <c r="BV103" s="14" t="s">
        <v>100</v>
      </c>
      <c r="BY103" s="97">
        <f t="shared" si="1"/>
        <v>0</v>
      </c>
      <c r="BZ103" s="97">
        <f t="shared" si="2"/>
        <v>0</v>
      </c>
      <c r="CA103" s="97">
        <f>IF(AU103="zákl. přenesená",AV103,0)</f>
        <v>0</v>
      </c>
      <c r="CB103" s="97">
        <f>IF(AU103="sníž. přenesená",AV103,0)</f>
        <v>0</v>
      </c>
      <c r="CC103" s="97">
        <f>IF(AU103="nulová",AV103,0)</f>
        <v>0</v>
      </c>
      <c r="CD103" s="97">
        <f t="shared" si="3"/>
        <v>0</v>
      </c>
      <c r="CE103" s="97">
        <f t="shared" si="4"/>
        <v>0</v>
      </c>
      <c r="CF103" s="97">
        <f t="shared" si="5"/>
        <v>0</v>
      </c>
      <c r="CG103" s="97">
        <f t="shared" si="6"/>
        <v>0</v>
      </c>
      <c r="CH103" s="97">
        <f t="shared" si="7"/>
        <v>0</v>
      </c>
      <c r="CI103" s="14">
        <f t="shared" si="8"/>
        <v>1</v>
      </c>
      <c r="CJ103" s="14">
        <f>IF(AT103="stavební čast",1,IF(88103="investiční čast",2,3))</f>
        <v>1</v>
      </c>
      <c r="CK103" s="14" t="str">
        <f t="shared" si="9"/>
        <v/>
      </c>
    </row>
    <row r="104" spans="2:43" s="1" customFormat="1" ht="10.9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3"/>
    </row>
    <row r="105" spans="2:43" s="1" customFormat="1" ht="30" customHeight="1">
      <c r="B105" s="31"/>
      <c r="C105" s="104" t="s">
        <v>101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83">
        <f>ROUND(AG87+AG90,2)</f>
        <v>0</v>
      </c>
      <c r="AH105" s="183"/>
      <c r="AI105" s="183"/>
      <c r="AJ105" s="183"/>
      <c r="AK105" s="183"/>
      <c r="AL105" s="183"/>
      <c r="AM105" s="183"/>
      <c r="AN105" s="183">
        <f>AN87+AN90</f>
        <v>0</v>
      </c>
      <c r="AO105" s="183"/>
      <c r="AP105" s="183"/>
      <c r="AQ105" s="33"/>
    </row>
    <row r="106" spans="2:43" s="1" customFormat="1" ht="6.95" customHeight="1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7"/>
    </row>
  </sheetData>
  <mergeCells count="7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101:AB101"/>
    <mergeCell ref="AG101:AM101"/>
    <mergeCell ref="AN101:AP101"/>
    <mergeCell ref="AG97:AM97"/>
    <mergeCell ref="AN97:AP97"/>
    <mergeCell ref="AG98:AM98"/>
    <mergeCell ref="AN98:AP98"/>
    <mergeCell ref="AG99:AM99"/>
    <mergeCell ref="AN99:AP99"/>
    <mergeCell ref="D102:AB102"/>
    <mergeCell ref="AG102:AM102"/>
    <mergeCell ref="AN102:AP102"/>
    <mergeCell ref="D103:AB103"/>
    <mergeCell ref="AG103:AM103"/>
    <mergeCell ref="AN103:AP103"/>
    <mergeCell ref="AG90:AM90"/>
    <mergeCell ref="AN90:AP90"/>
    <mergeCell ref="AG105:AM105"/>
    <mergeCell ref="AN105:AP105"/>
    <mergeCell ref="AR2:BE2"/>
    <mergeCell ref="AG100:AM100"/>
    <mergeCell ref="AN100:AP100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0531 - Úprava zastávk...'!C2" tooltip="20160531 - Úprava zastávk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80"/>
      <c r="B1" s="177"/>
      <c r="C1" s="177"/>
      <c r="D1" s="178" t="s">
        <v>1</v>
      </c>
      <c r="E1" s="177"/>
      <c r="F1" s="179" t="s">
        <v>272</v>
      </c>
      <c r="G1" s="179"/>
      <c r="H1" s="223" t="s">
        <v>273</v>
      </c>
      <c r="I1" s="223"/>
      <c r="J1" s="223"/>
      <c r="K1" s="223"/>
      <c r="L1" s="179" t="s">
        <v>274</v>
      </c>
      <c r="M1" s="177"/>
      <c r="N1" s="177"/>
      <c r="O1" s="178" t="s">
        <v>102</v>
      </c>
      <c r="P1" s="177"/>
      <c r="Q1" s="177"/>
      <c r="R1" s="177"/>
      <c r="S1" s="179" t="s">
        <v>275</v>
      </c>
      <c r="T1" s="179"/>
      <c r="U1" s="180"/>
      <c r="V1" s="18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211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4" t="s">
        <v>6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14" t="s">
        <v>81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103</v>
      </c>
    </row>
    <row r="4" spans="2:46" ht="36.95" customHeight="1">
      <c r="B4" s="18"/>
      <c r="C4" s="197" t="s">
        <v>104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11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s="1" customFormat="1" ht="32.85" customHeight="1">
      <c r="B6" s="31"/>
      <c r="C6" s="32"/>
      <c r="D6" s="25" t="s">
        <v>17</v>
      </c>
      <c r="E6" s="32"/>
      <c r="F6" s="217" t="s">
        <v>18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32"/>
      <c r="R6" s="33"/>
    </row>
    <row r="7" spans="2:18" s="1" customFormat="1" ht="14.45" customHeight="1">
      <c r="B7" s="31"/>
      <c r="C7" s="32"/>
      <c r="D7" s="26" t="s">
        <v>20</v>
      </c>
      <c r="E7" s="32"/>
      <c r="F7" s="24" t="s">
        <v>3</v>
      </c>
      <c r="G7" s="32"/>
      <c r="H7" s="32"/>
      <c r="I7" s="32"/>
      <c r="J7" s="32"/>
      <c r="K7" s="32"/>
      <c r="L7" s="32"/>
      <c r="M7" s="26" t="s">
        <v>21</v>
      </c>
      <c r="N7" s="32"/>
      <c r="O7" s="24" t="s">
        <v>3</v>
      </c>
      <c r="P7" s="32"/>
      <c r="Q7" s="32"/>
      <c r="R7" s="33"/>
    </row>
    <row r="8" spans="2:18" s="1" customFormat="1" ht="14.45" customHeight="1">
      <c r="B8" s="31"/>
      <c r="C8" s="32"/>
      <c r="D8" s="26" t="s">
        <v>23</v>
      </c>
      <c r="E8" s="32"/>
      <c r="F8" s="24" t="s">
        <v>24</v>
      </c>
      <c r="G8" s="32"/>
      <c r="H8" s="32"/>
      <c r="I8" s="32"/>
      <c r="J8" s="32"/>
      <c r="K8" s="32"/>
      <c r="L8" s="32"/>
      <c r="M8" s="26" t="s">
        <v>25</v>
      </c>
      <c r="N8" s="32"/>
      <c r="O8" s="265" t="str">
        <f>'Rekapitulace stavby'!AN8</f>
        <v>13.9.2016</v>
      </c>
      <c r="P8" s="182"/>
      <c r="Q8" s="32"/>
      <c r="R8" s="33"/>
    </row>
    <row r="9" spans="2:18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6" t="s">
        <v>29</v>
      </c>
      <c r="E10" s="32"/>
      <c r="F10" s="32"/>
      <c r="G10" s="32"/>
      <c r="H10" s="32"/>
      <c r="I10" s="32"/>
      <c r="J10" s="32"/>
      <c r="K10" s="32"/>
      <c r="L10" s="32"/>
      <c r="M10" s="26" t="s">
        <v>30</v>
      </c>
      <c r="N10" s="32"/>
      <c r="O10" s="216" t="str">
        <f>IF('Rekapitulace stavby'!AN10="","",'Rekapitulace stavby'!AN10)</f>
        <v/>
      </c>
      <c r="P10" s="182"/>
      <c r="Q10" s="32"/>
      <c r="R10" s="33"/>
    </row>
    <row r="11" spans="2:18" s="1" customFormat="1" ht="18" customHeight="1">
      <c r="B11" s="31"/>
      <c r="C11" s="32"/>
      <c r="D11" s="32"/>
      <c r="E11" s="24" t="str">
        <f>IF('Rekapitulace stavby'!E11="","",'Rekapitulace stavby'!E11)</f>
        <v xml:space="preserve"> </v>
      </c>
      <c r="F11" s="32"/>
      <c r="G11" s="32"/>
      <c r="H11" s="32"/>
      <c r="I11" s="32"/>
      <c r="J11" s="32"/>
      <c r="K11" s="32"/>
      <c r="L11" s="32"/>
      <c r="M11" s="26" t="s">
        <v>32</v>
      </c>
      <c r="N11" s="32"/>
      <c r="O11" s="216" t="str">
        <f>IF('Rekapitulace stavby'!AN11="","",'Rekapitulace stavby'!AN11)</f>
        <v/>
      </c>
      <c r="P11" s="182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6" t="s">
        <v>33</v>
      </c>
      <c r="E13" s="32"/>
      <c r="F13" s="32"/>
      <c r="G13" s="32"/>
      <c r="H13" s="32"/>
      <c r="I13" s="32"/>
      <c r="J13" s="32"/>
      <c r="K13" s="32"/>
      <c r="L13" s="32"/>
      <c r="M13" s="26" t="s">
        <v>30</v>
      </c>
      <c r="N13" s="32"/>
      <c r="O13" s="266" t="str">
        <f>IF('Rekapitulace stavby'!AN13="","",'Rekapitulace stavby'!AN13)</f>
        <v>Vyplň údaj</v>
      </c>
      <c r="P13" s="182"/>
      <c r="Q13" s="32"/>
      <c r="R13" s="33"/>
    </row>
    <row r="14" spans="2:18" s="1" customFormat="1" ht="18" customHeight="1">
      <c r="B14" s="31"/>
      <c r="C14" s="32"/>
      <c r="D14" s="32"/>
      <c r="E14" s="266" t="str">
        <f>IF('Rekapitulace stavby'!E14="","",'Rekapitulace stavby'!E14)</f>
        <v>Vyplň údaj</v>
      </c>
      <c r="F14" s="182"/>
      <c r="G14" s="182"/>
      <c r="H14" s="182"/>
      <c r="I14" s="182"/>
      <c r="J14" s="182"/>
      <c r="K14" s="182"/>
      <c r="L14" s="182"/>
      <c r="M14" s="26" t="s">
        <v>32</v>
      </c>
      <c r="N14" s="32"/>
      <c r="O14" s="266" t="str">
        <f>IF('Rekapitulace stavby'!AN14="","",'Rekapitulace stavby'!AN14)</f>
        <v>Vyplň údaj</v>
      </c>
      <c r="P14" s="182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6" t="s">
        <v>35</v>
      </c>
      <c r="E16" s="32"/>
      <c r="F16" s="32"/>
      <c r="G16" s="32"/>
      <c r="H16" s="32"/>
      <c r="I16" s="32"/>
      <c r="J16" s="32"/>
      <c r="K16" s="32"/>
      <c r="L16" s="32"/>
      <c r="M16" s="26" t="s">
        <v>30</v>
      </c>
      <c r="N16" s="32"/>
      <c r="O16" s="216" t="str">
        <f>IF('Rekapitulace stavby'!AN16="","",'Rekapitulace stavby'!AN16)</f>
        <v/>
      </c>
      <c r="P16" s="182"/>
      <c r="Q16" s="32"/>
      <c r="R16" s="33"/>
    </row>
    <row r="17" spans="2:18" s="1" customFormat="1" ht="18" customHeight="1">
      <c r="B17" s="31"/>
      <c r="C17" s="32"/>
      <c r="D17" s="32"/>
      <c r="E17" s="24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6" t="s">
        <v>32</v>
      </c>
      <c r="N17" s="32"/>
      <c r="O17" s="216" t="str">
        <f>IF('Rekapitulace stavby'!AN17="","",'Rekapitulace stavby'!AN17)</f>
        <v/>
      </c>
      <c r="P17" s="182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6" t="s">
        <v>37</v>
      </c>
      <c r="E19" s="32"/>
      <c r="F19" s="32"/>
      <c r="G19" s="32"/>
      <c r="H19" s="32"/>
      <c r="I19" s="32"/>
      <c r="J19" s="32"/>
      <c r="K19" s="32"/>
      <c r="L19" s="32"/>
      <c r="M19" s="26" t="s">
        <v>30</v>
      </c>
      <c r="N19" s="32"/>
      <c r="O19" s="216" t="s">
        <v>3</v>
      </c>
      <c r="P19" s="182"/>
      <c r="Q19" s="32"/>
      <c r="R19" s="33"/>
    </row>
    <row r="20" spans="2:18" s="1" customFormat="1" ht="18" customHeight="1">
      <c r="B20" s="31"/>
      <c r="C20" s="32"/>
      <c r="D20" s="32"/>
      <c r="E20" s="24" t="s">
        <v>38</v>
      </c>
      <c r="F20" s="32"/>
      <c r="G20" s="32"/>
      <c r="H20" s="32"/>
      <c r="I20" s="32"/>
      <c r="J20" s="32"/>
      <c r="K20" s="32"/>
      <c r="L20" s="32"/>
      <c r="M20" s="26" t="s">
        <v>32</v>
      </c>
      <c r="N20" s="32"/>
      <c r="O20" s="216" t="s">
        <v>3</v>
      </c>
      <c r="P20" s="182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6" t="s">
        <v>39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0.45" customHeight="1">
      <c r="B23" s="31"/>
      <c r="C23" s="32"/>
      <c r="D23" s="32"/>
      <c r="E23" s="219" t="s">
        <v>3</v>
      </c>
      <c r="F23" s="182"/>
      <c r="G23" s="182"/>
      <c r="H23" s="182"/>
      <c r="I23" s="182"/>
      <c r="J23" s="182"/>
      <c r="K23" s="182"/>
      <c r="L23" s="182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106" t="s">
        <v>105</v>
      </c>
      <c r="E26" s="32"/>
      <c r="F26" s="32"/>
      <c r="G26" s="32"/>
      <c r="H26" s="32"/>
      <c r="I26" s="32"/>
      <c r="J26" s="32"/>
      <c r="K26" s="32"/>
      <c r="L26" s="32"/>
      <c r="M26" s="220">
        <f>N87</f>
        <v>0</v>
      </c>
      <c r="N26" s="182"/>
      <c r="O26" s="182"/>
      <c r="P26" s="182"/>
      <c r="Q26" s="32"/>
      <c r="R26" s="33"/>
    </row>
    <row r="27" spans="2:18" s="1" customFormat="1" ht="14.45" customHeight="1">
      <c r="B27" s="31"/>
      <c r="C27" s="32"/>
      <c r="D27" s="30" t="s">
        <v>94</v>
      </c>
      <c r="E27" s="32"/>
      <c r="F27" s="32"/>
      <c r="G27" s="32"/>
      <c r="H27" s="32"/>
      <c r="I27" s="32"/>
      <c r="J27" s="32"/>
      <c r="K27" s="32"/>
      <c r="L27" s="32"/>
      <c r="M27" s="220">
        <f>N100</f>
        <v>0</v>
      </c>
      <c r="N27" s="182"/>
      <c r="O27" s="182"/>
      <c r="P27" s="182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107" t="s">
        <v>42</v>
      </c>
      <c r="E29" s="32"/>
      <c r="F29" s="32"/>
      <c r="G29" s="32"/>
      <c r="H29" s="32"/>
      <c r="I29" s="32"/>
      <c r="J29" s="32"/>
      <c r="K29" s="32"/>
      <c r="L29" s="32"/>
      <c r="M29" s="264">
        <f>ROUND(M26+M27,2)</f>
        <v>0</v>
      </c>
      <c r="N29" s="182"/>
      <c r="O29" s="182"/>
      <c r="P29" s="182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43</v>
      </c>
      <c r="E31" s="38" t="s">
        <v>44</v>
      </c>
      <c r="F31" s="39">
        <v>0.21</v>
      </c>
      <c r="G31" s="108" t="s">
        <v>45</v>
      </c>
      <c r="H31" s="262">
        <f>ROUND((((SUM(BE100:BE107)+SUM(BE124:BE167))+SUM(BE169:BE173))),2)</f>
        <v>0</v>
      </c>
      <c r="I31" s="182"/>
      <c r="J31" s="182"/>
      <c r="K31" s="32"/>
      <c r="L31" s="32"/>
      <c r="M31" s="262">
        <f>ROUND(((ROUND((SUM(BE100:BE107)+SUM(BE124:BE167)),2)*F31)+SUM(BE169:BE173)*F31),2)</f>
        <v>0</v>
      </c>
      <c r="N31" s="182"/>
      <c r="O31" s="182"/>
      <c r="P31" s="182"/>
      <c r="Q31" s="32"/>
      <c r="R31" s="33"/>
    </row>
    <row r="32" spans="2:18" s="1" customFormat="1" ht="14.45" customHeight="1">
      <c r="B32" s="31"/>
      <c r="C32" s="32"/>
      <c r="D32" s="32"/>
      <c r="E32" s="38" t="s">
        <v>46</v>
      </c>
      <c r="F32" s="39">
        <v>0.15</v>
      </c>
      <c r="G32" s="108" t="s">
        <v>45</v>
      </c>
      <c r="H32" s="262">
        <f>ROUND((((SUM(BF100:BF107)+SUM(BF124:BF167))+SUM(BF169:BF173))),2)</f>
        <v>0</v>
      </c>
      <c r="I32" s="182"/>
      <c r="J32" s="182"/>
      <c r="K32" s="32"/>
      <c r="L32" s="32"/>
      <c r="M32" s="262">
        <f>ROUND(((ROUND((SUM(BF100:BF107)+SUM(BF124:BF167)),2)*F32)+SUM(BF169:BF173)*F32),2)</f>
        <v>0</v>
      </c>
      <c r="N32" s="182"/>
      <c r="O32" s="182"/>
      <c r="P32" s="182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47</v>
      </c>
      <c r="F33" s="39">
        <v>0.21</v>
      </c>
      <c r="G33" s="108" t="s">
        <v>45</v>
      </c>
      <c r="H33" s="262">
        <f>ROUND((((SUM(BG100:BG107)+SUM(BG124:BG167))+SUM(BG169:BG173))),2)</f>
        <v>0</v>
      </c>
      <c r="I33" s="182"/>
      <c r="J33" s="182"/>
      <c r="K33" s="32"/>
      <c r="L33" s="32"/>
      <c r="M33" s="262">
        <v>0</v>
      </c>
      <c r="N33" s="182"/>
      <c r="O33" s="182"/>
      <c r="P33" s="182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48</v>
      </c>
      <c r="F34" s="39">
        <v>0.15</v>
      </c>
      <c r="G34" s="108" t="s">
        <v>45</v>
      </c>
      <c r="H34" s="262">
        <f>ROUND((((SUM(BH100:BH107)+SUM(BH124:BH167))+SUM(BH169:BH173))),2)</f>
        <v>0</v>
      </c>
      <c r="I34" s="182"/>
      <c r="J34" s="182"/>
      <c r="K34" s="32"/>
      <c r="L34" s="32"/>
      <c r="M34" s="262">
        <v>0</v>
      </c>
      <c r="N34" s="182"/>
      <c r="O34" s="182"/>
      <c r="P34" s="182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49</v>
      </c>
      <c r="F35" s="39">
        <v>0</v>
      </c>
      <c r="G35" s="108" t="s">
        <v>45</v>
      </c>
      <c r="H35" s="262">
        <f>ROUND((((SUM(BI100:BI107)+SUM(BI124:BI167))+SUM(BI169:BI173))),2)</f>
        <v>0</v>
      </c>
      <c r="I35" s="182"/>
      <c r="J35" s="182"/>
      <c r="K35" s="32"/>
      <c r="L35" s="32"/>
      <c r="M35" s="262">
        <v>0</v>
      </c>
      <c r="N35" s="182"/>
      <c r="O35" s="182"/>
      <c r="P35" s="182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105"/>
      <c r="D37" s="109" t="s">
        <v>50</v>
      </c>
      <c r="E37" s="72"/>
      <c r="F37" s="72"/>
      <c r="G37" s="110" t="s">
        <v>51</v>
      </c>
      <c r="H37" s="111" t="s">
        <v>52</v>
      </c>
      <c r="I37" s="72"/>
      <c r="J37" s="72"/>
      <c r="K37" s="72"/>
      <c r="L37" s="263">
        <f>SUM(M29:M35)</f>
        <v>0</v>
      </c>
      <c r="M37" s="190"/>
      <c r="N37" s="190"/>
      <c r="O37" s="190"/>
      <c r="P37" s="192"/>
      <c r="Q37" s="10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53</v>
      </c>
      <c r="E50" s="47"/>
      <c r="F50" s="47"/>
      <c r="G50" s="47"/>
      <c r="H50" s="48"/>
      <c r="I50" s="32"/>
      <c r="J50" s="46" t="s">
        <v>54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55</v>
      </c>
      <c r="E59" s="52"/>
      <c r="F59" s="52"/>
      <c r="G59" s="53" t="s">
        <v>56</v>
      </c>
      <c r="H59" s="54"/>
      <c r="I59" s="32"/>
      <c r="J59" s="51" t="s">
        <v>55</v>
      </c>
      <c r="K59" s="52"/>
      <c r="L59" s="52"/>
      <c r="M59" s="52"/>
      <c r="N59" s="53" t="s">
        <v>56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57</v>
      </c>
      <c r="E61" s="47"/>
      <c r="F61" s="47"/>
      <c r="G61" s="47"/>
      <c r="H61" s="48"/>
      <c r="I61" s="32"/>
      <c r="J61" s="46" t="s">
        <v>58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55</v>
      </c>
      <c r="E70" s="52"/>
      <c r="F70" s="52"/>
      <c r="G70" s="53" t="s">
        <v>56</v>
      </c>
      <c r="H70" s="54"/>
      <c r="I70" s="32"/>
      <c r="J70" s="51" t="s">
        <v>55</v>
      </c>
      <c r="K70" s="52"/>
      <c r="L70" s="52"/>
      <c r="M70" s="52"/>
      <c r="N70" s="53" t="s">
        <v>56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97" t="s">
        <v>106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98" t="str">
        <f>F6</f>
        <v>Úprava zastávky a místa pro přecházení -obec Nedomice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6" t="s">
        <v>23</v>
      </c>
      <c r="D80" s="32"/>
      <c r="E80" s="32"/>
      <c r="F80" s="24" t="str">
        <f>F8</f>
        <v>Nedomice</v>
      </c>
      <c r="G80" s="32"/>
      <c r="H80" s="32"/>
      <c r="I80" s="32"/>
      <c r="J80" s="32"/>
      <c r="K80" s="26" t="s">
        <v>25</v>
      </c>
      <c r="L80" s="32"/>
      <c r="M80" s="256" t="str">
        <f>IF(O8="","",O8)</f>
        <v>13.9.2016</v>
      </c>
      <c r="N80" s="182"/>
      <c r="O80" s="182"/>
      <c r="P80" s="182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6" t="s">
        <v>29</v>
      </c>
      <c r="D82" s="32"/>
      <c r="E82" s="32"/>
      <c r="F82" s="24" t="str">
        <f>E11</f>
        <v xml:space="preserve"> </v>
      </c>
      <c r="G82" s="32"/>
      <c r="H82" s="32"/>
      <c r="I82" s="32"/>
      <c r="J82" s="32"/>
      <c r="K82" s="26" t="s">
        <v>35</v>
      </c>
      <c r="L82" s="32"/>
      <c r="M82" s="216" t="str">
        <f>E17</f>
        <v xml:space="preserve"> </v>
      </c>
      <c r="N82" s="182"/>
      <c r="O82" s="182"/>
      <c r="P82" s="182"/>
      <c r="Q82" s="182"/>
      <c r="R82" s="33"/>
    </row>
    <row r="83" spans="2:18" s="1" customFormat="1" ht="14.45" customHeight="1">
      <c r="B83" s="31"/>
      <c r="C83" s="26" t="s">
        <v>33</v>
      </c>
      <c r="D83" s="32"/>
      <c r="E83" s="32"/>
      <c r="F83" s="24" t="str">
        <f>IF(E14="","",E14)</f>
        <v>Vyplň údaj</v>
      </c>
      <c r="G83" s="32"/>
      <c r="H83" s="32"/>
      <c r="I83" s="32"/>
      <c r="J83" s="32"/>
      <c r="K83" s="26" t="s">
        <v>37</v>
      </c>
      <c r="L83" s="32"/>
      <c r="M83" s="216" t="str">
        <f>E20</f>
        <v>Ing.Hynek Seiner</v>
      </c>
      <c r="N83" s="182"/>
      <c r="O83" s="182"/>
      <c r="P83" s="182"/>
      <c r="Q83" s="182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61" t="s">
        <v>107</v>
      </c>
      <c r="D85" s="255"/>
      <c r="E85" s="255"/>
      <c r="F85" s="255"/>
      <c r="G85" s="255"/>
      <c r="H85" s="105"/>
      <c r="I85" s="105"/>
      <c r="J85" s="105"/>
      <c r="K85" s="105"/>
      <c r="L85" s="105"/>
      <c r="M85" s="105"/>
      <c r="N85" s="261" t="s">
        <v>108</v>
      </c>
      <c r="O85" s="182"/>
      <c r="P85" s="182"/>
      <c r="Q85" s="182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12" t="s">
        <v>109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81">
        <f>N124</f>
        <v>0</v>
      </c>
      <c r="O87" s="182"/>
      <c r="P87" s="182"/>
      <c r="Q87" s="182"/>
      <c r="R87" s="33"/>
      <c r="AU87" s="14" t="s">
        <v>110</v>
      </c>
    </row>
    <row r="88" spans="2:18" s="6" customFormat="1" ht="24.95" customHeight="1">
      <c r="B88" s="113"/>
      <c r="C88" s="114"/>
      <c r="D88" s="115" t="s">
        <v>111</v>
      </c>
      <c r="E88" s="114"/>
      <c r="F88" s="114"/>
      <c r="G88" s="114"/>
      <c r="H88" s="114"/>
      <c r="I88" s="114"/>
      <c r="J88" s="114"/>
      <c r="K88" s="114"/>
      <c r="L88" s="114"/>
      <c r="M88" s="114"/>
      <c r="N88" s="260">
        <f>N125</f>
        <v>0</v>
      </c>
      <c r="O88" s="257"/>
      <c r="P88" s="257"/>
      <c r="Q88" s="257"/>
      <c r="R88" s="116"/>
    </row>
    <row r="89" spans="2:18" s="7" customFormat="1" ht="19.9" customHeight="1">
      <c r="B89" s="117"/>
      <c r="C89" s="118"/>
      <c r="D89" s="93" t="s">
        <v>112</v>
      </c>
      <c r="E89" s="118"/>
      <c r="F89" s="118"/>
      <c r="G89" s="118"/>
      <c r="H89" s="118"/>
      <c r="I89" s="118"/>
      <c r="J89" s="118"/>
      <c r="K89" s="118"/>
      <c r="L89" s="118"/>
      <c r="M89" s="118"/>
      <c r="N89" s="188">
        <f>N126</f>
        <v>0</v>
      </c>
      <c r="O89" s="259"/>
      <c r="P89" s="259"/>
      <c r="Q89" s="259"/>
      <c r="R89" s="119"/>
    </row>
    <row r="90" spans="2:18" s="7" customFormat="1" ht="19.9" customHeight="1">
      <c r="B90" s="117"/>
      <c r="C90" s="118"/>
      <c r="D90" s="93" t="s">
        <v>113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88">
        <f>N134</f>
        <v>0</v>
      </c>
      <c r="O90" s="259"/>
      <c r="P90" s="259"/>
      <c r="Q90" s="259"/>
      <c r="R90" s="119"/>
    </row>
    <row r="91" spans="2:18" s="7" customFormat="1" ht="19.9" customHeight="1">
      <c r="B91" s="117"/>
      <c r="C91" s="118"/>
      <c r="D91" s="93" t="s">
        <v>114</v>
      </c>
      <c r="E91" s="118"/>
      <c r="F91" s="118"/>
      <c r="G91" s="118"/>
      <c r="H91" s="118"/>
      <c r="I91" s="118"/>
      <c r="J91" s="118"/>
      <c r="K91" s="118"/>
      <c r="L91" s="118"/>
      <c r="M91" s="118"/>
      <c r="N91" s="188">
        <f>N140</f>
        <v>0</v>
      </c>
      <c r="O91" s="259"/>
      <c r="P91" s="259"/>
      <c r="Q91" s="259"/>
      <c r="R91" s="119"/>
    </row>
    <row r="92" spans="2:18" s="7" customFormat="1" ht="19.9" customHeight="1">
      <c r="B92" s="117"/>
      <c r="C92" s="118"/>
      <c r="D92" s="93" t="s">
        <v>115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88">
        <f>N146</f>
        <v>0</v>
      </c>
      <c r="O92" s="259"/>
      <c r="P92" s="259"/>
      <c r="Q92" s="259"/>
      <c r="R92" s="119"/>
    </row>
    <row r="93" spans="2:18" s="7" customFormat="1" ht="19.9" customHeight="1">
      <c r="B93" s="117"/>
      <c r="C93" s="118"/>
      <c r="D93" s="93" t="s">
        <v>116</v>
      </c>
      <c r="E93" s="118"/>
      <c r="F93" s="118"/>
      <c r="G93" s="118"/>
      <c r="H93" s="118"/>
      <c r="I93" s="118"/>
      <c r="J93" s="118"/>
      <c r="K93" s="118"/>
      <c r="L93" s="118"/>
      <c r="M93" s="118"/>
      <c r="N93" s="188">
        <f>N147</f>
        <v>0</v>
      </c>
      <c r="O93" s="259"/>
      <c r="P93" s="259"/>
      <c r="Q93" s="259"/>
      <c r="R93" s="119"/>
    </row>
    <row r="94" spans="2:18" s="7" customFormat="1" ht="19.9" customHeight="1">
      <c r="B94" s="117"/>
      <c r="C94" s="118"/>
      <c r="D94" s="93" t="s">
        <v>117</v>
      </c>
      <c r="E94" s="118"/>
      <c r="F94" s="118"/>
      <c r="G94" s="118"/>
      <c r="H94" s="118"/>
      <c r="I94" s="118"/>
      <c r="J94" s="118"/>
      <c r="K94" s="118"/>
      <c r="L94" s="118"/>
      <c r="M94" s="118"/>
      <c r="N94" s="188">
        <f>N153</f>
        <v>0</v>
      </c>
      <c r="O94" s="259"/>
      <c r="P94" s="259"/>
      <c r="Q94" s="259"/>
      <c r="R94" s="119"/>
    </row>
    <row r="95" spans="2:18" s="7" customFormat="1" ht="19.9" customHeight="1">
      <c r="B95" s="117"/>
      <c r="C95" s="118"/>
      <c r="D95" s="93" t="s">
        <v>118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88">
        <f>N156</f>
        <v>0</v>
      </c>
      <c r="O95" s="259"/>
      <c r="P95" s="259"/>
      <c r="Q95" s="259"/>
      <c r="R95" s="119"/>
    </row>
    <row r="96" spans="2:18" s="7" customFormat="1" ht="19.9" customHeight="1">
      <c r="B96" s="117"/>
      <c r="C96" s="118"/>
      <c r="D96" s="93" t="s">
        <v>119</v>
      </c>
      <c r="E96" s="118"/>
      <c r="F96" s="118"/>
      <c r="G96" s="118"/>
      <c r="H96" s="118"/>
      <c r="I96" s="118"/>
      <c r="J96" s="118"/>
      <c r="K96" s="118"/>
      <c r="L96" s="118"/>
      <c r="M96" s="118"/>
      <c r="N96" s="188">
        <f>N162</f>
        <v>0</v>
      </c>
      <c r="O96" s="259"/>
      <c r="P96" s="259"/>
      <c r="Q96" s="259"/>
      <c r="R96" s="119"/>
    </row>
    <row r="97" spans="2:18" s="6" customFormat="1" ht="24.95" customHeight="1">
      <c r="B97" s="113"/>
      <c r="C97" s="114"/>
      <c r="D97" s="115" t="s">
        <v>120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60">
        <f>N166</f>
        <v>0</v>
      </c>
      <c r="O97" s="257"/>
      <c r="P97" s="257"/>
      <c r="Q97" s="257"/>
      <c r="R97" s="116"/>
    </row>
    <row r="98" spans="2:18" s="6" customFormat="1" ht="21.75" customHeight="1">
      <c r="B98" s="113"/>
      <c r="C98" s="114"/>
      <c r="D98" s="115" t="s">
        <v>121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31">
        <f>N168</f>
        <v>0</v>
      </c>
      <c r="O98" s="257"/>
      <c r="P98" s="257"/>
      <c r="Q98" s="257"/>
      <c r="R98" s="116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12" t="s">
        <v>122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58">
        <f>ROUND(N101+N102+N103+N104+N105+N106,2)</f>
        <v>0</v>
      </c>
      <c r="O100" s="182"/>
      <c r="P100" s="182"/>
      <c r="Q100" s="182"/>
      <c r="R100" s="33"/>
      <c r="T100" s="120"/>
      <c r="U100" s="121" t="s">
        <v>43</v>
      </c>
    </row>
    <row r="101" spans="2:65" s="1" customFormat="1" ht="18" customHeight="1">
      <c r="B101" s="122"/>
      <c r="C101" s="123"/>
      <c r="D101" s="186" t="s">
        <v>123</v>
      </c>
      <c r="E101" s="254"/>
      <c r="F101" s="254"/>
      <c r="G101" s="254"/>
      <c r="H101" s="254"/>
      <c r="I101" s="123"/>
      <c r="J101" s="123"/>
      <c r="K101" s="123"/>
      <c r="L101" s="123"/>
      <c r="M101" s="123"/>
      <c r="N101" s="187">
        <f>ROUND(N87*T101,2)</f>
        <v>0</v>
      </c>
      <c r="O101" s="254"/>
      <c r="P101" s="254"/>
      <c r="Q101" s="254"/>
      <c r="R101" s="124"/>
      <c r="S101" s="123"/>
      <c r="T101" s="125"/>
      <c r="U101" s="126" t="s">
        <v>44</v>
      </c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8" t="s">
        <v>124</v>
      </c>
      <c r="AZ101" s="127"/>
      <c r="BA101" s="127"/>
      <c r="BB101" s="127"/>
      <c r="BC101" s="127"/>
      <c r="BD101" s="127"/>
      <c r="BE101" s="129">
        <f aca="true" t="shared" si="0" ref="BE101:BE106">IF(U101="základní",N101,0)</f>
        <v>0</v>
      </c>
      <c r="BF101" s="129">
        <f aca="true" t="shared" si="1" ref="BF101:BF106">IF(U101="snížená",N101,0)</f>
        <v>0</v>
      </c>
      <c r="BG101" s="129">
        <f aca="true" t="shared" si="2" ref="BG101:BG106">IF(U101="zákl. přenesená",N101,0)</f>
        <v>0</v>
      </c>
      <c r="BH101" s="129">
        <f aca="true" t="shared" si="3" ref="BH101:BH106">IF(U101="sníž. přenesená",N101,0)</f>
        <v>0</v>
      </c>
      <c r="BI101" s="129">
        <f aca="true" t="shared" si="4" ref="BI101:BI106">IF(U101="nulová",N101,0)</f>
        <v>0</v>
      </c>
      <c r="BJ101" s="128" t="s">
        <v>22</v>
      </c>
      <c r="BK101" s="127"/>
      <c r="BL101" s="127"/>
      <c r="BM101" s="127"/>
    </row>
    <row r="102" spans="2:65" s="1" customFormat="1" ht="18" customHeight="1">
      <c r="B102" s="122"/>
      <c r="C102" s="123"/>
      <c r="D102" s="186" t="s">
        <v>125</v>
      </c>
      <c r="E102" s="254"/>
      <c r="F102" s="254"/>
      <c r="G102" s="254"/>
      <c r="H102" s="254"/>
      <c r="I102" s="123"/>
      <c r="J102" s="123"/>
      <c r="K102" s="123"/>
      <c r="L102" s="123"/>
      <c r="M102" s="123"/>
      <c r="N102" s="187">
        <f>ROUND(N87*T102,2)</f>
        <v>0</v>
      </c>
      <c r="O102" s="254"/>
      <c r="P102" s="254"/>
      <c r="Q102" s="254"/>
      <c r="R102" s="124"/>
      <c r="S102" s="123"/>
      <c r="T102" s="125"/>
      <c r="U102" s="126" t="s">
        <v>44</v>
      </c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8" t="s">
        <v>124</v>
      </c>
      <c r="AZ102" s="127"/>
      <c r="BA102" s="127"/>
      <c r="BB102" s="127"/>
      <c r="BC102" s="127"/>
      <c r="BD102" s="127"/>
      <c r="BE102" s="129">
        <f t="shared" si="0"/>
        <v>0</v>
      </c>
      <c r="BF102" s="129">
        <f t="shared" si="1"/>
        <v>0</v>
      </c>
      <c r="BG102" s="129">
        <f t="shared" si="2"/>
        <v>0</v>
      </c>
      <c r="BH102" s="129">
        <f t="shared" si="3"/>
        <v>0</v>
      </c>
      <c r="BI102" s="129">
        <f t="shared" si="4"/>
        <v>0</v>
      </c>
      <c r="BJ102" s="128" t="s">
        <v>22</v>
      </c>
      <c r="BK102" s="127"/>
      <c r="BL102" s="127"/>
      <c r="BM102" s="127"/>
    </row>
    <row r="103" spans="2:65" s="1" customFormat="1" ht="18" customHeight="1">
      <c r="B103" s="122"/>
      <c r="C103" s="123"/>
      <c r="D103" s="186" t="s">
        <v>126</v>
      </c>
      <c r="E103" s="254"/>
      <c r="F103" s="254"/>
      <c r="G103" s="254"/>
      <c r="H103" s="254"/>
      <c r="I103" s="123"/>
      <c r="J103" s="123"/>
      <c r="K103" s="123"/>
      <c r="L103" s="123"/>
      <c r="M103" s="123"/>
      <c r="N103" s="187">
        <f>ROUND(N87*T103,2)</f>
        <v>0</v>
      </c>
      <c r="O103" s="254"/>
      <c r="P103" s="254"/>
      <c r="Q103" s="254"/>
      <c r="R103" s="124"/>
      <c r="S103" s="123"/>
      <c r="T103" s="125"/>
      <c r="U103" s="126" t="s">
        <v>44</v>
      </c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8" t="s">
        <v>124</v>
      </c>
      <c r="AZ103" s="127"/>
      <c r="BA103" s="127"/>
      <c r="BB103" s="127"/>
      <c r="BC103" s="127"/>
      <c r="BD103" s="127"/>
      <c r="BE103" s="129">
        <f t="shared" si="0"/>
        <v>0</v>
      </c>
      <c r="BF103" s="129">
        <f t="shared" si="1"/>
        <v>0</v>
      </c>
      <c r="BG103" s="129">
        <f t="shared" si="2"/>
        <v>0</v>
      </c>
      <c r="BH103" s="129">
        <f t="shared" si="3"/>
        <v>0</v>
      </c>
      <c r="BI103" s="129">
        <f t="shared" si="4"/>
        <v>0</v>
      </c>
      <c r="BJ103" s="128" t="s">
        <v>22</v>
      </c>
      <c r="BK103" s="127"/>
      <c r="BL103" s="127"/>
      <c r="BM103" s="127"/>
    </row>
    <row r="104" spans="2:65" s="1" customFormat="1" ht="18" customHeight="1">
      <c r="B104" s="122"/>
      <c r="C104" s="123"/>
      <c r="D104" s="186" t="s">
        <v>127</v>
      </c>
      <c r="E104" s="254"/>
      <c r="F104" s="254"/>
      <c r="G104" s="254"/>
      <c r="H104" s="254"/>
      <c r="I104" s="123"/>
      <c r="J104" s="123"/>
      <c r="K104" s="123"/>
      <c r="L104" s="123"/>
      <c r="M104" s="123"/>
      <c r="N104" s="187">
        <f>ROUND(N87*T104,2)</f>
        <v>0</v>
      </c>
      <c r="O104" s="254"/>
      <c r="P104" s="254"/>
      <c r="Q104" s="254"/>
      <c r="R104" s="124"/>
      <c r="S104" s="123"/>
      <c r="T104" s="125"/>
      <c r="U104" s="126" t="s">
        <v>44</v>
      </c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8" t="s">
        <v>124</v>
      </c>
      <c r="AZ104" s="127"/>
      <c r="BA104" s="127"/>
      <c r="BB104" s="127"/>
      <c r="BC104" s="127"/>
      <c r="BD104" s="127"/>
      <c r="BE104" s="129">
        <f t="shared" si="0"/>
        <v>0</v>
      </c>
      <c r="BF104" s="129">
        <f t="shared" si="1"/>
        <v>0</v>
      </c>
      <c r="BG104" s="129">
        <f t="shared" si="2"/>
        <v>0</v>
      </c>
      <c r="BH104" s="129">
        <f t="shared" si="3"/>
        <v>0</v>
      </c>
      <c r="BI104" s="129">
        <f t="shared" si="4"/>
        <v>0</v>
      </c>
      <c r="BJ104" s="128" t="s">
        <v>22</v>
      </c>
      <c r="BK104" s="127"/>
      <c r="BL104" s="127"/>
      <c r="BM104" s="127"/>
    </row>
    <row r="105" spans="2:65" s="1" customFormat="1" ht="18" customHeight="1">
      <c r="B105" s="122"/>
      <c r="C105" s="123"/>
      <c r="D105" s="186" t="s">
        <v>128</v>
      </c>
      <c r="E105" s="254"/>
      <c r="F105" s="254"/>
      <c r="G105" s="254"/>
      <c r="H105" s="254"/>
      <c r="I105" s="123"/>
      <c r="J105" s="123"/>
      <c r="K105" s="123"/>
      <c r="L105" s="123"/>
      <c r="M105" s="123"/>
      <c r="N105" s="187">
        <f>ROUND(N87*T105,2)</f>
        <v>0</v>
      </c>
      <c r="O105" s="254"/>
      <c r="P105" s="254"/>
      <c r="Q105" s="254"/>
      <c r="R105" s="124"/>
      <c r="S105" s="123"/>
      <c r="T105" s="125"/>
      <c r="U105" s="126" t="s">
        <v>44</v>
      </c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8" t="s">
        <v>124</v>
      </c>
      <c r="AZ105" s="127"/>
      <c r="BA105" s="127"/>
      <c r="BB105" s="127"/>
      <c r="BC105" s="127"/>
      <c r="BD105" s="127"/>
      <c r="BE105" s="129">
        <f t="shared" si="0"/>
        <v>0</v>
      </c>
      <c r="BF105" s="129">
        <f t="shared" si="1"/>
        <v>0</v>
      </c>
      <c r="BG105" s="129">
        <f t="shared" si="2"/>
        <v>0</v>
      </c>
      <c r="BH105" s="129">
        <f t="shared" si="3"/>
        <v>0</v>
      </c>
      <c r="BI105" s="129">
        <f t="shared" si="4"/>
        <v>0</v>
      </c>
      <c r="BJ105" s="128" t="s">
        <v>22</v>
      </c>
      <c r="BK105" s="127"/>
      <c r="BL105" s="127"/>
      <c r="BM105" s="127"/>
    </row>
    <row r="106" spans="2:65" s="1" customFormat="1" ht="18" customHeight="1">
      <c r="B106" s="122"/>
      <c r="C106" s="123"/>
      <c r="D106" s="130" t="s">
        <v>129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87">
        <f>ROUND(N87*T106,2)</f>
        <v>0</v>
      </c>
      <c r="O106" s="254"/>
      <c r="P106" s="254"/>
      <c r="Q106" s="254"/>
      <c r="R106" s="124"/>
      <c r="S106" s="123"/>
      <c r="T106" s="131"/>
      <c r="U106" s="132" t="s">
        <v>44</v>
      </c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8" t="s">
        <v>130</v>
      </c>
      <c r="AZ106" s="127"/>
      <c r="BA106" s="127"/>
      <c r="BB106" s="127"/>
      <c r="BC106" s="127"/>
      <c r="BD106" s="127"/>
      <c r="BE106" s="129">
        <f t="shared" si="0"/>
        <v>0</v>
      </c>
      <c r="BF106" s="129">
        <f t="shared" si="1"/>
        <v>0</v>
      </c>
      <c r="BG106" s="129">
        <f t="shared" si="2"/>
        <v>0</v>
      </c>
      <c r="BH106" s="129">
        <f t="shared" si="3"/>
        <v>0</v>
      </c>
      <c r="BI106" s="129">
        <f t="shared" si="4"/>
        <v>0</v>
      </c>
      <c r="BJ106" s="128" t="s">
        <v>22</v>
      </c>
      <c r="BK106" s="127"/>
      <c r="BL106" s="127"/>
      <c r="BM106" s="127"/>
    </row>
    <row r="107" spans="2:18" s="1" customFormat="1" ht="13.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29.25" customHeight="1">
      <c r="B108" s="31"/>
      <c r="C108" s="104" t="s">
        <v>101</v>
      </c>
      <c r="D108" s="105"/>
      <c r="E108" s="105"/>
      <c r="F108" s="105"/>
      <c r="G108" s="105"/>
      <c r="H108" s="105"/>
      <c r="I108" s="105"/>
      <c r="J108" s="105"/>
      <c r="K108" s="105"/>
      <c r="L108" s="183">
        <f>ROUND(SUM(N87+N100),2)</f>
        <v>0</v>
      </c>
      <c r="M108" s="255"/>
      <c r="N108" s="255"/>
      <c r="O108" s="255"/>
      <c r="P108" s="255"/>
      <c r="Q108" s="255"/>
      <c r="R108" s="33"/>
    </row>
    <row r="109" spans="2:18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18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18" s="1" customFormat="1" ht="36.95" customHeight="1">
      <c r="B114" s="31"/>
      <c r="C114" s="197" t="s">
        <v>131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36.95" customHeight="1">
      <c r="B116" s="31"/>
      <c r="C116" s="65" t="s">
        <v>17</v>
      </c>
      <c r="D116" s="32"/>
      <c r="E116" s="32"/>
      <c r="F116" s="198" t="str">
        <f>F6</f>
        <v>Úprava zastávky a místa pro přecházení -obec Nedomice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32"/>
      <c r="R116" s="33"/>
    </row>
    <row r="117" spans="2:18" s="1" customFormat="1" ht="6.9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18" s="1" customFormat="1" ht="18" customHeight="1">
      <c r="B118" s="31"/>
      <c r="C118" s="26" t="s">
        <v>23</v>
      </c>
      <c r="D118" s="32"/>
      <c r="E118" s="32"/>
      <c r="F118" s="24" t="str">
        <f>F8</f>
        <v>Nedomice</v>
      </c>
      <c r="G118" s="32"/>
      <c r="H118" s="32"/>
      <c r="I118" s="32"/>
      <c r="J118" s="32"/>
      <c r="K118" s="26" t="s">
        <v>25</v>
      </c>
      <c r="L118" s="32"/>
      <c r="M118" s="256" t="str">
        <f>IF(O8="","",O8)</f>
        <v>13.9.2016</v>
      </c>
      <c r="N118" s="182"/>
      <c r="O118" s="182"/>
      <c r="P118" s="182"/>
      <c r="Q118" s="32"/>
      <c r="R118" s="33"/>
    </row>
    <row r="119" spans="2:18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18" s="1" customFormat="1" ht="15">
      <c r="B120" s="31"/>
      <c r="C120" s="26" t="s">
        <v>29</v>
      </c>
      <c r="D120" s="32"/>
      <c r="E120" s="32"/>
      <c r="F120" s="24" t="str">
        <f>E11</f>
        <v xml:space="preserve"> </v>
      </c>
      <c r="G120" s="32"/>
      <c r="H120" s="32"/>
      <c r="I120" s="32"/>
      <c r="J120" s="32"/>
      <c r="K120" s="26" t="s">
        <v>35</v>
      </c>
      <c r="L120" s="32"/>
      <c r="M120" s="216" t="str">
        <f>E17</f>
        <v xml:space="preserve"> </v>
      </c>
      <c r="N120" s="182"/>
      <c r="O120" s="182"/>
      <c r="P120" s="182"/>
      <c r="Q120" s="182"/>
      <c r="R120" s="33"/>
    </row>
    <row r="121" spans="2:18" s="1" customFormat="1" ht="14.45" customHeight="1">
      <c r="B121" s="31"/>
      <c r="C121" s="26" t="s">
        <v>33</v>
      </c>
      <c r="D121" s="32"/>
      <c r="E121" s="32"/>
      <c r="F121" s="24" t="str">
        <f>IF(E14="","",E14)</f>
        <v>Vyplň údaj</v>
      </c>
      <c r="G121" s="32"/>
      <c r="H121" s="32"/>
      <c r="I121" s="32"/>
      <c r="J121" s="32"/>
      <c r="K121" s="26" t="s">
        <v>37</v>
      </c>
      <c r="L121" s="32"/>
      <c r="M121" s="216" t="str">
        <f>E20</f>
        <v>Ing.Hynek Seiner</v>
      </c>
      <c r="N121" s="182"/>
      <c r="O121" s="182"/>
      <c r="P121" s="182"/>
      <c r="Q121" s="182"/>
      <c r="R121" s="33"/>
    </row>
    <row r="122" spans="2:18" s="1" customFormat="1" ht="10.3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27" s="8" customFormat="1" ht="29.25" customHeight="1">
      <c r="B123" s="133"/>
      <c r="C123" s="134" t="s">
        <v>132</v>
      </c>
      <c r="D123" s="135" t="s">
        <v>133</v>
      </c>
      <c r="E123" s="135" t="s">
        <v>61</v>
      </c>
      <c r="F123" s="250" t="s">
        <v>134</v>
      </c>
      <c r="G123" s="251"/>
      <c r="H123" s="251"/>
      <c r="I123" s="251"/>
      <c r="J123" s="135" t="s">
        <v>135</v>
      </c>
      <c r="K123" s="135" t="s">
        <v>136</v>
      </c>
      <c r="L123" s="252" t="s">
        <v>137</v>
      </c>
      <c r="M123" s="251"/>
      <c r="N123" s="250" t="s">
        <v>108</v>
      </c>
      <c r="O123" s="251"/>
      <c r="P123" s="251"/>
      <c r="Q123" s="253"/>
      <c r="R123" s="136"/>
      <c r="T123" s="73" t="s">
        <v>138</v>
      </c>
      <c r="U123" s="74" t="s">
        <v>43</v>
      </c>
      <c r="V123" s="74" t="s">
        <v>139</v>
      </c>
      <c r="W123" s="74" t="s">
        <v>140</v>
      </c>
      <c r="X123" s="74" t="s">
        <v>141</v>
      </c>
      <c r="Y123" s="74" t="s">
        <v>142</v>
      </c>
      <c r="Z123" s="74" t="s">
        <v>143</v>
      </c>
      <c r="AA123" s="75" t="s">
        <v>144</v>
      </c>
    </row>
    <row r="124" spans="2:63" s="1" customFormat="1" ht="29.25" customHeight="1">
      <c r="B124" s="31"/>
      <c r="C124" s="77" t="s">
        <v>105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29">
        <f>BK124</f>
        <v>0</v>
      </c>
      <c r="O124" s="230"/>
      <c r="P124" s="230"/>
      <c r="Q124" s="230"/>
      <c r="R124" s="33"/>
      <c r="T124" s="76"/>
      <c r="U124" s="47"/>
      <c r="V124" s="47"/>
      <c r="W124" s="137">
        <f>W125+W166+W168</f>
        <v>0</v>
      </c>
      <c r="X124" s="47"/>
      <c r="Y124" s="137">
        <f>Y125+Y166+Y168</f>
        <v>17.888610000000003</v>
      </c>
      <c r="Z124" s="47"/>
      <c r="AA124" s="138">
        <f>AA125+AA166+AA168</f>
        <v>7.509</v>
      </c>
      <c r="AT124" s="14" t="s">
        <v>78</v>
      </c>
      <c r="AU124" s="14" t="s">
        <v>110</v>
      </c>
      <c r="BK124" s="139">
        <f>BK125+BK166+BK168</f>
        <v>0</v>
      </c>
    </row>
    <row r="125" spans="2:63" s="9" customFormat="1" ht="37.35" customHeight="1">
      <c r="B125" s="140"/>
      <c r="C125" s="141"/>
      <c r="D125" s="142" t="s">
        <v>111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231">
        <f>BK125</f>
        <v>0</v>
      </c>
      <c r="O125" s="232"/>
      <c r="P125" s="232"/>
      <c r="Q125" s="232"/>
      <c r="R125" s="143"/>
      <c r="T125" s="144"/>
      <c r="U125" s="141"/>
      <c r="V125" s="141"/>
      <c r="W125" s="145">
        <f>W126+W134+W140+W146+W147+W153+W156+W162</f>
        <v>0</v>
      </c>
      <c r="X125" s="141"/>
      <c r="Y125" s="145">
        <f>Y126+Y134+Y140+Y146+Y147+Y153+Y156+Y162</f>
        <v>17.888610000000003</v>
      </c>
      <c r="Z125" s="141"/>
      <c r="AA125" s="146">
        <f>AA126+AA134+AA140+AA146+AA147+AA153+AA156+AA162</f>
        <v>7.509</v>
      </c>
      <c r="AR125" s="147" t="s">
        <v>22</v>
      </c>
      <c r="AT125" s="148" t="s">
        <v>78</v>
      </c>
      <c r="AU125" s="148" t="s">
        <v>79</v>
      </c>
      <c r="AY125" s="147" t="s">
        <v>145</v>
      </c>
      <c r="BK125" s="149">
        <f>BK126+BK134+BK140+BK146+BK147+BK153+BK156+BK162</f>
        <v>0</v>
      </c>
    </row>
    <row r="126" spans="2:63" s="9" customFormat="1" ht="19.9" customHeight="1">
      <c r="B126" s="140"/>
      <c r="C126" s="141"/>
      <c r="D126" s="150" t="s">
        <v>112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233">
        <f>BK126</f>
        <v>0</v>
      </c>
      <c r="O126" s="234"/>
      <c r="P126" s="234"/>
      <c r="Q126" s="234"/>
      <c r="R126" s="143"/>
      <c r="T126" s="144"/>
      <c r="U126" s="141"/>
      <c r="V126" s="141"/>
      <c r="W126" s="145">
        <f>SUM(W127:W133)</f>
        <v>0</v>
      </c>
      <c r="X126" s="141"/>
      <c r="Y126" s="145">
        <f>SUM(Y127:Y133)</f>
        <v>0</v>
      </c>
      <c r="Z126" s="141"/>
      <c r="AA126" s="146">
        <f>SUM(AA127:AA133)</f>
        <v>0</v>
      </c>
      <c r="AR126" s="147" t="s">
        <v>22</v>
      </c>
      <c r="AT126" s="148" t="s">
        <v>78</v>
      </c>
      <c r="AU126" s="148" t="s">
        <v>22</v>
      </c>
      <c r="AY126" s="147" t="s">
        <v>145</v>
      </c>
      <c r="BK126" s="149">
        <f>SUM(BK127:BK133)</f>
        <v>0</v>
      </c>
    </row>
    <row r="127" spans="2:65" s="1" customFormat="1" ht="28.9" customHeight="1">
      <c r="B127" s="122"/>
      <c r="C127" s="151" t="s">
        <v>22</v>
      </c>
      <c r="D127" s="151" t="s">
        <v>146</v>
      </c>
      <c r="E127" s="152" t="s">
        <v>147</v>
      </c>
      <c r="F127" s="241" t="s">
        <v>148</v>
      </c>
      <c r="G127" s="242"/>
      <c r="H127" s="242"/>
      <c r="I127" s="242"/>
      <c r="J127" s="153" t="s">
        <v>149</v>
      </c>
      <c r="K127" s="154">
        <v>9</v>
      </c>
      <c r="L127" s="226">
        <v>0</v>
      </c>
      <c r="M127" s="242"/>
      <c r="N127" s="243">
        <f>ROUND(L127*K127,3)</f>
        <v>0</v>
      </c>
      <c r="O127" s="242"/>
      <c r="P127" s="242"/>
      <c r="Q127" s="242"/>
      <c r="R127" s="124"/>
      <c r="T127" s="155" t="s">
        <v>3</v>
      </c>
      <c r="U127" s="40" t="s">
        <v>44</v>
      </c>
      <c r="V127" s="32"/>
      <c r="W127" s="156">
        <f>V127*K127</f>
        <v>0</v>
      </c>
      <c r="X127" s="156">
        <v>0</v>
      </c>
      <c r="Y127" s="156">
        <f>X127*K127</f>
        <v>0</v>
      </c>
      <c r="Z127" s="156">
        <v>0</v>
      </c>
      <c r="AA127" s="157">
        <f>Z127*K127</f>
        <v>0</v>
      </c>
      <c r="AR127" s="14" t="s">
        <v>150</v>
      </c>
      <c r="AT127" s="14" t="s">
        <v>146</v>
      </c>
      <c r="AU127" s="14" t="s">
        <v>103</v>
      </c>
      <c r="AY127" s="14" t="s">
        <v>145</v>
      </c>
      <c r="BE127" s="97">
        <f>IF(U127="základní",N127,0)</f>
        <v>0</v>
      </c>
      <c r="BF127" s="97">
        <f>IF(U127="snížená",N127,0)</f>
        <v>0</v>
      </c>
      <c r="BG127" s="97">
        <f>IF(U127="zákl. přenesená",N127,0)</f>
        <v>0</v>
      </c>
      <c r="BH127" s="97">
        <f>IF(U127="sníž. přenesená",N127,0)</f>
        <v>0</v>
      </c>
      <c r="BI127" s="97">
        <f>IF(U127="nulová",N127,0)</f>
        <v>0</v>
      </c>
      <c r="BJ127" s="14" t="s">
        <v>22</v>
      </c>
      <c r="BK127" s="158">
        <f>ROUND(L127*K127,3)</f>
        <v>0</v>
      </c>
      <c r="BL127" s="14" t="s">
        <v>150</v>
      </c>
      <c r="BM127" s="14" t="s">
        <v>151</v>
      </c>
    </row>
    <row r="128" spans="2:51" s="10" customFormat="1" ht="20.45" customHeight="1">
      <c r="B128" s="159"/>
      <c r="C128" s="160"/>
      <c r="D128" s="160"/>
      <c r="E128" s="161" t="s">
        <v>3</v>
      </c>
      <c r="F128" s="248" t="s">
        <v>152</v>
      </c>
      <c r="G128" s="249"/>
      <c r="H128" s="249"/>
      <c r="I128" s="249"/>
      <c r="J128" s="160"/>
      <c r="K128" s="162">
        <v>9</v>
      </c>
      <c r="L128" s="160"/>
      <c r="M128" s="160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153</v>
      </c>
      <c r="AU128" s="166" t="s">
        <v>103</v>
      </c>
      <c r="AV128" s="10" t="s">
        <v>103</v>
      </c>
      <c r="AW128" s="10" t="s">
        <v>36</v>
      </c>
      <c r="AX128" s="10" t="s">
        <v>22</v>
      </c>
      <c r="AY128" s="166" t="s">
        <v>145</v>
      </c>
    </row>
    <row r="129" spans="2:65" s="1" customFormat="1" ht="28.9" customHeight="1">
      <c r="B129" s="122"/>
      <c r="C129" s="151" t="s">
        <v>103</v>
      </c>
      <c r="D129" s="151" t="s">
        <v>146</v>
      </c>
      <c r="E129" s="152" t="s">
        <v>154</v>
      </c>
      <c r="F129" s="241" t="s">
        <v>155</v>
      </c>
      <c r="G129" s="242"/>
      <c r="H129" s="242"/>
      <c r="I129" s="242"/>
      <c r="J129" s="153" t="s">
        <v>149</v>
      </c>
      <c r="K129" s="154">
        <v>9</v>
      </c>
      <c r="L129" s="226">
        <v>0</v>
      </c>
      <c r="M129" s="242"/>
      <c r="N129" s="243">
        <f>ROUND(L129*K129,3)</f>
        <v>0</v>
      </c>
      <c r="O129" s="242"/>
      <c r="P129" s="242"/>
      <c r="Q129" s="242"/>
      <c r="R129" s="124"/>
      <c r="T129" s="155" t="s">
        <v>3</v>
      </c>
      <c r="U129" s="40" t="s">
        <v>44</v>
      </c>
      <c r="V129" s="32"/>
      <c r="W129" s="156">
        <f>V129*K129</f>
        <v>0</v>
      </c>
      <c r="X129" s="156">
        <v>0</v>
      </c>
      <c r="Y129" s="156">
        <f>X129*K129</f>
        <v>0</v>
      </c>
      <c r="Z129" s="156">
        <v>0</v>
      </c>
      <c r="AA129" s="157">
        <f>Z129*K129</f>
        <v>0</v>
      </c>
      <c r="AR129" s="14" t="s">
        <v>150</v>
      </c>
      <c r="AT129" s="14" t="s">
        <v>146</v>
      </c>
      <c r="AU129" s="14" t="s">
        <v>103</v>
      </c>
      <c r="AY129" s="14" t="s">
        <v>145</v>
      </c>
      <c r="BE129" s="97">
        <f>IF(U129="základní",N129,0)</f>
        <v>0</v>
      </c>
      <c r="BF129" s="97">
        <f>IF(U129="snížená",N129,0)</f>
        <v>0</v>
      </c>
      <c r="BG129" s="97">
        <f>IF(U129="zákl. přenesená",N129,0)</f>
        <v>0</v>
      </c>
      <c r="BH129" s="97">
        <f>IF(U129="sníž. přenesená",N129,0)</f>
        <v>0</v>
      </c>
      <c r="BI129" s="97">
        <f>IF(U129="nulová",N129,0)</f>
        <v>0</v>
      </c>
      <c r="BJ129" s="14" t="s">
        <v>22</v>
      </c>
      <c r="BK129" s="158">
        <f>ROUND(L129*K129,3)</f>
        <v>0</v>
      </c>
      <c r="BL129" s="14" t="s">
        <v>150</v>
      </c>
      <c r="BM129" s="14" t="s">
        <v>156</v>
      </c>
    </row>
    <row r="130" spans="2:65" s="1" customFormat="1" ht="28.9" customHeight="1">
      <c r="B130" s="122"/>
      <c r="C130" s="151" t="s">
        <v>157</v>
      </c>
      <c r="D130" s="151" t="s">
        <v>146</v>
      </c>
      <c r="E130" s="152" t="s">
        <v>158</v>
      </c>
      <c r="F130" s="241" t="s">
        <v>159</v>
      </c>
      <c r="G130" s="242"/>
      <c r="H130" s="242"/>
      <c r="I130" s="242"/>
      <c r="J130" s="153" t="s">
        <v>149</v>
      </c>
      <c r="K130" s="154">
        <v>9</v>
      </c>
      <c r="L130" s="226">
        <v>0</v>
      </c>
      <c r="M130" s="242"/>
      <c r="N130" s="243">
        <f>ROUND(L130*K130,3)</f>
        <v>0</v>
      </c>
      <c r="O130" s="242"/>
      <c r="P130" s="242"/>
      <c r="Q130" s="242"/>
      <c r="R130" s="124"/>
      <c r="T130" s="155" t="s">
        <v>3</v>
      </c>
      <c r="U130" s="40" t="s">
        <v>44</v>
      </c>
      <c r="V130" s="32"/>
      <c r="W130" s="156">
        <f>V130*K130</f>
        <v>0</v>
      </c>
      <c r="X130" s="156">
        <v>0</v>
      </c>
      <c r="Y130" s="156">
        <f>X130*K130</f>
        <v>0</v>
      </c>
      <c r="Z130" s="156">
        <v>0</v>
      </c>
      <c r="AA130" s="157">
        <f>Z130*K130</f>
        <v>0</v>
      </c>
      <c r="AR130" s="14" t="s">
        <v>150</v>
      </c>
      <c r="AT130" s="14" t="s">
        <v>146</v>
      </c>
      <c r="AU130" s="14" t="s">
        <v>103</v>
      </c>
      <c r="AY130" s="14" t="s">
        <v>145</v>
      </c>
      <c r="BE130" s="97">
        <f>IF(U130="základní",N130,0)</f>
        <v>0</v>
      </c>
      <c r="BF130" s="97">
        <f>IF(U130="snížená",N130,0)</f>
        <v>0</v>
      </c>
      <c r="BG130" s="97">
        <f>IF(U130="zákl. přenesená",N130,0)</f>
        <v>0</v>
      </c>
      <c r="BH130" s="97">
        <f>IF(U130="sníž. přenesená",N130,0)</f>
        <v>0</v>
      </c>
      <c r="BI130" s="97">
        <f>IF(U130="nulová",N130,0)</f>
        <v>0</v>
      </c>
      <c r="BJ130" s="14" t="s">
        <v>22</v>
      </c>
      <c r="BK130" s="158">
        <f>ROUND(L130*K130,3)</f>
        <v>0</v>
      </c>
      <c r="BL130" s="14" t="s">
        <v>150</v>
      </c>
      <c r="BM130" s="14" t="s">
        <v>160</v>
      </c>
    </row>
    <row r="131" spans="2:65" s="1" customFormat="1" ht="28.9" customHeight="1">
      <c r="B131" s="122"/>
      <c r="C131" s="151" t="s">
        <v>150</v>
      </c>
      <c r="D131" s="151" t="s">
        <v>146</v>
      </c>
      <c r="E131" s="152" t="s">
        <v>161</v>
      </c>
      <c r="F131" s="241" t="s">
        <v>162</v>
      </c>
      <c r="G131" s="242"/>
      <c r="H131" s="242"/>
      <c r="I131" s="242"/>
      <c r="J131" s="153" t="s">
        <v>149</v>
      </c>
      <c r="K131" s="154">
        <v>9</v>
      </c>
      <c r="L131" s="226">
        <v>0</v>
      </c>
      <c r="M131" s="242"/>
      <c r="N131" s="243">
        <f>ROUND(L131*K131,3)</f>
        <v>0</v>
      </c>
      <c r="O131" s="242"/>
      <c r="P131" s="242"/>
      <c r="Q131" s="242"/>
      <c r="R131" s="124"/>
      <c r="T131" s="155" t="s">
        <v>3</v>
      </c>
      <c r="U131" s="40" t="s">
        <v>44</v>
      </c>
      <c r="V131" s="32"/>
      <c r="W131" s="156">
        <f>V131*K131</f>
        <v>0</v>
      </c>
      <c r="X131" s="156">
        <v>0</v>
      </c>
      <c r="Y131" s="156">
        <f>X131*K131</f>
        <v>0</v>
      </c>
      <c r="Z131" s="156">
        <v>0</v>
      </c>
      <c r="AA131" s="157">
        <f>Z131*K131</f>
        <v>0</v>
      </c>
      <c r="AR131" s="14" t="s">
        <v>150</v>
      </c>
      <c r="AT131" s="14" t="s">
        <v>146</v>
      </c>
      <c r="AU131" s="14" t="s">
        <v>103</v>
      </c>
      <c r="AY131" s="14" t="s">
        <v>145</v>
      </c>
      <c r="BE131" s="97">
        <f>IF(U131="základní",N131,0)</f>
        <v>0</v>
      </c>
      <c r="BF131" s="97">
        <f>IF(U131="snížená",N131,0)</f>
        <v>0</v>
      </c>
      <c r="BG131" s="97">
        <f>IF(U131="zákl. přenesená",N131,0)</f>
        <v>0</v>
      </c>
      <c r="BH131" s="97">
        <f>IF(U131="sníž. přenesená",N131,0)</f>
        <v>0</v>
      </c>
      <c r="BI131" s="97">
        <f>IF(U131="nulová",N131,0)</f>
        <v>0</v>
      </c>
      <c r="BJ131" s="14" t="s">
        <v>22</v>
      </c>
      <c r="BK131" s="158">
        <f>ROUND(L131*K131,3)</f>
        <v>0</v>
      </c>
      <c r="BL131" s="14" t="s">
        <v>150</v>
      </c>
      <c r="BM131" s="14" t="s">
        <v>163</v>
      </c>
    </row>
    <row r="132" spans="2:65" s="1" customFormat="1" ht="28.9" customHeight="1">
      <c r="B132" s="122"/>
      <c r="C132" s="151" t="s">
        <v>164</v>
      </c>
      <c r="D132" s="151" t="s">
        <v>146</v>
      </c>
      <c r="E132" s="152" t="s">
        <v>165</v>
      </c>
      <c r="F132" s="241" t="s">
        <v>166</v>
      </c>
      <c r="G132" s="242"/>
      <c r="H132" s="242"/>
      <c r="I132" s="242"/>
      <c r="J132" s="153" t="s">
        <v>149</v>
      </c>
      <c r="K132" s="154">
        <v>9</v>
      </c>
      <c r="L132" s="226">
        <v>0</v>
      </c>
      <c r="M132" s="242"/>
      <c r="N132" s="243">
        <f>ROUND(L132*K132,3)</f>
        <v>0</v>
      </c>
      <c r="O132" s="242"/>
      <c r="P132" s="242"/>
      <c r="Q132" s="242"/>
      <c r="R132" s="124"/>
      <c r="T132" s="155" t="s">
        <v>3</v>
      </c>
      <c r="U132" s="40" t="s">
        <v>44</v>
      </c>
      <c r="V132" s="32"/>
      <c r="W132" s="156">
        <f>V132*K132</f>
        <v>0</v>
      </c>
      <c r="X132" s="156">
        <v>0</v>
      </c>
      <c r="Y132" s="156">
        <f>X132*K132</f>
        <v>0</v>
      </c>
      <c r="Z132" s="156">
        <v>0</v>
      </c>
      <c r="AA132" s="157">
        <f>Z132*K132</f>
        <v>0</v>
      </c>
      <c r="AR132" s="14" t="s">
        <v>150</v>
      </c>
      <c r="AT132" s="14" t="s">
        <v>146</v>
      </c>
      <c r="AU132" s="14" t="s">
        <v>103</v>
      </c>
      <c r="AY132" s="14" t="s">
        <v>145</v>
      </c>
      <c r="BE132" s="97">
        <f>IF(U132="základní",N132,0)</f>
        <v>0</v>
      </c>
      <c r="BF132" s="97">
        <f>IF(U132="snížená",N132,0)</f>
        <v>0</v>
      </c>
      <c r="BG132" s="97">
        <f>IF(U132="zákl. přenesená",N132,0)</f>
        <v>0</v>
      </c>
      <c r="BH132" s="97">
        <f>IF(U132="sníž. přenesená",N132,0)</f>
        <v>0</v>
      </c>
      <c r="BI132" s="97">
        <f>IF(U132="nulová",N132,0)</f>
        <v>0</v>
      </c>
      <c r="BJ132" s="14" t="s">
        <v>22</v>
      </c>
      <c r="BK132" s="158">
        <f>ROUND(L132*K132,3)</f>
        <v>0</v>
      </c>
      <c r="BL132" s="14" t="s">
        <v>150</v>
      </c>
      <c r="BM132" s="14" t="s">
        <v>167</v>
      </c>
    </row>
    <row r="133" spans="2:65" s="1" customFormat="1" ht="20.45" customHeight="1">
      <c r="B133" s="122"/>
      <c r="C133" s="151" t="s">
        <v>168</v>
      </c>
      <c r="D133" s="151" t="s">
        <v>146</v>
      </c>
      <c r="E133" s="152" t="s">
        <v>169</v>
      </c>
      <c r="F133" s="241" t="s">
        <v>170</v>
      </c>
      <c r="G133" s="242"/>
      <c r="H133" s="242"/>
      <c r="I133" s="242"/>
      <c r="J133" s="153" t="s">
        <v>171</v>
      </c>
      <c r="K133" s="154">
        <v>50</v>
      </c>
      <c r="L133" s="226">
        <v>0</v>
      </c>
      <c r="M133" s="242"/>
      <c r="N133" s="243">
        <f>ROUND(L133*K133,3)</f>
        <v>0</v>
      </c>
      <c r="O133" s="242"/>
      <c r="P133" s="242"/>
      <c r="Q133" s="242"/>
      <c r="R133" s="124"/>
      <c r="T133" s="155" t="s">
        <v>3</v>
      </c>
      <c r="U133" s="40" t="s">
        <v>44</v>
      </c>
      <c r="V133" s="32"/>
      <c r="W133" s="156">
        <f>V133*K133</f>
        <v>0</v>
      </c>
      <c r="X133" s="156">
        <v>0</v>
      </c>
      <c r="Y133" s="156">
        <f>X133*K133</f>
        <v>0</v>
      </c>
      <c r="Z133" s="156">
        <v>0</v>
      </c>
      <c r="AA133" s="157">
        <f>Z133*K133</f>
        <v>0</v>
      </c>
      <c r="AR133" s="14" t="s">
        <v>150</v>
      </c>
      <c r="AT133" s="14" t="s">
        <v>146</v>
      </c>
      <c r="AU133" s="14" t="s">
        <v>103</v>
      </c>
      <c r="AY133" s="14" t="s">
        <v>145</v>
      </c>
      <c r="BE133" s="97">
        <f>IF(U133="základní",N133,0)</f>
        <v>0</v>
      </c>
      <c r="BF133" s="97">
        <f>IF(U133="snížená",N133,0)</f>
        <v>0</v>
      </c>
      <c r="BG133" s="97">
        <f>IF(U133="zákl. přenesená",N133,0)</f>
        <v>0</v>
      </c>
      <c r="BH133" s="97">
        <f>IF(U133="sníž. přenesená",N133,0)</f>
        <v>0</v>
      </c>
      <c r="BI133" s="97">
        <f>IF(U133="nulová",N133,0)</f>
        <v>0</v>
      </c>
      <c r="BJ133" s="14" t="s">
        <v>22</v>
      </c>
      <c r="BK133" s="158">
        <f>ROUND(L133*K133,3)</f>
        <v>0</v>
      </c>
      <c r="BL133" s="14" t="s">
        <v>150</v>
      </c>
      <c r="BM133" s="14" t="s">
        <v>172</v>
      </c>
    </row>
    <row r="134" spans="2:63" s="9" customFormat="1" ht="29.85" customHeight="1">
      <c r="B134" s="140"/>
      <c r="C134" s="141"/>
      <c r="D134" s="150" t="s">
        <v>113</v>
      </c>
      <c r="E134" s="150"/>
      <c r="F134" s="150"/>
      <c r="G134" s="150"/>
      <c r="H134" s="150"/>
      <c r="I134" s="150"/>
      <c r="J134" s="150"/>
      <c r="K134" s="150"/>
      <c r="L134" s="150"/>
      <c r="M134" s="150"/>
      <c r="N134" s="235">
        <f>BK134</f>
        <v>0</v>
      </c>
      <c r="O134" s="236"/>
      <c r="P134" s="236"/>
      <c r="Q134" s="236"/>
      <c r="R134" s="143"/>
      <c r="T134" s="144"/>
      <c r="U134" s="141"/>
      <c r="V134" s="141"/>
      <c r="W134" s="145">
        <f>SUM(W135:W139)</f>
        <v>0</v>
      </c>
      <c r="X134" s="141"/>
      <c r="Y134" s="145">
        <f>SUM(Y135:Y139)</f>
        <v>14.061280000000002</v>
      </c>
      <c r="Z134" s="141"/>
      <c r="AA134" s="146">
        <f>SUM(AA135:AA139)</f>
        <v>0</v>
      </c>
      <c r="AR134" s="147" t="s">
        <v>22</v>
      </c>
      <c r="AT134" s="148" t="s">
        <v>78</v>
      </c>
      <c r="AU134" s="148" t="s">
        <v>22</v>
      </c>
      <c r="AY134" s="147" t="s">
        <v>145</v>
      </c>
      <c r="BK134" s="149">
        <f>SUM(BK135:BK139)</f>
        <v>0</v>
      </c>
    </row>
    <row r="135" spans="2:65" s="1" customFormat="1" ht="28.9" customHeight="1">
      <c r="B135" s="122"/>
      <c r="C135" s="151" t="s">
        <v>173</v>
      </c>
      <c r="D135" s="151" t="s">
        <v>146</v>
      </c>
      <c r="E135" s="152" t="s">
        <v>174</v>
      </c>
      <c r="F135" s="241" t="s">
        <v>175</v>
      </c>
      <c r="G135" s="242"/>
      <c r="H135" s="242"/>
      <c r="I135" s="242"/>
      <c r="J135" s="153" t="s">
        <v>171</v>
      </c>
      <c r="K135" s="154">
        <v>46</v>
      </c>
      <c r="L135" s="226">
        <v>0</v>
      </c>
      <c r="M135" s="242"/>
      <c r="N135" s="243">
        <f>ROUND(L135*K135,3)</f>
        <v>0</v>
      </c>
      <c r="O135" s="242"/>
      <c r="P135" s="242"/>
      <c r="Q135" s="242"/>
      <c r="R135" s="124"/>
      <c r="T135" s="155" t="s">
        <v>3</v>
      </c>
      <c r="U135" s="40" t="s">
        <v>44</v>
      </c>
      <c r="V135" s="32"/>
      <c r="W135" s="156">
        <f>V135*K135</f>
        <v>0</v>
      </c>
      <c r="X135" s="156">
        <v>0.08425</v>
      </c>
      <c r="Y135" s="156">
        <f>X135*K135</f>
        <v>3.8755</v>
      </c>
      <c r="Z135" s="156">
        <v>0</v>
      </c>
      <c r="AA135" s="157">
        <f>Z135*K135</f>
        <v>0</v>
      </c>
      <c r="AR135" s="14" t="s">
        <v>150</v>
      </c>
      <c r="AT135" s="14" t="s">
        <v>146</v>
      </c>
      <c r="AU135" s="14" t="s">
        <v>103</v>
      </c>
      <c r="AY135" s="14" t="s">
        <v>145</v>
      </c>
      <c r="BE135" s="97">
        <f>IF(U135="základní",N135,0)</f>
        <v>0</v>
      </c>
      <c r="BF135" s="97">
        <f>IF(U135="snížená",N135,0)</f>
        <v>0</v>
      </c>
      <c r="BG135" s="97">
        <f>IF(U135="zákl. přenesená",N135,0)</f>
        <v>0</v>
      </c>
      <c r="BH135" s="97">
        <f>IF(U135="sníž. přenesená",N135,0)</f>
        <v>0</v>
      </c>
      <c r="BI135" s="97">
        <f>IF(U135="nulová",N135,0)</f>
        <v>0</v>
      </c>
      <c r="BJ135" s="14" t="s">
        <v>22</v>
      </c>
      <c r="BK135" s="158">
        <f>ROUND(L135*K135,3)</f>
        <v>0</v>
      </c>
      <c r="BL135" s="14" t="s">
        <v>150</v>
      </c>
      <c r="BM135" s="14" t="s">
        <v>176</v>
      </c>
    </row>
    <row r="136" spans="2:65" s="1" customFormat="1" ht="28.9" customHeight="1">
      <c r="B136" s="122"/>
      <c r="C136" s="167" t="s">
        <v>177</v>
      </c>
      <c r="D136" s="167" t="s">
        <v>178</v>
      </c>
      <c r="E136" s="168" t="s">
        <v>179</v>
      </c>
      <c r="F136" s="244" t="s">
        <v>180</v>
      </c>
      <c r="G136" s="245"/>
      <c r="H136" s="245"/>
      <c r="I136" s="245"/>
      <c r="J136" s="169" t="s">
        <v>171</v>
      </c>
      <c r="K136" s="170">
        <v>46.46</v>
      </c>
      <c r="L136" s="246">
        <v>0</v>
      </c>
      <c r="M136" s="245"/>
      <c r="N136" s="247">
        <f>ROUND(L136*K136,3)</f>
        <v>0</v>
      </c>
      <c r="O136" s="242"/>
      <c r="P136" s="242"/>
      <c r="Q136" s="242"/>
      <c r="R136" s="124"/>
      <c r="T136" s="155" t="s">
        <v>3</v>
      </c>
      <c r="U136" s="40" t="s">
        <v>44</v>
      </c>
      <c r="V136" s="32"/>
      <c r="W136" s="156">
        <f>V136*K136</f>
        <v>0</v>
      </c>
      <c r="X136" s="156">
        <v>0.14</v>
      </c>
      <c r="Y136" s="156">
        <f>X136*K136</f>
        <v>6.5044</v>
      </c>
      <c r="Z136" s="156">
        <v>0</v>
      </c>
      <c r="AA136" s="157">
        <f>Z136*K136</f>
        <v>0</v>
      </c>
      <c r="AR136" s="14" t="s">
        <v>177</v>
      </c>
      <c r="AT136" s="14" t="s">
        <v>178</v>
      </c>
      <c r="AU136" s="14" t="s">
        <v>103</v>
      </c>
      <c r="AY136" s="14" t="s">
        <v>145</v>
      </c>
      <c r="BE136" s="97">
        <f>IF(U136="základní",N136,0)</f>
        <v>0</v>
      </c>
      <c r="BF136" s="97">
        <f>IF(U136="snížená",N136,0)</f>
        <v>0</v>
      </c>
      <c r="BG136" s="97">
        <f>IF(U136="zákl. přenesená",N136,0)</f>
        <v>0</v>
      </c>
      <c r="BH136" s="97">
        <f>IF(U136="sníž. přenesená",N136,0)</f>
        <v>0</v>
      </c>
      <c r="BI136" s="97">
        <f>IF(U136="nulová",N136,0)</f>
        <v>0</v>
      </c>
      <c r="BJ136" s="14" t="s">
        <v>22</v>
      </c>
      <c r="BK136" s="158">
        <f>ROUND(L136*K136,3)</f>
        <v>0</v>
      </c>
      <c r="BL136" s="14" t="s">
        <v>150</v>
      </c>
      <c r="BM136" s="14" t="s">
        <v>181</v>
      </c>
    </row>
    <row r="137" spans="2:65" s="1" customFormat="1" ht="20.45" customHeight="1">
      <c r="B137" s="122"/>
      <c r="C137" s="151" t="s">
        <v>182</v>
      </c>
      <c r="D137" s="151" t="s">
        <v>146</v>
      </c>
      <c r="E137" s="152" t="s">
        <v>183</v>
      </c>
      <c r="F137" s="241" t="s">
        <v>184</v>
      </c>
      <c r="G137" s="242"/>
      <c r="H137" s="242"/>
      <c r="I137" s="242"/>
      <c r="J137" s="153" t="s">
        <v>171</v>
      </c>
      <c r="K137" s="154">
        <v>46</v>
      </c>
      <c r="L137" s="226">
        <v>0</v>
      </c>
      <c r="M137" s="242"/>
      <c r="N137" s="243">
        <f>ROUND(L137*K137,3)</f>
        <v>0</v>
      </c>
      <c r="O137" s="242"/>
      <c r="P137" s="242"/>
      <c r="Q137" s="242"/>
      <c r="R137" s="124"/>
      <c r="T137" s="155" t="s">
        <v>3</v>
      </c>
      <c r="U137" s="40" t="s">
        <v>44</v>
      </c>
      <c r="V137" s="32"/>
      <c r="W137" s="156">
        <f>V137*K137</f>
        <v>0</v>
      </c>
      <c r="X137" s="156">
        <v>0.08003</v>
      </c>
      <c r="Y137" s="156">
        <f>X137*K137</f>
        <v>3.6813800000000003</v>
      </c>
      <c r="Z137" s="156">
        <v>0</v>
      </c>
      <c r="AA137" s="157">
        <f>Z137*K137</f>
        <v>0</v>
      </c>
      <c r="AR137" s="14" t="s">
        <v>150</v>
      </c>
      <c r="AT137" s="14" t="s">
        <v>146</v>
      </c>
      <c r="AU137" s="14" t="s">
        <v>103</v>
      </c>
      <c r="AY137" s="14" t="s">
        <v>145</v>
      </c>
      <c r="BE137" s="97">
        <f>IF(U137="základní",N137,0)</f>
        <v>0</v>
      </c>
      <c r="BF137" s="97">
        <f>IF(U137="snížená",N137,0)</f>
        <v>0</v>
      </c>
      <c r="BG137" s="97">
        <f>IF(U137="zákl. přenesená",N137,0)</f>
        <v>0</v>
      </c>
      <c r="BH137" s="97">
        <f>IF(U137="sníž. přenesená",N137,0)</f>
        <v>0</v>
      </c>
      <c r="BI137" s="97">
        <f>IF(U137="nulová",N137,0)</f>
        <v>0</v>
      </c>
      <c r="BJ137" s="14" t="s">
        <v>22</v>
      </c>
      <c r="BK137" s="158">
        <f>ROUND(L137*K137,3)</f>
        <v>0</v>
      </c>
      <c r="BL137" s="14" t="s">
        <v>150</v>
      </c>
      <c r="BM137" s="14" t="s">
        <v>185</v>
      </c>
    </row>
    <row r="138" spans="2:65" s="1" customFormat="1" ht="20.45" customHeight="1">
      <c r="B138" s="122"/>
      <c r="C138" s="151" t="s">
        <v>27</v>
      </c>
      <c r="D138" s="151" t="s">
        <v>146</v>
      </c>
      <c r="E138" s="152" t="s">
        <v>186</v>
      </c>
      <c r="F138" s="241" t="s">
        <v>187</v>
      </c>
      <c r="G138" s="242"/>
      <c r="H138" s="242"/>
      <c r="I138" s="242"/>
      <c r="J138" s="153" t="s">
        <v>171</v>
      </c>
      <c r="K138" s="154">
        <v>46</v>
      </c>
      <c r="L138" s="226">
        <v>0</v>
      </c>
      <c r="M138" s="242"/>
      <c r="N138" s="243">
        <f>ROUND(L138*K138,3)</f>
        <v>0</v>
      </c>
      <c r="O138" s="242"/>
      <c r="P138" s="242"/>
      <c r="Q138" s="242"/>
      <c r="R138" s="124"/>
      <c r="T138" s="155" t="s">
        <v>3</v>
      </c>
      <c r="U138" s="40" t="s">
        <v>44</v>
      </c>
      <c r="V138" s="32"/>
      <c r="W138" s="156">
        <f>V138*K138</f>
        <v>0</v>
      </c>
      <c r="X138" s="156">
        <v>0</v>
      </c>
      <c r="Y138" s="156">
        <f>X138*K138</f>
        <v>0</v>
      </c>
      <c r="Z138" s="156">
        <v>0</v>
      </c>
      <c r="AA138" s="157">
        <f>Z138*K138</f>
        <v>0</v>
      </c>
      <c r="AR138" s="14" t="s">
        <v>150</v>
      </c>
      <c r="AT138" s="14" t="s">
        <v>146</v>
      </c>
      <c r="AU138" s="14" t="s">
        <v>103</v>
      </c>
      <c r="AY138" s="14" t="s">
        <v>145</v>
      </c>
      <c r="BE138" s="97">
        <f>IF(U138="základní",N138,0)</f>
        <v>0</v>
      </c>
      <c r="BF138" s="97">
        <f>IF(U138="snížená",N138,0)</f>
        <v>0</v>
      </c>
      <c r="BG138" s="97">
        <f>IF(U138="zákl. přenesená",N138,0)</f>
        <v>0</v>
      </c>
      <c r="BH138" s="97">
        <f>IF(U138="sníž. přenesená",N138,0)</f>
        <v>0</v>
      </c>
      <c r="BI138" s="97">
        <f>IF(U138="nulová",N138,0)</f>
        <v>0</v>
      </c>
      <c r="BJ138" s="14" t="s">
        <v>22</v>
      </c>
      <c r="BK138" s="158">
        <f>ROUND(L138*K138,3)</f>
        <v>0</v>
      </c>
      <c r="BL138" s="14" t="s">
        <v>150</v>
      </c>
      <c r="BM138" s="14" t="s">
        <v>188</v>
      </c>
    </row>
    <row r="139" spans="2:65" s="1" customFormat="1" ht="28.9" customHeight="1">
      <c r="B139" s="122"/>
      <c r="C139" s="151" t="s">
        <v>189</v>
      </c>
      <c r="D139" s="151" t="s">
        <v>146</v>
      </c>
      <c r="E139" s="152" t="s">
        <v>190</v>
      </c>
      <c r="F139" s="241" t="s">
        <v>191</v>
      </c>
      <c r="G139" s="242"/>
      <c r="H139" s="242"/>
      <c r="I139" s="242"/>
      <c r="J139" s="153" t="s">
        <v>192</v>
      </c>
      <c r="K139" s="154">
        <v>14.061</v>
      </c>
      <c r="L139" s="226">
        <v>0</v>
      </c>
      <c r="M139" s="242"/>
      <c r="N139" s="243">
        <f>ROUND(L139*K139,3)</f>
        <v>0</v>
      </c>
      <c r="O139" s="242"/>
      <c r="P139" s="242"/>
      <c r="Q139" s="242"/>
      <c r="R139" s="124"/>
      <c r="T139" s="155" t="s">
        <v>3</v>
      </c>
      <c r="U139" s="40" t="s">
        <v>44</v>
      </c>
      <c r="V139" s="32"/>
      <c r="W139" s="156">
        <f>V139*K139</f>
        <v>0</v>
      </c>
      <c r="X139" s="156">
        <v>0</v>
      </c>
      <c r="Y139" s="156">
        <f>X139*K139</f>
        <v>0</v>
      </c>
      <c r="Z139" s="156">
        <v>0</v>
      </c>
      <c r="AA139" s="157">
        <f>Z139*K139</f>
        <v>0</v>
      </c>
      <c r="AR139" s="14" t="s">
        <v>150</v>
      </c>
      <c r="AT139" s="14" t="s">
        <v>146</v>
      </c>
      <c r="AU139" s="14" t="s">
        <v>103</v>
      </c>
      <c r="AY139" s="14" t="s">
        <v>145</v>
      </c>
      <c r="BE139" s="97">
        <f>IF(U139="základní",N139,0)</f>
        <v>0</v>
      </c>
      <c r="BF139" s="97">
        <f>IF(U139="snížená",N139,0)</f>
        <v>0</v>
      </c>
      <c r="BG139" s="97">
        <f>IF(U139="zákl. přenesená",N139,0)</f>
        <v>0</v>
      </c>
      <c r="BH139" s="97">
        <f>IF(U139="sníž. přenesená",N139,0)</f>
        <v>0</v>
      </c>
      <c r="BI139" s="97">
        <f>IF(U139="nulová",N139,0)</f>
        <v>0</v>
      </c>
      <c r="BJ139" s="14" t="s">
        <v>22</v>
      </c>
      <c r="BK139" s="158">
        <f>ROUND(L139*K139,3)</f>
        <v>0</v>
      </c>
      <c r="BL139" s="14" t="s">
        <v>150</v>
      </c>
      <c r="BM139" s="14" t="s">
        <v>193</v>
      </c>
    </row>
    <row r="140" spans="2:63" s="9" customFormat="1" ht="29.85" customHeight="1">
      <c r="B140" s="140"/>
      <c r="C140" s="141"/>
      <c r="D140" s="150" t="s">
        <v>114</v>
      </c>
      <c r="E140" s="150"/>
      <c r="F140" s="150"/>
      <c r="G140" s="150"/>
      <c r="H140" s="150"/>
      <c r="I140" s="150"/>
      <c r="J140" s="150"/>
      <c r="K140" s="150"/>
      <c r="L140" s="150"/>
      <c r="M140" s="150"/>
      <c r="N140" s="235">
        <f>BK140</f>
        <v>0</v>
      </c>
      <c r="O140" s="236"/>
      <c r="P140" s="236"/>
      <c r="Q140" s="236"/>
      <c r="R140" s="143"/>
      <c r="T140" s="144"/>
      <c r="U140" s="141"/>
      <c r="V140" s="141"/>
      <c r="W140" s="145">
        <f>SUM(W141:W145)</f>
        <v>0</v>
      </c>
      <c r="X140" s="141"/>
      <c r="Y140" s="145">
        <f>SUM(Y141:Y145)</f>
        <v>1.18232</v>
      </c>
      <c r="Z140" s="141"/>
      <c r="AA140" s="146">
        <f>SUM(AA141:AA145)</f>
        <v>0</v>
      </c>
      <c r="AR140" s="147" t="s">
        <v>22</v>
      </c>
      <c r="AT140" s="148" t="s">
        <v>78</v>
      </c>
      <c r="AU140" s="148" t="s">
        <v>22</v>
      </c>
      <c r="AY140" s="147" t="s">
        <v>145</v>
      </c>
      <c r="BK140" s="149">
        <f>SUM(BK141:BK145)</f>
        <v>0</v>
      </c>
    </row>
    <row r="141" spans="2:65" s="1" customFormat="1" ht="28.9" customHeight="1">
      <c r="B141" s="122"/>
      <c r="C141" s="151" t="s">
        <v>194</v>
      </c>
      <c r="D141" s="151" t="s">
        <v>146</v>
      </c>
      <c r="E141" s="152" t="s">
        <v>174</v>
      </c>
      <c r="F141" s="241" t="s">
        <v>175</v>
      </c>
      <c r="G141" s="242"/>
      <c r="H141" s="242"/>
      <c r="I141" s="242"/>
      <c r="J141" s="153" t="s">
        <v>171</v>
      </c>
      <c r="K141" s="154">
        <v>4</v>
      </c>
      <c r="L141" s="226">
        <v>0</v>
      </c>
      <c r="M141" s="242"/>
      <c r="N141" s="243">
        <f>ROUND(L141*K141,3)</f>
        <v>0</v>
      </c>
      <c r="O141" s="242"/>
      <c r="P141" s="242"/>
      <c r="Q141" s="242"/>
      <c r="R141" s="124"/>
      <c r="T141" s="155" t="s">
        <v>3</v>
      </c>
      <c r="U141" s="40" t="s">
        <v>44</v>
      </c>
      <c r="V141" s="32"/>
      <c r="W141" s="156">
        <f>V141*K141</f>
        <v>0</v>
      </c>
      <c r="X141" s="156">
        <v>0.08425</v>
      </c>
      <c r="Y141" s="156">
        <f>X141*K141</f>
        <v>0.337</v>
      </c>
      <c r="Z141" s="156">
        <v>0</v>
      </c>
      <c r="AA141" s="157">
        <f>Z141*K141</f>
        <v>0</v>
      </c>
      <c r="AR141" s="14" t="s">
        <v>150</v>
      </c>
      <c r="AT141" s="14" t="s">
        <v>146</v>
      </c>
      <c r="AU141" s="14" t="s">
        <v>103</v>
      </c>
      <c r="AY141" s="14" t="s">
        <v>145</v>
      </c>
      <c r="BE141" s="97">
        <f>IF(U141="základní",N141,0)</f>
        <v>0</v>
      </c>
      <c r="BF141" s="97">
        <f>IF(U141="snížená",N141,0)</f>
        <v>0</v>
      </c>
      <c r="BG141" s="97">
        <f>IF(U141="zákl. přenesená",N141,0)</f>
        <v>0</v>
      </c>
      <c r="BH141" s="97">
        <f>IF(U141="sníž. přenesená",N141,0)</f>
        <v>0</v>
      </c>
      <c r="BI141" s="97">
        <f>IF(U141="nulová",N141,0)</f>
        <v>0</v>
      </c>
      <c r="BJ141" s="14" t="s">
        <v>22</v>
      </c>
      <c r="BK141" s="158">
        <f>ROUND(L141*K141,3)</f>
        <v>0</v>
      </c>
      <c r="BL141" s="14" t="s">
        <v>150</v>
      </c>
      <c r="BM141" s="14" t="s">
        <v>195</v>
      </c>
    </row>
    <row r="142" spans="2:65" s="1" customFormat="1" ht="28.9" customHeight="1">
      <c r="B142" s="122"/>
      <c r="C142" s="167" t="s">
        <v>196</v>
      </c>
      <c r="D142" s="167" t="s">
        <v>178</v>
      </c>
      <c r="E142" s="168" t="s">
        <v>197</v>
      </c>
      <c r="F142" s="244" t="s">
        <v>198</v>
      </c>
      <c r="G142" s="245"/>
      <c r="H142" s="245"/>
      <c r="I142" s="245"/>
      <c r="J142" s="169" t="s">
        <v>171</v>
      </c>
      <c r="K142" s="170">
        <v>4.04</v>
      </c>
      <c r="L142" s="246">
        <v>0</v>
      </c>
      <c r="M142" s="245"/>
      <c r="N142" s="247">
        <f>ROUND(L142*K142,3)</f>
        <v>0</v>
      </c>
      <c r="O142" s="242"/>
      <c r="P142" s="242"/>
      <c r="Q142" s="242"/>
      <c r="R142" s="124"/>
      <c r="T142" s="155" t="s">
        <v>3</v>
      </c>
      <c r="U142" s="40" t="s">
        <v>44</v>
      </c>
      <c r="V142" s="32"/>
      <c r="W142" s="156">
        <f>V142*K142</f>
        <v>0</v>
      </c>
      <c r="X142" s="156">
        <v>0.13</v>
      </c>
      <c r="Y142" s="156">
        <f>X142*K142</f>
        <v>0.5252</v>
      </c>
      <c r="Z142" s="156">
        <v>0</v>
      </c>
      <c r="AA142" s="157">
        <f>Z142*K142</f>
        <v>0</v>
      </c>
      <c r="AR142" s="14" t="s">
        <v>177</v>
      </c>
      <c r="AT142" s="14" t="s">
        <v>178</v>
      </c>
      <c r="AU142" s="14" t="s">
        <v>103</v>
      </c>
      <c r="AY142" s="14" t="s">
        <v>145</v>
      </c>
      <c r="BE142" s="97">
        <f>IF(U142="základní",N142,0)</f>
        <v>0</v>
      </c>
      <c r="BF142" s="97">
        <f>IF(U142="snížená",N142,0)</f>
        <v>0</v>
      </c>
      <c r="BG142" s="97">
        <f>IF(U142="zákl. přenesená",N142,0)</f>
        <v>0</v>
      </c>
      <c r="BH142" s="97">
        <f>IF(U142="sníž. přenesená",N142,0)</f>
        <v>0</v>
      </c>
      <c r="BI142" s="97">
        <f>IF(U142="nulová",N142,0)</f>
        <v>0</v>
      </c>
      <c r="BJ142" s="14" t="s">
        <v>22</v>
      </c>
      <c r="BK142" s="158">
        <f>ROUND(L142*K142,3)</f>
        <v>0</v>
      </c>
      <c r="BL142" s="14" t="s">
        <v>150</v>
      </c>
      <c r="BM142" s="14" t="s">
        <v>199</v>
      </c>
    </row>
    <row r="143" spans="2:65" s="1" customFormat="1" ht="20.45" customHeight="1">
      <c r="B143" s="122"/>
      <c r="C143" s="151" t="s">
        <v>200</v>
      </c>
      <c r="D143" s="151" t="s">
        <v>146</v>
      </c>
      <c r="E143" s="152" t="s">
        <v>183</v>
      </c>
      <c r="F143" s="241" t="s">
        <v>184</v>
      </c>
      <c r="G143" s="242"/>
      <c r="H143" s="242"/>
      <c r="I143" s="242"/>
      <c r="J143" s="153" t="s">
        <v>171</v>
      </c>
      <c r="K143" s="154">
        <v>4</v>
      </c>
      <c r="L143" s="226">
        <v>0</v>
      </c>
      <c r="M143" s="242"/>
      <c r="N143" s="243">
        <f>ROUND(L143*K143,3)</f>
        <v>0</v>
      </c>
      <c r="O143" s="242"/>
      <c r="P143" s="242"/>
      <c r="Q143" s="242"/>
      <c r="R143" s="124"/>
      <c r="T143" s="155" t="s">
        <v>3</v>
      </c>
      <c r="U143" s="40" t="s">
        <v>44</v>
      </c>
      <c r="V143" s="32"/>
      <c r="W143" s="156">
        <f>V143*K143</f>
        <v>0</v>
      </c>
      <c r="X143" s="156">
        <v>0.08003</v>
      </c>
      <c r="Y143" s="156">
        <f>X143*K143</f>
        <v>0.32012</v>
      </c>
      <c r="Z143" s="156">
        <v>0</v>
      </c>
      <c r="AA143" s="157">
        <f>Z143*K143</f>
        <v>0</v>
      </c>
      <c r="AR143" s="14" t="s">
        <v>150</v>
      </c>
      <c r="AT143" s="14" t="s">
        <v>146</v>
      </c>
      <c r="AU143" s="14" t="s">
        <v>103</v>
      </c>
      <c r="AY143" s="14" t="s">
        <v>145</v>
      </c>
      <c r="BE143" s="97">
        <f>IF(U143="základní",N143,0)</f>
        <v>0</v>
      </c>
      <c r="BF143" s="97">
        <f>IF(U143="snížená",N143,0)</f>
        <v>0</v>
      </c>
      <c r="BG143" s="97">
        <f>IF(U143="zákl. přenesená",N143,0)</f>
        <v>0</v>
      </c>
      <c r="BH143" s="97">
        <f>IF(U143="sníž. přenesená",N143,0)</f>
        <v>0</v>
      </c>
      <c r="BI143" s="97">
        <f>IF(U143="nulová",N143,0)</f>
        <v>0</v>
      </c>
      <c r="BJ143" s="14" t="s">
        <v>22</v>
      </c>
      <c r="BK143" s="158">
        <f>ROUND(L143*K143,3)</f>
        <v>0</v>
      </c>
      <c r="BL143" s="14" t="s">
        <v>150</v>
      </c>
      <c r="BM143" s="14" t="s">
        <v>201</v>
      </c>
    </row>
    <row r="144" spans="2:65" s="1" customFormat="1" ht="20.45" customHeight="1">
      <c r="B144" s="122"/>
      <c r="C144" s="151" t="s">
        <v>9</v>
      </c>
      <c r="D144" s="151" t="s">
        <v>146</v>
      </c>
      <c r="E144" s="152" t="s">
        <v>186</v>
      </c>
      <c r="F144" s="241" t="s">
        <v>187</v>
      </c>
      <c r="G144" s="242"/>
      <c r="H144" s="242"/>
      <c r="I144" s="242"/>
      <c r="J144" s="153" t="s">
        <v>171</v>
      </c>
      <c r="K144" s="154">
        <v>4</v>
      </c>
      <c r="L144" s="226">
        <v>0</v>
      </c>
      <c r="M144" s="242"/>
      <c r="N144" s="243">
        <f>ROUND(L144*K144,3)</f>
        <v>0</v>
      </c>
      <c r="O144" s="242"/>
      <c r="P144" s="242"/>
      <c r="Q144" s="242"/>
      <c r="R144" s="124"/>
      <c r="T144" s="155" t="s">
        <v>3</v>
      </c>
      <c r="U144" s="40" t="s">
        <v>44</v>
      </c>
      <c r="V144" s="32"/>
      <c r="W144" s="156">
        <f>V144*K144</f>
        <v>0</v>
      </c>
      <c r="X144" s="156">
        <v>0</v>
      </c>
      <c r="Y144" s="156">
        <f>X144*K144</f>
        <v>0</v>
      </c>
      <c r="Z144" s="156">
        <v>0</v>
      </c>
      <c r="AA144" s="157">
        <f>Z144*K144</f>
        <v>0</v>
      </c>
      <c r="AR144" s="14" t="s">
        <v>150</v>
      </c>
      <c r="AT144" s="14" t="s">
        <v>146</v>
      </c>
      <c r="AU144" s="14" t="s">
        <v>103</v>
      </c>
      <c r="AY144" s="14" t="s">
        <v>145</v>
      </c>
      <c r="BE144" s="97">
        <f>IF(U144="základní",N144,0)</f>
        <v>0</v>
      </c>
      <c r="BF144" s="97">
        <f>IF(U144="snížená",N144,0)</f>
        <v>0</v>
      </c>
      <c r="BG144" s="97">
        <f>IF(U144="zákl. přenesená",N144,0)</f>
        <v>0</v>
      </c>
      <c r="BH144" s="97">
        <f>IF(U144="sníž. přenesená",N144,0)</f>
        <v>0</v>
      </c>
      <c r="BI144" s="97">
        <f>IF(U144="nulová",N144,0)</f>
        <v>0</v>
      </c>
      <c r="BJ144" s="14" t="s">
        <v>22</v>
      </c>
      <c r="BK144" s="158">
        <f>ROUND(L144*K144,3)</f>
        <v>0</v>
      </c>
      <c r="BL144" s="14" t="s">
        <v>150</v>
      </c>
      <c r="BM144" s="14" t="s">
        <v>202</v>
      </c>
    </row>
    <row r="145" spans="2:65" s="1" customFormat="1" ht="28.9" customHeight="1">
      <c r="B145" s="122"/>
      <c r="C145" s="151" t="s">
        <v>203</v>
      </c>
      <c r="D145" s="151" t="s">
        <v>146</v>
      </c>
      <c r="E145" s="152" t="s">
        <v>190</v>
      </c>
      <c r="F145" s="241" t="s">
        <v>191</v>
      </c>
      <c r="G145" s="242"/>
      <c r="H145" s="242"/>
      <c r="I145" s="242"/>
      <c r="J145" s="153" t="s">
        <v>192</v>
      </c>
      <c r="K145" s="154">
        <v>1.182</v>
      </c>
      <c r="L145" s="226">
        <v>0</v>
      </c>
      <c r="M145" s="242"/>
      <c r="N145" s="243">
        <f>ROUND(L145*K145,3)</f>
        <v>0</v>
      </c>
      <c r="O145" s="242"/>
      <c r="P145" s="242"/>
      <c r="Q145" s="242"/>
      <c r="R145" s="124"/>
      <c r="T145" s="155" t="s">
        <v>3</v>
      </c>
      <c r="U145" s="40" t="s">
        <v>44</v>
      </c>
      <c r="V145" s="32"/>
      <c r="W145" s="156">
        <f>V145*K145</f>
        <v>0</v>
      </c>
      <c r="X145" s="156">
        <v>0</v>
      </c>
      <c r="Y145" s="156">
        <f>X145*K145</f>
        <v>0</v>
      </c>
      <c r="Z145" s="156">
        <v>0</v>
      </c>
      <c r="AA145" s="157">
        <f>Z145*K145</f>
        <v>0</v>
      </c>
      <c r="AR145" s="14" t="s">
        <v>150</v>
      </c>
      <c r="AT145" s="14" t="s">
        <v>146</v>
      </c>
      <c r="AU145" s="14" t="s">
        <v>103</v>
      </c>
      <c r="AY145" s="14" t="s">
        <v>145</v>
      </c>
      <c r="BE145" s="97">
        <f>IF(U145="základní",N145,0)</f>
        <v>0</v>
      </c>
      <c r="BF145" s="97">
        <f>IF(U145="snížená",N145,0)</f>
        <v>0</v>
      </c>
      <c r="BG145" s="97">
        <f>IF(U145="zákl. přenesená",N145,0)</f>
        <v>0</v>
      </c>
      <c r="BH145" s="97">
        <f>IF(U145="sníž. přenesená",N145,0)</f>
        <v>0</v>
      </c>
      <c r="BI145" s="97">
        <f>IF(U145="nulová",N145,0)</f>
        <v>0</v>
      </c>
      <c r="BJ145" s="14" t="s">
        <v>22</v>
      </c>
      <c r="BK145" s="158">
        <f>ROUND(L145*K145,3)</f>
        <v>0</v>
      </c>
      <c r="BL145" s="14" t="s">
        <v>150</v>
      </c>
      <c r="BM145" s="14" t="s">
        <v>204</v>
      </c>
    </row>
    <row r="146" spans="2:63" s="9" customFormat="1" ht="29.85" customHeight="1">
      <c r="B146" s="140"/>
      <c r="C146" s="141"/>
      <c r="D146" s="150" t="s">
        <v>115</v>
      </c>
      <c r="E146" s="150"/>
      <c r="F146" s="150"/>
      <c r="G146" s="150"/>
      <c r="H146" s="150"/>
      <c r="I146" s="150"/>
      <c r="J146" s="150"/>
      <c r="K146" s="150"/>
      <c r="L146" s="150"/>
      <c r="M146" s="150"/>
      <c r="N146" s="237">
        <f>BK146</f>
        <v>0</v>
      </c>
      <c r="O146" s="238"/>
      <c r="P146" s="238"/>
      <c r="Q146" s="238"/>
      <c r="R146" s="143"/>
      <c r="T146" s="144"/>
      <c r="U146" s="141"/>
      <c r="V146" s="141"/>
      <c r="W146" s="145">
        <v>0</v>
      </c>
      <c r="X146" s="141"/>
      <c r="Y146" s="145">
        <v>0</v>
      </c>
      <c r="Z146" s="141"/>
      <c r="AA146" s="146">
        <v>0</v>
      </c>
      <c r="AR146" s="147" t="s">
        <v>22</v>
      </c>
      <c r="AT146" s="148" t="s">
        <v>78</v>
      </c>
      <c r="AU146" s="148" t="s">
        <v>22</v>
      </c>
      <c r="AY146" s="147" t="s">
        <v>145</v>
      </c>
      <c r="BK146" s="149">
        <v>0</v>
      </c>
    </row>
    <row r="147" spans="2:63" s="9" customFormat="1" ht="19.9" customHeight="1">
      <c r="B147" s="140"/>
      <c r="C147" s="141"/>
      <c r="D147" s="150" t="s">
        <v>116</v>
      </c>
      <c r="E147" s="150"/>
      <c r="F147" s="150"/>
      <c r="G147" s="150"/>
      <c r="H147" s="150"/>
      <c r="I147" s="150"/>
      <c r="J147" s="150"/>
      <c r="K147" s="150"/>
      <c r="L147" s="150"/>
      <c r="M147" s="150"/>
      <c r="N147" s="233">
        <f>BK147</f>
        <v>0</v>
      </c>
      <c r="O147" s="234"/>
      <c r="P147" s="234"/>
      <c r="Q147" s="234"/>
      <c r="R147" s="143"/>
      <c r="T147" s="144"/>
      <c r="U147" s="141"/>
      <c r="V147" s="141"/>
      <c r="W147" s="145">
        <f>SUM(W148:W152)</f>
        <v>0</v>
      </c>
      <c r="X147" s="141"/>
      <c r="Y147" s="145">
        <f>SUM(Y148:Y152)</f>
        <v>0.11011</v>
      </c>
      <c r="Z147" s="141"/>
      <c r="AA147" s="146">
        <f>SUM(AA148:AA152)</f>
        <v>0.009000000000000001</v>
      </c>
      <c r="AR147" s="147" t="s">
        <v>22</v>
      </c>
      <c r="AT147" s="148" t="s">
        <v>78</v>
      </c>
      <c r="AU147" s="148" t="s">
        <v>22</v>
      </c>
      <c r="AY147" s="147" t="s">
        <v>145</v>
      </c>
      <c r="BK147" s="149">
        <f>SUM(BK148:BK152)</f>
        <v>0</v>
      </c>
    </row>
    <row r="148" spans="2:65" s="1" customFormat="1" ht="40.15" customHeight="1">
      <c r="B148" s="122"/>
      <c r="C148" s="151" t="s">
        <v>205</v>
      </c>
      <c r="D148" s="151" t="s">
        <v>146</v>
      </c>
      <c r="E148" s="152" t="s">
        <v>206</v>
      </c>
      <c r="F148" s="241" t="s">
        <v>207</v>
      </c>
      <c r="G148" s="242"/>
      <c r="H148" s="242"/>
      <c r="I148" s="242"/>
      <c r="J148" s="153" t="s">
        <v>208</v>
      </c>
      <c r="K148" s="154">
        <v>1</v>
      </c>
      <c r="L148" s="226">
        <v>0</v>
      </c>
      <c r="M148" s="242"/>
      <c r="N148" s="243">
        <f>ROUND(L148*K148,3)</f>
        <v>0</v>
      </c>
      <c r="O148" s="242"/>
      <c r="P148" s="242"/>
      <c r="Q148" s="242"/>
      <c r="R148" s="124"/>
      <c r="T148" s="155" t="s">
        <v>3</v>
      </c>
      <c r="U148" s="40" t="s">
        <v>44</v>
      </c>
      <c r="V148" s="32"/>
      <c r="W148" s="156">
        <f>V148*K148</f>
        <v>0</v>
      </c>
      <c r="X148" s="156">
        <v>0.0007</v>
      </c>
      <c r="Y148" s="156">
        <f>X148*K148</f>
        <v>0.0007</v>
      </c>
      <c r="Z148" s="156">
        <v>0</v>
      </c>
      <c r="AA148" s="157">
        <f>Z148*K148</f>
        <v>0</v>
      </c>
      <c r="AR148" s="14" t="s">
        <v>150</v>
      </c>
      <c r="AT148" s="14" t="s">
        <v>146</v>
      </c>
      <c r="AU148" s="14" t="s">
        <v>103</v>
      </c>
      <c r="AY148" s="14" t="s">
        <v>145</v>
      </c>
      <c r="BE148" s="97">
        <f>IF(U148="základní",N148,0)</f>
        <v>0</v>
      </c>
      <c r="BF148" s="97">
        <f>IF(U148="snížená",N148,0)</f>
        <v>0</v>
      </c>
      <c r="BG148" s="97">
        <f>IF(U148="zákl. přenesená",N148,0)</f>
        <v>0</v>
      </c>
      <c r="BH148" s="97">
        <f>IF(U148="sníž. přenesená",N148,0)</f>
        <v>0</v>
      </c>
      <c r="BI148" s="97">
        <f>IF(U148="nulová",N148,0)</f>
        <v>0</v>
      </c>
      <c r="BJ148" s="14" t="s">
        <v>22</v>
      </c>
      <c r="BK148" s="158">
        <f>ROUND(L148*K148,3)</f>
        <v>0</v>
      </c>
      <c r="BL148" s="14" t="s">
        <v>150</v>
      </c>
      <c r="BM148" s="14" t="s">
        <v>209</v>
      </c>
    </row>
    <row r="149" spans="2:65" s="1" customFormat="1" ht="28.9" customHeight="1">
      <c r="B149" s="122"/>
      <c r="C149" s="151" t="s">
        <v>210</v>
      </c>
      <c r="D149" s="151" t="s">
        <v>146</v>
      </c>
      <c r="E149" s="152" t="s">
        <v>211</v>
      </c>
      <c r="F149" s="241" t="s">
        <v>212</v>
      </c>
      <c r="G149" s="242"/>
      <c r="H149" s="242"/>
      <c r="I149" s="242"/>
      <c r="J149" s="153" t="s">
        <v>208</v>
      </c>
      <c r="K149" s="154">
        <v>1</v>
      </c>
      <c r="L149" s="226">
        <v>0</v>
      </c>
      <c r="M149" s="242"/>
      <c r="N149" s="243">
        <f>ROUND(L149*K149,3)</f>
        <v>0</v>
      </c>
      <c r="O149" s="242"/>
      <c r="P149" s="242"/>
      <c r="Q149" s="242"/>
      <c r="R149" s="124"/>
      <c r="T149" s="155" t="s">
        <v>3</v>
      </c>
      <c r="U149" s="40" t="s">
        <v>44</v>
      </c>
      <c r="V149" s="32"/>
      <c r="W149" s="156">
        <f>V149*K149</f>
        <v>0</v>
      </c>
      <c r="X149" s="156">
        <v>0.10941</v>
      </c>
      <c r="Y149" s="156">
        <f>X149*K149</f>
        <v>0.10941</v>
      </c>
      <c r="Z149" s="156">
        <v>0</v>
      </c>
      <c r="AA149" s="157">
        <f>Z149*K149</f>
        <v>0</v>
      </c>
      <c r="AR149" s="14" t="s">
        <v>150</v>
      </c>
      <c r="AT149" s="14" t="s">
        <v>146</v>
      </c>
      <c r="AU149" s="14" t="s">
        <v>103</v>
      </c>
      <c r="AY149" s="14" t="s">
        <v>145</v>
      </c>
      <c r="BE149" s="97">
        <f>IF(U149="základní",N149,0)</f>
        <v>0</v>
      </c>
      <c r="BF149" s="97">
        <f>IF(U149="snížená",N149,0)</f>
        <v>0</v>
      </c>
      <c r="BG149" s="97">
        <f>IF(U149="zákl. přenesená",N149,0)</f>
        <v>0</v>
      </c>
      <c r="BH149" s="97">
        <f>IF(U149="sníž. přenesená",N149,0)</f>
        <v>0</v>
      </c>
      <c r="BI149" s="97">
        <f>IF(U149="nulová",N149,0)</f>
        <v>0</v>
      </c>
      <c r="BJ149" s="14" t="s">
        <v>22</v>
      </c>
      <c r="BK149" s="158">
        <f>ROUND(L149*K149,3)</f>
        <v>0</v>
      </c>
      <c r="BL149" s="14" t="s">
        <v>150</v>
      </c>
      <c r="BM149" s="14" t="s">
        <v>213</v>
      </c>
    </row>
    <row r="150" spans="2:65" s="1" customFormat="1" ht="28.9" customHeight="1">
      <c r="B150" s="122"/>
      <c r="C150" s="151" t="s">
        <v>214</v>
      </c>
      <c r="D150" s="151" t="s">
        <v>146</v>
      </c>
      <c r="E150" s="152" t="s">
        <v>215</v>
      </c>
      <c r="F150" s="241" t="s">
        <v>216</v>
      </c>
      <c r="G150" s="242"/>
      <c r="H150" s="242"/>
      <c r="I150" s="242"/>
      <c r="J150" s="153" t="s">
        <v>208</v>
      </c>
      <c r="K150" s="154">
        <v>1</v>
      </c>
      <c r="L150" s="226">
        <v>0</v>
      </c>
      <c r="M150" s="242"/>
      <c r="N150" s="243">
        <f>ROUND(L150*K150,3)</f>
        <v>0</v>
      </c>
      <c r="O150" s="242"/>
      <c r="P150" s="242"/>
      <c r="Q150" s="242"/>
      <c r="R150" s="124"/>
      <c r="T150" s="155" t="s">
        <v>3</v>
      </c>
      <c r="U150" s="40" t="s">
        <v>44</v>
      </c>
      <c r="V150" s="32"/>
      <c r="W150" s="156">
        <f>V150*K150</f>
        <v>0</v>
      </c>
      <c r="X150" s="156">
        <v>0</v>
      </c>
      <c r="Y150" s="156">
        <f>X150*K150</f>
        <v>0</v>
      </c>
      <c r="Z150" s="156">
        <v>0.004</v>
      </c>
      <c r="AA150" s="157">
        <f>Z150*K150</f>
        <v>0.004</v>
      </c>
      <c r="AR150" s="14" t="s">
        <v>150</v>
      </c>
      <c r="AT150" s="14" t="s">
        <v>146</v>
      </c>
      <c r="AU150" s="14" t="s">
        <v>103</v>
      </c>
      <c r="AY150" s="14" t="s">
        <v>145</v>
      </c>
      <c r="BE150" s="97">
        <f>IF(U150="základní",N150,0)</f>
        <v>0</v>
      </c>
      <c r="BF150" s="97">
        <f>IF(U150="snížená",N150,0)</f>
        <v>0</v>
      </c>
      <c r="BG150" s="97">
        <f>IF(U150="zákl. přenesená",N150,0)</f>
        <v>0</v>
      </c>
      <c r="BH150" s="97">
        <f>IF(U150="sníž. přenesená",N150,0)</f>
        <v>0</v>
      </c>
      <c r="BI150" s="97">
        <f>IF(U150="nulová",N150,0)</f>
        <v>0</v>
      </c>
      <c r="BJ150" s="14" t="s">
        <v>22</v>
      </c>
      <c r="BK150" s="158">
        <f>ROUND(L150*K150,3)</f>
        <v>0</v>
      </c>
      <c r="BL150" s="14" t="s">
        <v>150</v>
      </c>
      <c r="BM150" s="14" t="s">
        <v>217</v>
      </c>
    </row>
    <row r="151" spans="2:65" s="1" customFormat="1" ht="40.15" customHeight="1">
      <c r="B151" s="122"/>
      <c r="C151" s="151" t="s">
        <v>218</v>
      </c>
      <c r="D151" s="151" t="s">
        <v>146</v>
      </c>
      <c r="E151" s="152" t="s">
        <v>219</v>
      </c>
      <c r="F151" s="241" t="s">
        <v>220</v>
      </c>
      <c r="G151" s="242"/>
      <c r="H151" s="242"/>
      <c r="I151" s="242"/>
      <c r="J151" s="153" t="s">
        <v>208</v>
      </c>
      <c r="K151" s="154">
        <v>1</v>
      </c>
      <c r="L151" s="226">
        <v>0</v>
      </c>
      <c r="M151" s="242"/>
      <c r="N151" s="243">
        <f>ROUND(L151*K151,3)</f>
        <v>0</v>
      </c>
      <c r="O151" s="242"/>
      <c r="P151" s="242"/>
      <c r="Q151" s="242"/>
      <c r="R151" s="124"/>
      <c r="T151" s="155" t="s">
        <v>3</v>
      </c>
      <c r="U151" s="40" t="s">
        <v>44</v>
      </c>
      <c r="V151" s="32"/>
      <c r="W151" s="156">
        <f>V151*K151</f>
        <v>0</v>
      </c>
      <c r="X151" s="156">
        <v>0</v>
      </c>
      <c r="Y151" s="156">
        <f>X151*K151</f>
        <v>0</v>
      </c>
      <c r="Z151" s="156">
        <v>0.005</v>
      </c>
      <c r="AA151" s="157">
        <f>Z151*K151</f>
        <v>0.005</v>
      </c>
      <c r="AR151" s="14" t="s">
        <v>150</v>
      </c>
      <c r="AT151" s="14" t="s">
        <v>146</v>
      </c>
      <c r="AU151" s="14" t="s">
        <v>103</v>
      </c>
      <c r="AY151" s="14" t="s">
        <v>145</v>
      </c>
      <c r="BE151" s="97">
        <f>IF(U151="základní",N151,0)</f>
        <v>0</v>
      </c>
      <c r="BF151" s="97">
        <f>IF(U151="snížená",N151,0)</f>
        <v>0</v>
      </c>
      <c r="BG151" s="97">
        <f>IF(U151="zákl. přenesená",N151,0)</f>
        <v>0</v>
      </c>
      <c r="BH151" s="97">
        <f>IF(U151="sníž. přenesená",N151,0)</f>
        <v>0</v>
      </c>
      <c r="BI151" s="97">
        <f>IF(U151="nulová",N151,0)</f>
        <v>0</v>
      </c>
      <c r="BJ151" s="14" t="s">
        <v>22</v>
      </c>
      <c r="BK151" s="158">
        <f>ROUND(L151*K151,3)</f>
        <v>0</v>
      </c>
      <c r="BL151" s="14" t="s">
        <v>150</v>
      </c>
      <c r="BM151" s="14" t="s">
        <v>221</v>
      </c>
    </row>
    <row r="152" spans="2:65" s="1" customFormat="1" ht="28.9" customHeight="1">
      <c r="B152" s="122"/>
      <c r="C152" s="151" t="s">
        <v>8</v>
      </c>
      <c r="D152" s="151" t="s">
        <v>146</v>
      </c>
      <c r="E152" s="152" t="s">
        <v>190</v>
      </c>
      <c r="F152" s="241" t="s">
        <v>191</v>
      </c>
      <c r="G152" s="242"/>
      <c r="H152" s="242"/>
      <c r="I152" s="242"/>
      <c r="J152" s="153" t="s">
        <v>192</v>
      </c>
      <c r="K152" s="154">
        <v>0.11</v>
      </c>
      <c r="L152" s="226">
        <v>0</v>
      </c>
      <c r="M152" s="242"/>
      <c r="N152" s="243">
        <f>ROUND(L152*K152,3)</f>
        <v>0</v>
      </c>
      <c r="O152" s="242"/>
      <c r="P152" s="242"/>
      <c r="Q152" s="242"/>
      <c r="R152" s="124"/>
      <c r="T152" s="155" t="s">
        <v>3</v>
      </c>
      <c r="U152" s="40" t="s">
        <v>44</v>
      </c>
      <c r="V152" s="32"/>
      <c r="W152" s="156">
        <f>V152*K152</f>
        <v>0</v>
      </c>
      <c r="X152" s="156">
        <v>0</v>
      </c>
      <c r="Y152" s="156">
        <f>X152*K152</f>
        <v>0</v>
      </c>
      <c r="Z152" s="156">
        <v>0</v>
      </c>
      <c r="AA152" s="157">
        <f>Z152*K152</f>
        <v>0</v>
      </c>
      <c r="AR152" s="14" t="s">
        <v>150</v>
      </c>
      <c r="AT152" s="14" t="s">
        <v>146</v>
      </c>
      <c r="AU152" s="14" t="s">
        <v>103</v>
      </c>
      <c r="AY152" s="14" t="s">
        <v>145</v>
      </c>
      <c r="BE152" s="97">
        <f>IF(U152="základní",N152,0)</f>
        <v>0</v>
      </c>
      <c r="BF152" s="97">
        <f>IF(U152="snížená",N152,0)</f>
        <v>0</v>
      </c>
      <c r="BG152" s="97">
        <f>IF(U152="zákl. přenesená",N152,0)</f>
        <v>0</v>
      </c>
      <c r="BH152" s="97">
        <f>IF(U152="sníž. přenesená",N152,0)</f>
        <v>0</v>
      </c>
      <c r="BI152" s="97">
        <f>IF(U152="nulová",N152,0)</f>
        <v>0</v>
      </c>
      <c r="BJ152" s="14" t="s">
        <v>22</v>
      </c>
      <c r="BK152" s="158">
        <f>ROUND(L152*K152,3)</f>
        <v>0</v>
      </c>
      <c r="BL152" s="14" t="s">
        <v>150</v>
      </c>
      <c r="BM152" s="14" t="s">
        <v>222</v>
      </c>
    </row>
    <row r="153" spans="2:63" s="9" customFormat="1" ht="29.85" customHeight="1">
      <c r="B153" s="140"/>
      <c r="C153" s="141"/>
      <c r="D153" s="150" t="s">
        <v>117</v>
      </c>
      <c r="E153" s="150"/>
      <c r="F153" s="150"/>
      <c r="G153" s="150"/>
      <c r="H153" s="150"/>
      <c r="I153" s="150"/>
      <c r="J153" s="150"/>
      <c r="K153" s="150"/>
      <c r="L153" s="150"/>
      <c r="M153" s="150"/>
      <c r="N153" s="235">
        <f>BK153</f>
        <v>0</v>
      </c>
      <c r="O153" s="236"/>
      <c r="P153" s="236"/>
      <c r="Q153" s="236"/>
      <c r="R153" s="143"/>
      <c r="T153" s="144"/>
      <c r="U153" s="141"/>
      <c r="V153" s="141"/>
      <c r="W153" s="145">
        <f>SUM(W154:W155)</f>
        <v>0</v>
      </c>
      <c r="X153" s="141"/>
      <c r="Y153" s="145">
        <f>SUM(Y154:Y155)</f>
        <v>0</v>
      </c>
      <c r="Z153" s="141"/>
      <c r="AA153" s="146">
        <f>SUM(AA154:AA155)</f>
        <v>7.5</v>
      </c>
      <c r="AR153" s="147" t="s">
        <v>22</v>
      </c>
      <c r="AT153" s="148" t="s">
        <v>78</v>
      </c>
      <c r="AU153" s="148" t="s">
        <v>22</v>
      </c>
      <c r="AY153" s="147" t="s">
        <v>145</v>
      </c>
      <c r="BK153" s="149">
        <f>SUM(BK154:BK155)</f>
        <v>0</v>
      </c>
    </row>
    <row r="154" spans="2:65" s="1" customFormat="1" ht="28.9" customHeight="1">
      <c r="B154" s="122"/>
      <c r="C154" s="151" t="s">
        <v>223</v>
      </c>
      <c r="D154" s="151" t="s">
        <v>146</v>
      </c>
      <c r="E154" s="152" t="s">
        <v>224</v>
      </c>
      <c r="F154" s="241" t="s">
        <v>225</v>
      </c>
      <c r="G154" s="242"/>
      <c r="H154" s="242"/>
      <c r="I154" s="242"/>
      <c r="J154" s="153" t="s">
        <v>171</v>
      </c>
      <c r="K154" s="154">
        <v>20</v>
      </c>
      <c r="L154" s="226">
        <v>0</v>
      </c>
      <c r="M154" s="242"/>
      <c r="N154" s="243">
        <f>ROUND(L154*K154,3)</f>
        <v>0</v>
      </c>
      <c r="O154" s="242"/>
      <c r="P154" s="242"/>
      <c r="Q154" s="242"/>
      <c r="R154" s="124"/>
      <c r="T154" s="155" t="s">
        <v>3</v>
      </c>
      <c r="U154" s="40" t="s">
        <v>44</v>
      </c>
      <c r="V154" s="32"/>
      <c r="W154" s="156">
        <f>V154*K154</f>
        <v>0</v>
      </c>
      <c r="X154" s="156">
        <v>0</v>
      </c>
      <c r="Y154" s="156">
        <f>X154*K154</f>
        <v>0</v>
      </c>
      <c r="Z154" s="156">
        <v>0.26</v>
      </c>
      <c r="AA154" s="157">
        <f>Z154*K154</f>
        <v>5.2</v>
      </c>
      <c r="AR154" s="14" t="s">
        <v>150</v>
      </c>
      <c r="AT154" s="14" t="s">
        <v>146</v>
      </c>
      <c r="AU154" s="14" t="s">
        <v>103</v>
      </c>
      <c r="AY154" s="14" t="s">
        <v>145</v>
      </c>
      <c r="BE154" s="97">
        <f>IF(U154="základní",N154,0)</f>
        <v>0</v>
      </c>
      <c r="BF154" s="97">
        <f>IF(U154="snížená",N154,0)</f>
        <v>0</v>
      </c>
      <c r="BG154" s="97">
        <f>IF(U154="zákl. přenesená",N154,0)</f>
        <v>0</v>
      </c>
      <c r="BH154" s="97">
        <f>IF(U154="sníž. přenesená",N154,0)</f>
        <v>0</v>
      </c>
      <c r="BI154" s="97">
        <f>IF(U154="nulová",N154,0)</f>
        <v>0</v>
      </c>
      <c r="BJ154" s="14" t="s">
        <v>22</v>
      </c>
      <c r="BK154" s="158">
        <f>ROUND(L154*K154,3)</f>
        <v>0</v>
      </c>
      <c r="BL154" s="14" t="s">
        <v>150</v>
      </c>
      <c r="BM154" s="14" t="s">
        <v>226</v>
      </c>
    </row>
    <row r="155" spans="2:65" s="1" customFormat="1" ht="20.45" customHeight="1">
      <c r="B155" s="122"/>
      <c r="C155" s="151" t="s">
        <v>227</v>
      </c>
      <c r="D155" s="151" t="s">
        <v>146</v>
      </c>
      <c r="E155" s="152" t="s">
        <v>228</v>
      </c>
      <c r="F155" s="241" t="s">
        <v>229</v>
      </c>
      <c r="G155" s="242"/>
      <c r="H155" s="242"/>
      <c r="I155" s="242"/>
      <c r="J155" s="153" t="s">
        <v>230</v>
      </c>
      <c r="K155" s="154">
        <v>10</v>
      </c>
      <c r="L155" s="226">
        <v>0</v>
      </c>
      <c r="M155" s="242"/>
      <c r="N155" s="243">
        <f>ROUND(L155*K155,3)</f>
        <v>0</v>
      </c>
      <c r="O155" s="242"/>
      <c r="P155" s="242"/>
      <c r="Q155" s="242"/>
      <c r="R155" s="124"/>
      <c r="T155" s="155" t="s">
        <v>3</v>
      </c>
      <c r="U155" s="40" t="s">
        <v>44</v>
      </c>
      <c r="V155" s="32"/>
      <c r="W155" s="156">
        <f>V155*K155</f>
        <v>0</v>
      </c>
      <c r="X155" s="156">
        <v>0</v>
      </c>
      <c r="Y155" s="156">
        <f>X155*K155</f>
        <v>0</v>
      </c>
      <c r="Z155" s="156">
        <v>0.23</v>
      </c>
      <c r="AA155" s="157">
        <f>Z155*K155</f>
        <v>2.3000000000000003</v>
      </c>
      <c r="AR155" s="14" t="s">
        <v>150</v>
      </c>
      <c r="AT155" s="14" t="s">
        <v>146</v>
      </c>
      <c r="AU155" s="14" t="s">
        <v>103</v>
      </c>
      <c r="AY155" s="14" t="s">
        <v>145</v>
      </c>
      <c r="BE155" s="97">
        <f>IF(U155="základní",N155,0)</f>
        <v>0</v>
      </c>
      <c r="BF155" s="97">
        <f>IF(U155="snížená",N155,0)</f>
        <v>0</v>
      </c>
      <c r="BG155" s="97">
        <f>IF(U155="zákl. přenesená",N155,0)</f>
        <v>0</v>
      </c>
      <c r="BH155" s="97">
        <f>IF(U155="sníž. přenesená",N155,0)</f>
        <v>0</v>
      </c>
      <c r="BI155" s="97">
        <f>IF(U155="nulová",N155,0)</f>
        <v>0</v>
      </c>
      <c r="BJ155" s="14" t="s">
        <v>22</v>
      </c>
      <c r="BK155" s="158">
        <f>ROUND(L155*K155,3)</f>
        <v>0</v>
      </c>
      <c r="BL155" s="14" t="s">
        <v>150</v>
      </c>
      <c r="BM155" s="14" t="s">
        <v>231</v>
      </c>
    </row>
    <row r="156" spans="2:63" s="9" customFormat="1" ht="29.85" customHeight="1">
      <c r="B156" s="140"/>
      <c r="C156" s="141"/>
      <c r="D156" s="150" t="s">
        <v>118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235">
        <f>BK156</f>
        <v>0</v>
      </c>
      <c r="O156" s="236"/>
      <c r="P156" s="236"/>
      <c r="Q156" s="236"/>
      <c r="R156" s="143"/>
      <c r="T156" s="144"/>
      <c r="U156" s="141"/>
      <c r="V156" s="141"/>
      <c r="W156" s="145">
        <f>SUM(W157:W161)</f>
        <v>0</v>
      </c>
      <c r="X156" s="141"/>
      <c r="Y156" s="145">
        <f>SUM(Y157:Y161)</f>
        <v>0</v>
      </c>
      <c r="Z156" s="141"/>
      <c r="AA156" s="146">
        <f>SUM(AA157:AA161)</f>
        <v>0</v>
      </c>
      <c r="AR156" s="147" t="s">
        <v>22</v>
      </c>
      <c r="AT156" s="148" t="s">
        <v>78</v>
      </c>
      <c r="AU156" s="148" t="s">
        <v>22</v>
      </c>
      <c r="AY156" s="147" t="s">
        <v>145</v>
      </c>
      <c r="BK156" s="149">
        <f>SUM(BK157:BK161)</f>
        <v>0</v>
      </c>
    </row>
    <row r="157" spans="2:65" s="1" customFormat="1" ht="40.15" customHeight="1">
      <c r="B157" s="122"/>
      <c r="C157" s="151" t="s">
        <v>232</v>
      </c>
      <c r="D157" s="151" t="s">
        <v>146</v>
      </c>
      <c r="E157" s="152" t="s">
        <v>233</v>
      </c>
      <c r="F157" s="241" t="s">
        <v>234</v>
      </c>
      <c r="G157" s="242"/>
      <c r="H157" s="242"/>
      <c r="I157" s="242"/>
      <c r="J157" s="153" t="s">
        <v>192</v>
      </c>
      <c r="K157" s="154">
        <v>7.509</v>
      </c>
      <c r="L157" s="226">
        <v>0</v>
      </c>
      <c r="M157" s="242"/>
      <c r="N157" s="243">
        <f>ROUND(L157*K157,3)</f>
        <v>0</v>
      </c>
      <c r="O157" s="242"/>
      <c r="P157" s="242"/>
      <c r="Q157" s="242"/>
      <c r="R157" s="124"/>
      <c r="T157" s="155" t="s">
        <v>3</v>
      </c>
      <c r="U157" s="40" t="s">
        <v>44</v>
      </c>
      <c r="V157" s="32"/>
      <c r="W157" s="156">
        <f>V157*K157</f>
        <v>0</v>
      </c>
      <c r="X157" s="156">
        <v>0</v>
      </c>
      <c r="Y157" s="156">
        <f>X157*K157</f>
        <v>0</v>
      </c>
      <c r="Z157" s="156">
        <v>0</v>
      </c>
      <c r="AA157" s="157">
        <f>Z157*K157</f>
        <v>0</v>
      </c>
      <c r="AR157" s="14" t="s">
        <v>150</v>
      </c>
      <c r="AT157" s="14" t="s">
        <v>146</v>
      </c>
      <c r="AU157" s="14" t="s">
        <v>103</v>
      </c>
      <c r="AY157" s="14" t="s">
        <v>145</v>
      </c>
      <c r="BE157" s="97">
        <f>IF(U157="základní",N157,0)</f>
        <v>0</v>
      </c>
      <c r="BF157" s="97">
        <f>IF(U157="snížená",N157,0)</f>
        <v>0</v>
      </c>
      <c r="BG157" s="97">
        <f>IF(U157="zákl. přenesená",N157,0)</f>
        <v>0</v>
      </c>
      <c r="BH157" s="97">
        <f>IF(U157="sníž. přenesená",N157,0)</f>
        <v>0</v>
      </c>
      <c r="BI157" s="97">
        <f>IF(U157="nulová",N157,0)</f>
        <v>0</v>
      </c>
      <c r="BJ157" s="14" t="s">
        <v>22</v>
      </c>
      <c r="BK157" s="158">
        <f>ROUND(L157*K157,3)</f>
        <v>0</v>
      </c>
      <c r="BL157" s="14" t="s">
        <v>150</v>
      </c>
      <c r="BM157" s="14" t="s">
        <v>235</v>
      </c>
    </row>
    <row r="158" spans="2:65" s="1" customFormat="1" ht="28.9" customHeight="1">
      <c r="B158" s="122"/>
      <c r="C158" s="151" t="s">
        <v>236</v>
      </c>
      <c r="D158" s="151" t="s">
        <v>146</v>
      </c>
      <c r="E158" s="152" t="s">
        <v>237</v>
      </c>
      <c r="F158" s="241" t="s">
        <v>238</v>
      </c>
      <c r="G158" s="242"/>
      <c r="H158" s="242"/>
      <c r="I158" s="242"/>
      <c r="J158" s="153" t="s">
        <v>192</v>
      </c>
      <c r="K158" s="154">
        <v>67.5</v>
      </c>
      <c r="L158" s="226">
        <v>0</v>
      </c>
      <c r="M158" s="242"/>
      <c r="N158" s="243">
        <f>ROUND(L158*K158,3)</f>
        <v>0</v>
      </c>
      <c r="O158" s="242"/>
      <c r="P158" s="242"/>
      <c r="Q158" s="242"/>
      <c r="R158" s="124"/>
      <c r="T158" s="155" t="s">
        <v>3</v>
      </c>
      <c r="U158" s="40" t="s">
        <v>44</v>
      </c>
      <c r="V158" s="32"/>
      <c r="W158" s="156">
        <f>V158*K158</f>
        <v>0</v>
      </c>
      <c r="X158" s="156">
        <v>0</v>
      </c>
      <c r="Y158" s="156">
        <f>X158*K158</f>
        <v>0</v>
      </c>
      <c r="Z158" s="156">
        <v>0</v>
      </c>
      <c r="AA158" s="157">
        <f>Z158*K158</f>
        <v>0</v>
      </c>
      <c r="AR158" s="14" t="s">
        <v>150</v>
      </c>
      <c r="AT158" s="14" t="s">
        <v>146</v>
      </c>
      <c r="AU158" s="14" t="s">
        <v>103</v>
      </c>
      <c r="AY158" s="14" t="s">
        <v>145</v>
      </c>
      <c r="BE158" s="97">
        <f>IF(U158="základní",N158,0)</f>
        <v>0</v>
      </c>
      <c r="BF158" s="97">
        <f>IF(U158="snížená",N158,0)</f>
        <v>0</v>
      </c>
      <c r="BG158" s="97">
        <f>IF(U158="zákl. přenesená",N158,0)</f>
        <v>0</v>
      </c>
      <c r="BH158" s="97">
        <f>IF(U158="sníž. přenesená",N158,0)</f>
        <v>0</v>
      </c>
      <c r="BI158" s="97">
        <f>IF(U158="nulová",N158,0)</f>
        <v>0</v>
      </c>
      <c r="BJ158" s="14" t="s">
        <v>22</v>
      </c>
      <c r="BK158" s="158">
        <f>ROUND(L158*K158,3)</f>
        <v>0</v>
      </c>
      <c r="BL158" s="14" t="s">
        <v>150</v>
      </c>
      <c r="BM158" s="14" t="s">
        <v>239</v>
      </c>
    </row>
    <row r="159" spans="2:51" s="10" customFormat="1" ht="20.45" customHeight="1">
      <c r="B159" s="159"/>
      <c r="C159" s="160"/>
      <c r="D159" s="160"/>
      <c r="E159" s="161" t="s">
        <v>3</v>
      </c>
      <c r="F159" s="248" t="s">
        <v>240</v>
      </c>
      <c r="G159" s="249"/>
      <c r="H159" s="249"/>
      <c r="I159" s="249"/>
      <c r="J159" s="160"/>
      <c r="K159" s="162">
        <v>67.5</v>
      </c>
      <c r="L159" s="160"/>
      <c r="M159" s="160"/>
      <c r="N159" s="160"/>
      <c r="O159" s="160"/>
      <c r="P159" s="160"/>
      <c r="Q159" s="160"/>
      <c r="R159" s="163"/>
      <c r="T159" s="164"/>
      <c r="U159" s="160"/>
      <c r="V159" s="160"/>
      <c r="W159" s="160"/>
      <c r="X159" s="160"/>
      <c r="Y159" s="160"/>
      <c r="Z159" s="160"/>
      <c r="AA159" s="165"/>
      <c r="AT159" s="166" t="s">
        <v>153</v>
      </c>
      <c r="AU159" s="166" t="s">
        <v>103</v>
      </c>
      <c r="AV159" s="10" t="s">
        <v>103</v>
      </c>
      <c r="AW159" s="10" t="s">
        <v>36</v>
      </c>
      <c r="AX159" s="10" t="s">
        <v>22</v>
      </c>
      <c r="AY159" s="166" t="s">
        <v>145</v>
      </c>
    </row>
    <row r="160" spans="2:65" s="1" customFormat="1" ht="20.45" customHeight="1">
      <c r="B160" s="122"/>
      <c r="C160" s="151" t="s">
        <v>241</v>
      </c>
      <c r="D160" s="151" t="s">
        <v>146</v>
      </c>
      <c r="E160" s="152" t="s">
        <v>242</v>
      </c>
      <c r="F160" s="241" t="s">
        <v>243</v>
      </c>
      <c r="G160" s="242"/>
      <c r="H160" s="242"/>
      <c r="I160" s="242"/>
      <c r="J160" s="153" t="s">
        <v>192</v>
      </c>
      <c r="K160" s="154">
        <v>7.509</v>
      </c>
      <c r="L160" s="226">
        <v>0</v>
      </c>
      <c r="M160" s="242"/>
      <c r="N160" s="243">
        <f>ROUND(L160*K160,3)</f>
        <v>0</v>
      </c>
      <c r="O160" s="242"/>
      <c r="P160" s="242"/>
      <c r="Q160" s="242"/>
      <c r="R160" s="124"/>
      <c r="T160" s="155" t="s">
        <v>3</v>
      </c>
      <c r="U160" s="40" t="s">
        <v>44</v>
      </c>
      <c r="V160" s="32"/>
      <c r="W160" s="156">
        <f>V160*K160</f>
        <v>0</v>
      </c>
      <c r="X160" s="156">
        <v>0</v>
      </c>
      <c r="Y160" s="156">
        <f>X160*K160</f>
        <v>0</v>
      </c>
      <c r="Z160" s="156">
        <v>0</v>
      </c>
      <c r="AA160" s="157">
        <f>Z160*K160</f>
        <v>0</v>
      </c>
      <c r="AR160" s="14" t="s">
        <v>150</v>
      </c>
      <c r="AT160" s="14" t="s">
        <v>146</v>
      </c>
      <c r="AU160" s="14" t="s">
        <v>103</v>
      </c>
      <c r="AY160" s="14" t="s">
        <v>145</v>
      </c>
      <c r="BE160" s="97">
        <f>IF(U160="základní",N160,0)</f>
        <v>0</v>
      </c>
      <c r="BF160" s="97">
        <f>IF(U160="snížená",N160,0)</f>
        <v>0</v>
      </c>
      <c r="BG160" s="97">
        <f>IF(U160="zákl. přenesená",N160,0)</f>
        <v>0</v>
      </c>
      <c r="BH160" s="97">
        <f>IF(U160="sníž. přenesená",N160,0)</f>
        <v>0</v>
      </c>
      <c r="BI160" s="97">
        <f>IF(U160="nulová",N160,0)</f>
        <v>0</v>
      </c>
      <c r="BJ160" s="14" t="s">
        <v>22</v>
      </c>
      <c r="BK160" s="158">
        <f>ROUND(L160*K160,3)</f>
        <v>0</v>
      </c>
      <c r="BL160" s="14" t="s">
        <v>150</v>
      </c>
      <c r="BM160" s="14" t="s">
        <v>244</v>
      </c>
    </row>
    <row r="161" spans="2:65" s="1" customFormat="1" ht="40.15" customHeight="1">
      <c r="B161" s="122"/>
      <c r="C161" s="151" t="s">
        <v>245</v>
      </c>
      <c r="D161" s="151" t="s">
        <v>146</v>
      </c>
      <c r="E161" s="152" t="s">
        <v>246</v>
      </c>
      <c r="F161" s="241" t="s">
        <v>247</v>
      </c>
      <c r="G161" s="242"/>
      <c r="H161" s="242"/>
      <c r="I161" s="242"/>
      <c r="J161" s="153" t="s">
        <v>192</v>
      </c>
      <c r="K161" s="154">
        <v>7.5</v>
      </c>
      <c r="L161" s="226">
        <v>0</v>
      </c>
      <c r="M161" s="242"/>
      <c r="N161" s="243">
        <f>ROUND(L161*K161,3)</f>
        <v>0</v>
      </c>
      <c r="O161" s="242"/>
      <c r="P161" s="242"/>
      <c r="Q161" s="242"/>
      <c r="R161" s="124"/>
      <c r="T161" s="155" t="s">
        <v>3</v>
      </c>
      <c r="U161" s="40" t="s">
        <v>44</v>
      </c>
      <c r="V161" s="32"/>
      <c r="W161" s="156">
        <f>V161*K161</f>
        <v>0</v>
      </c>
      <c r="X161" s="156">
        <v>0</v>
      </c>
      <c r="Y161" s="156">
        <f>X161*K161</f>
        <v>0</v>
      </c>
      <c r="Z161" s="156">
        <v>0</v>
      </c>
      <c r="AA161" s="157">
        <f>Z161*K161</f>
        <v>0</v>
      </c>
      <c r="AR161" s="14" t="s">
        <v>150</v>
      </c>
      <c r="AT161" s="14" t="s">
        <v>146</v>
      </c>
      <c r="AU161" s="14" t="s">
        <v>103</v>
      </c>
      <c r="AY161" s="14" t="s">
        <v>145</v>
      </c>
      <c r="BE161" s="97">
        <f>IF(U161="základní",N161,0)</f>
        <v>0</v>
      </c>
      <c r="BF161" s="97">
        <f>IF(U161="snížená",N161,0)</f>
        <v>0</v>
      </c>
      <c r="BG161" s="97">
        <f>IF(U161="zákl. přenesená",N161,0)</f>
        <v>0</v>
      </c>
      <c r="BH161" s="97">
        <f>IF(U161="sníž. přenesená",N161,0)</f>
        <v>0</v>
      </c>
      <c r="BI161" s="97">
        <f>IF(U161="nulová",N161,0)</f>
        <v>0</v>
      </c>
      <c r="BJ161" s="14" t="s">
        <v>22</v>
      </c>
      <c r="BK161" s="158">
        <f>ROUND(L161*K161,3)</f>
        <v>0</v>
      </c>
      <c r="BL161" s="14" t="s">
        <v>150</v>
      </c>
      <c r="BM161" s="14" t="s">
        <v>248</v>
      </c>
    </row>
    <row r="162" spans="2:63" s="9" customFormat="1" ht="29.85" customHeight="1">
      <c r="B162" s="140"/>
      <c r="C162" s="141"/>
      <c r="D162" s="150" t="s">
        <v>119</v>
      </c>
      <c r="E162" s="150"/>
      <c r="F162" s="150"/>
      <c r="G162" s="150"/>
      <c r="H162" s="150"/>
      <c r="I162" s="150"/>
      <c r="J162" s="150"/>
      <c r="K162" s="150"/>
      <c r="L162" s="150"/>
      <c r="M162" s="150"/>
      <c r="N162" s="235">
        <f>BK162</f>
        <v>0</v>
      </c>
      <c r="O162" s="236"/>
      <c r="P162" s="236"/>
      <c r="Q162" s="236"/>
      <c r="R162" s="143"/>
      <c r="T162" s="144"/>
      <c r="U162" s="141"/>
      <c r="V162" s="141"/>
      <c r="W162" s="145">
        <f>SUM(W163:W165)</f>
        <v>0</v>
      </c>
      <c r="X162" s="141"/>
      <c r="Y162" s="145">
        <f>SUM(Y163:Y165)</f>
        <v>2.5349000000000004</v>
      </c>
      <c r="Z162" s="141"/>
      <c r="AA162" s="146">
        <f>SUM(AA163:AA165)</f>
        <v>0</v>
      </c>
      <c r="AR162" s="147" t="s">
        <v>22</v>
      </c>
      <c r="AT162" s="148" t="s">
        <v>78</v>
      </c>
      <c r="AU162" s="148" t="s">
        <v>22</v>
      </c>
      <c r="AY162" s="147" t="s">
        <v>145</v>
      </c>
      <c r="BK162" s="149">
        <f>SUM(BK163:BK165)</f>
        <v>0</v>
      </c>
    </row>
    <row r="163" spans="2:65" s="1" customFormat="1" ht="40.15" customHeight="1">
      <c r="B163" s="122"/>
      <c r="C163" s="151" t="s">
        <v>249</v>
      </c>
      <c r="D163" s="151" t="s">
        <v>146</v>
      </c>
      <c r="E163" s="152" t="s">
        <v>250</v>
      </c>
      <c r="F163" s="241" t="s">
        <v>251</v>
      </c>
      <c r="G163" s="242"/>
      <c r="H163" s="242"/>
      <c r="I163" s="242"/>
      <c r="J163" s="153" t="s">
        <v>230</v>
      </c>
      <c r="K163" s="154">
        <v>10</v>
      </c>
      <c r="L163" s="226">
        <v>0</v>
      </c>
      <c r="M163" s="242"/>
      <c r="N163" s="243">
        <f>ROUND(L163*K163,3)</f>
        <v>0</v>
      </c>
      <c r="O163" s="242"/>
      <c r="P163" s="242"/>
      <c r="Q163" s="242"/>
      <c r="R163" s="124"/>
      <c r="T163" s="155" t="s">
        <v>3</v>
      </c>
      <c r="U163" s="40" t="s">
        <v>44</v>
      </c>
      <c r="V163" s="32"/>
      <c r="W163" s="156">
        <f>V163*K163</f>
        <v>0</v>
      </c>
      <c r="X163" s="156">
        <v>0.16849</v>
      </c>
      <c r="Y163" s="156">
        <f>X163*K163</f>
        <v>1.6849</v>
      </c>
      <c r="Z163" s="156">
        <v>0</v>
      </c>
      <c r="AA163" s="157">
        <f>Z163*K163</f>
        <v>0</v>
      </c>
      <c r="AR163" s="14" t="s">
        <v>150</v>
      </c>
      <c r="AT163" s="14" t="s">
        <v>146</v>
      </c>
      <c r="AU163" s="14" t="s">
        <v>103</v>
      </c>
      <c r="AY163" s="14" t="s">
        <v>145</v>
      </c>
      <c r="BE163" s="97">
        <f>IF(U163="základní",N163,0)</f>
        <v>0</v>
      </c>
      <c r="BF163" s="97">
        <f>IF(U163="snížená",N163,0)</f>
        <v>0</v>
      </c>
      <c r="BG163" s="97">
        <f>IF(U163="zákl. přenesená",N163,0)</f>
        <v>0</v>
      </c>
      <c r="BH163" s="97">
        <f>IF(U163="sníž. přenesená",N163,0)</f>
        <v>0</v>
      </c>
      <c r="BI163" s="97">
        <f>IF(U163="nulová",N163,0)</f>
        <v>0</v>
      </c>
      <c r="BJ163" s="14" t="s">
        <v>22</v>
      </c>
      <c r="BK163" s="158">
        <f>ROUND(L163*K163,3)</f>
        <v>0</v>
      </c>
      <c r="BL163" s="14" t="s">
        <v>150</v>
      </c>
      <c r="BM163" s="14" t="s">
        <v>252</v>
      </c>
    </row>
    <row r="164" spans="2:65" s="1" customFormat="1" ht="28.9" customHeight="1">
      <c r="B164" s="122"/>
      <c r="C164" s="167" t="s">
        <v>253</v>
      </c>
      <c r="D164" s="167" t="s">
        <v>178</v>
      </c>
      <c r="E164" s="168" t="s">
        <v>254</v>
      </c>
      <c r="F164" s="244" t="s">
        <v>255</v>
      </c>
      <c r="G164" s="245"/>
      <c r="H164" s="245"/>
      <c r="I164" s="245"/>
      <c r="J164" s="169" t="s">
        <v>208</v>
      </c>
      <c r="K164" s="170">
        <v>10</v>
      </c>
      <c r="L164" s="246">
        <v>0</v>
      </c>
      <c r="M164" s="245"/>
      <c r="N164" s="247">
        <f>ROUND(L164*K164,3)</f>
        <v>0</v>
      </c>
      <c r="O164" s="242"/>
      <c r="P164" s="242"/>
      <c r="Q164" s="242"/>
      <c r="R164" s="124"/>
      <c r="T164" s="155" t="s">
        <v>3</v>
      </c>
      <c r="U164" s="40" t="s">
        <v>44</v>
      </c>
      <c r="V164" s="32"/>
      <c r="W164" s="156">
        <f>V164*K164</f>
        <v>0</v>
      </c>
      <c r="X164" s="156">
        <v>0.085</v>
      </c>
      <c r="Y164" s="156">
        <f>X164*K164</f>
        <v>0.8500000000000001</v>
      </c>
      <c r="Z164" s="156">
        <v>0</v>
      </c>
      <c r="AA164" s="157">
        <f>Z164*K164</f>
        <v>0</v>
      </c>
      <c r="AR164" s="14" t="s">
        <v>177</v>
      </c>
      <c r="AT164" s="14" t="s">
        <v>178</v>
      </c>
      <c r="AU164" s="14" t="s">
        <v>103</v>
      </c>
      <c r="AY164" s="14" t="s">
        <v>145</v>
      </c>
      <c r="BE164" s="97">
        <f>IF(U164="základní",N164,0)</f>
        <v>0</v>
      </c>
      <c r="BF164" s="97">
        <f>IF(U164="snížená",N164,0)</f>
        <v>0</v>
      </c>
      <c r="BG164" s="97">
        <f>IF(U164="zákl. přenesená",N164,0)</f>
        <v>0</v>
      </c>
      <c r="BH164" s="97">
        <f>IF(U164="sníž. přenesená",N164,0)</f>
        <v>0</v>
      </c>
      <c r="BI164" s="97">
        <f>IF(U164="nulová",N164,0)</f>
        <v>0</v>
      </c>
      <c r="BJ164" s="14" t="s">
        <v>22</v>
      </c>
      <c r="BK164" s="158">
        <f>ROUND(L164*K164,3)</f>
        <v>0</v>
      </c>
      <c r="BL164" s="14" t="s">
        <v>150</v>
      </c>
      <c r="BM164" s="14" t="s">
        <v>256</v>
      </c>
    </row>
    <row r="165" spans="2:65" s="1" customFormat="1" ht="28.9" customHeight="1">
      <c r="B165" s="122"/>
      <c r="C165" s="151" t="s">
        <v>257</v>
      </c>
      <c r="D165" s="151" t="s">
        <v>146</v>
      </c>
      <c r="E165" s="152" t="s">
        <v>258</v>
      </c>
      <c r="F165" s="241" t="s">
        <v>259</v>
      </c>
      <c r="G165" s="242"/>
      <c r="H165" s="242"/>
      <c r="I165" s="242"/>
      <c r="J165" s="153" t="s">
        <v>230</v>
      </c>
      <c r="K165" s="154">
        <v>10</v>
      </c>
      <c r="L165" s="226">
        <v>0</v>
      </c>
      <c r="M165" s="242"/>
      <c r="N165" s="243">
        <f>ROUND(L165*K165,3)</f>
        <v>0</v>
      </c>
      <c r="O165" s="242"/>
      <c r="P165" s="242"/>
      <c r="Q165" s="242"/>
      <c r="R165" s="124"/>
      <c r="T165" s="155" t="s">
        <v>3</v>
      </c>
      <c r="U165" s="40" t="s">
        <v>44</v>
      </c>
      <c r="V165" s="32"/>
      <c r="W165" s="156">
        <f>V165*K165</f>
        <v>0</v>
      </c>
      <c r="X165" s="156">
        <v>0</v>
      </c>
      <c r="Y165" s="156">
        <f>X165*K165</f>
        <v>0</v>
      </c>
      <c r="Z165" s="156">
        <v>0</v>
      </c>
      <c r="AA165" s="157">
        <f>Z165*K165</f>
        <v>0</v>
      </c>
      <c r="AR165" s="14" t="s">
        <v>150</v>
      </c>
      <c r="AT165" s="14" t="s">
        <v>146</v>
      </c>
      <c r="AU165" s="14" t="s">
        <v>103</v>
      </c>
      <c r="AY165" s="14" t="s">
        <v>145</v>
      </c>
      <c r="BE165" s="97">
        <f>IF(U165="základní",N165,0)</f>
        <v>0</v>
      </c>
      <c r="BF165" s="97">
        <f>IF(U165="snížená",N165,0)</f>
        <v>0</v>
      </c>
      <c r="BG165" s="97">
        <f>IF(U165="zákl. přenesená",N165,0)</f>
        <v>0</v>
      </c>
      <c r="BH165" s="97">
        <f>IF(U165="sníž. přenesená",N165,0)</f>
        <v>0</v>
      </c>
      <c r="BI165" s="97">
        <f>IF(U165="nulová",N165,0)</f>
        <v>0</v>
      </c>
      <c r="BJ165" s="14" t="s">
        <v>22</v>
      </c>
      <c r="BK165" s="158">
        <f>ROUND(L165*K165,3)</f>
        <v>0</v>
      </c>
      <c r="BL165" s="14" t="s">
        <v>150</v>
      </c>
      <c r="BM165" s="14" t="s">
        <v>260</v>
      </c>
    </row>
    <row r="166" spans="2:63" s="9" customFormat="1" ht="37.35" customHeight="1">
      <c r="B166" s="140"/>
      <c r="C166" s="141"/>
      <c r="D166" s="142" t="s">
        <v>120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239">
        <f>BK166</f>
        <v>0</v>
      </c>
      <c r="O166" s="240"/>
      <c r="P166" s="240"/>
      <c r="Q166" s="240"/>
      <c r="R166" s="143"/>
      <c r="T166" s="144"/>
      <c r="U166" s="141"/>
      <c r="V166" s="141"/>
      <c r="W166" s="145">
        <f>W167</f>
        <v>0</v>
      </c>
      <c r="X166" s="141"/>
      <c r="Y166" s="145">
        <f>Y167</f>
        <v>0</v>
      </c>
      <c r="Z166" s="141"/>
      <c r="AA166" s="146">
        <f>AA167</f>
        <v>0</v>
      </c>
      <c r="AR166" s="147" t="s">
        <v>150</v>
      </c>
      <c r="AT166" s="148" t="s">
        <v>78</v>
      </c>
      <c r="AU166" s="148" t="s">
        <v>79</v>
      </c>
      <c r="AY166" s="147" t="s">
        <v>145</v>
      </c>
      <c r="BK166" s="149">
        <f>BK167</f>
        <v>0</v>
      </c>
    </row>
    <row r="167" spans="2:65" s="1" customFormat="1" ht="28.9" customHeight="1">
      <c r="B167" s="122"/>
      <c r="C167" s="151" t="s">
        <v>261</v>
      </c>
      <c r="D167" s="151" t="s">
        <v>146</v>
      </c>
      <c r="E167" s="152" t="s">
        <v>262</v>
      </c>
      <c r="F167" s="241" t="s">
        <v>263</v>
      </c>
      <c r="G167" s="242"/>
      <c r="H167" s="242"/>
      <c r="I167" s="242"/>
      <c r="J167" s="153" t="s">
        <v>264</v>
      </c>
      <c r="K167" s="154">
        <v>0</v>
      </c>
      <c r="L167" s="226">
        <v>0</v>
      </c>
      <c r="M167" s="242"/>
      <c r="N167" s="243">
        <f>ROUND(L167*K167,3)</f>
        <v>0</v>
      </c>
      <c r="O167" s="242"/>
      <c r="P167" s="242"/>
      <c r="Q167" s="242"/>
      <c r="R167" s="124"/>
      <c r="T167" s="155" t="s">
        <v>3</v>
      </c>
      <c r="U167" s="40" t="s">
        <v>44</v>
      </c>
      <c r="V167" s="32"/>
      <c r="W167" s="156">
        <f>V167*K167</f>
        <v>0</v>
      </c>
      <c r="X167" s="156">
        <v>0</v>
      </c>
      <c r="Y167" s="156">
        <f>X167*K167</f>
        <v>0</v>
      </c>
      <c r="Z167" s="156">
        <v>0</v>
      </c>
      <c r="AA167" s="157">
        <f>Z167*K167</f>
        <v>0</v>
      </c>
      <c r="AR167" s="14" t="s">
        <v>265</v>
      </c>
      <c r="AT167" s="14" t="s">
        <v>146</v>
      </c>
      <c r="AU167" s="14" t="s">
        <v>22</v>
      </c>
      <c r="AY167" s="14" t="s">
        <v>145</v>
      </c>
      <c r="BE167" s="97">
        <f>IF(U167="základní",N167,0)</f>
        <v>0</v>
      </c>
      <c r="BF167" s="97">
        <f>IF(U167="snížená",N167,0)</f>
        <v>0</v>
      </c>
      <c r="BG167" s="97">
        <f>IF(U167="zákl. přenesená",N167,0)</f>
        <v>0</v>
      </c>
      <c r="BH167" s="97">
        <f>IF(U167="sníž. přenesená",N167,0)</f>
        <v>0</v>
      </c>
      <c r="BI167" s="97">
        <f>IF(U167="nulová",N167,0)</f>
        <v>0</v>
      </c>
      <c r="BJ167" s="14" t="s">
        <v>22</v>
      </c>
      <c r="BK167" s="158">
        <f>ROUND(L167*K167,3)</f>
        <v>0</v>
      </c>
      <c r="BL167" s="14" t="s">
        <v>265</v>
      </c>
      <c r="BM167" s="14" t="s">
        <v>266</v>
      </c>
    </row>
    <row r="168" spans="2:63" s="1" customFormat="1" ht="49.9" customHeight="1">
      <c r="B168" s="31"/>
      <c r="C168" s="32"/>
      <c r="D168" s="142" t="s">
        <v>267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239">
        <f aca="true" t="shared" si="5" ref="N168:N173">BK168</f>
        <v>0</v>
      </c>
      <c r="O168" s="240"/>
      <c r="P168" s="240"/>
      <c r="Q168" s="240"/>
      <c r="R168" s="33"/>
      <c r="T168" s="70"/>
      <c r="U168" s="32"/>
      <c r="V168" s="32"/>
      <c r="W168" s="32"/>
      <c r="X168" s="32"/>
      <c r="Y168" s="32"/>
      <c r="Z168" s="32"/>
      <c r="AA168" s="71"/>
      <c r="AT168" s="14" t="s">
        <v>78</v>
      </c>
      <c r="AU168" s="14" t="s">
        <v>79</v>
      </c>
      <c r="AY168" s="14" t="s">
        <v>268</v>
      </c>
      <c r="BK168" s="158">
        <f>SUM(BK169:BK173)</f>
        <v>0</v>
      </c>
    </row>
    <row r="169" spans="2:63" s="1" customFormat="1" ht="22.35" customHeight="1">
      <c r="B169" s="31"/>
      <c r="C169" s="171" t="s">
        <v>3</v>
      </c>
      <c r="D169" s="171" t="s">
        <v>146</v>
      </c>
      <c r="E169" s="172" t="s">
        <v>3</v>
      </c>
      <c r="F169" s="224" t="s">
        <v>3</v>
      </c>
      <c r="G169" s="225"/>
      <c r="H169" s="225"/>
      <c r="I169" s="225"/>
      <c r="J169" s="173" t="s">
        <v>3</v>
      </c>
      <c r="K169" s="154"/>
      <c r="L169" s="226"/>
      <c r="M169" s="227"/>
      <c r="N169" s="228">
        <f t="shared" si="5"/>
        <v>0</v>
      </c>
      <c r="O169" s="227"/>
      <c r="P169" s="227"/>
      <c r="Q169" s="227"/>
      <c r="R169" s="33"/>
      <c r="T169" s="155" t="s">
        <v>3</v>
      </c>
      <c r="U169" s="174" t="s">
        <v>44</v>
      </c>
      <c r="V169" s="32"/>
      <c r="W169" s="32"/>
      <c r="X169" s="32"/>
      <c r="Y169" s="32"/>
      <c r="Z169" s="32"/>
      <c r="AA169" s="71"/>
      <c r="AT169" s="14" t="s">
        <v>268</v>
      </c>
      <c r="AU169" s="14" t="s">
        <v>22</v>
      </c>
      <c r="AY169" s="14" t="s">
        <v>268</v>
      </c>
      <c r="BE169" s="97">
        <f>IF(U169="základní",N169,0)</f>
        <v>0</v>
      </c>
      <c r="BF169" s="97">
        <f>IF(U169="snížená",N169,0)</f>
        <v>0</v>
      </c>
      <c r="BG169" s="97">
        <f>IF(U169="zákl. přenesená",N169,0)</f>
        <v>0</v>
      </c>
      <c r="BH169" s="97">
        <f>IF(U169="sníž. přenesená",N169,0)</f>
        <v>0</v>
      </c>
      <c r="BI169" s="97">
        <f>IF(U169="nulová",N169,0)</f>
        <v>0</v>
      </c>
      <c r="BJ169" s="14" t="s">
        <v>22</v>
      </c>
      <c r="BK169" s="158">
        <f>L169*K169</f>
        <v>0</v>
      </c>
    </row>
    <row r="170" spans="2:63" s="1" customFormat="1" ht="22.35" customHeight="1">
      <c r="B170" s="31"/>
      <c r="C170" s="171" t="s">
        <v>3</v>
      </c>
      <c r="D170" s="171" t="s">
        <v>146</v>
      </c>
      <c r="E170" s="172" t="s">
        <v>3</v>
      </c>
      <c r="F170" s="224" t="s">
        <v>3</v>
      </c>
      <c r="G170" s="225"/>
      <c r="H170" s="225"/>
      <c r="I170" s="225"/>
      <c r="J170" s="173" t="s">
        <v>3</v>
      </c>
      <c r="K170" s="154"/>
      <c r="L170" s="226"/>
      <c r="M170" s="227"/>
      <c r="N170" s="228">
        <f t="shared" si="5"/>
        <v>0</v>
      </c>
      <c r="O170" s="227"/>
      <c r="P170" s="227"/>
      <c r="Q170" s="227"/>
      <c r="R170" s="33"/>
      <c r="T170" s="155" t="s">
        <v>3</v>
      </c>
      <c r="U170" s="174" t="s">
        <v>44</v>
      </c>
      <c r="V170" s="32"/>
      <c r="W170" s="32"/>
      <c r="X170" s="32"/>
      <c r="Y170" s="32"/>
      <c r="Z170" s="32"/>
      <c r="AA170" s="71"/>
      <c r="AT170" s="14" t="s">
        <v>268</v>
      </c>
      <c r="AU170" s="14" t="s">
        <v>22</v>
      </c>
      <c r="AY170" s="14" t="s">
        <v>268</v>
      </c>
      <c r="BE170" s="97">
        <f>IF(U170="základní",N170,0)</f>
        <v>0</v>
      </c>
      <c r="BF170" s="97">
        <f>IF(U170="snížená",N170,0)</f>
        <v>0</v>
      </c>
      <c r="BG170" s="97">
        <f>IF(U170="zákl. přenesená",N170,0)</f>
        <v>0</v>
      </c>
      <c r="BH170" s="97">
        <f>IF(U170="sníž. přenesená",N170,0)</f>
        <v>0</v>
      </c>
      <c r="BI170" s="97">
        <f>IF(U170="nulová",N170,0)</f>
        <v>0</v>
      </c>
      <c r="BJ170" s="14" t="s">
        <v>22</v>
      </c>
      <c r="BK170" s="158">
        <f>L170*K170</f>
        <v>0</v>
      </c>
    </row>
    <row r="171" spans="2:63" s="1" customFormat="1" ht="22.35" customHeight="1">
      <c r="B171" s="31"/>
      <c r="C171" s="171" t="s">
        <v>3</v>
      </c>
      <c r="D171" s="171" t="s">
        <v>146</v>
      </c>
      <c r="E171" s="172" t="s">
        <v>3</v>
      </c>
      <c r="F171" s="224" t="s">
        <v>3</v>
      </c>
      <c r="G171" s="225"/>
      <c r="H171" s="225"/>
      <c r="I171" s="225"/>
      <c r="J171" s="173" t="s">
        <v>3</v>
      </c>
      <c r="K171" s="154"/>
      <c r="L171" s="226"/>
      <c r="M171" s="227"/>
      <c r="N171" s="228">
        <f t="shared" si="5"/>
        <v>0</v>
      </c>
      <c r="O171" s="227"/>
      <c r="P171" s="227"/>
      <c r="Q171" s="227"/>
      <c r="R171" s="33"/>
      <c r="T171" s="155" t="s">
        <v>3</v>
      </c>
      <c r="U171" s="174" t="s">
        <v>44</v>
      </c>
      <c r="V171" s="32"/>
      <c r="W171" s="32"/>
      <c r="X171" s="32"/>
      <c r="Y171" s="32"/>
      <c r="Z171" s="32"/>
      <c r="AA171" s="71"/>
      <c r="AT171" s="14" t="s">
        <v>268</v>
      </c>
      <c r="AU171" s="14" t="s">
        <v>22</v>
      </c>
      <c r="AY171" s="14" t="s">
        <v>268</v>
      </c>
      <c r="BE171" s="97">
        <f>IF(U171="základní",N171,0)</f>
        <v>0</v>
      </c>
      <c r="BF171" s="97">
        <f>IF(U171="snížená",N171,0)</f>
        <v>0</v>
      </c>
      <c r="BG171" s="97">
        <f>IF(U171="zákl. přenesená",N171,0)</f>
        <v>0</v>
      </c>
      <c r="BH171" s="97">
        <f>IF(U171="sníž. přenesená",N171,0)</f>
        <v>0</v>
      </c>
      <c r="BI171" s="97">
        <f>IF(U171="nulová",N171,0)</f>
        <v>0</v>
      </c>
      <c r="BJ171" s="14" t="s">
        <v>22</v>
      </c>
      <c r="BK171" s="158">
        <f>L171*K171</f>
        <v>0</v>
      </c>
    </row>
    <row r="172" spans="2:63" s="1" customFormat="1" ht="22.35" customHeight="1">
      <c r="B172" s="31"/>
      <c r="C172" s="171" t="s">
        <v>3</v>
      </c>
      <c r="D172" s="171" t="s">
        <v>146</v>
      </c>
      <c r="E172" s="172" t="s">
        <v>3</v>
      </c>
      <c r="F172" s="224" t="s">
        <v>3</v>
      </c>
      <c r="G172" s="225"/>
      <c r="H172" s="225"/>
      <c r="I172" s="225"/>
      <c r="J172" s="173" t="s">
        <v>3</v>
      </c>
      <c r="K172" s="154"/>
      <c r="L172" s="226"/>
      <c r="M172" s="227"/>
      <c r="N172" s="228">
        <f t="shared" si="5"/>
        <v>0</v>
      </c>
      <c r="O172" s="227"/>
      <c r="P172" s="227"/>
      <c r="Q172" s="227"/>
      <c r="R172" s="33"/>
      <c r="T172" s="155" t="s">
        <v>3</v>
      </c>
      <c r="U172" s="174" t="s">
        <v>44</v>
      </c>
      <c r="V172" s="32"/>
      <c r="W172" s="32"/>
      <c r="X172" s="32"/>
      <c r="Y172" s="32"/>
      <c r="Z172" s="32"/>
      <c r="AA172" s="71"/>
      <c r="AT172" s="14" t="s">
        <v>268</v>
      </c>
      <c r="AU172" s="14" t="s">
        <v>22</v>
      </c>
      <c r="AY172" s="14" t="s">
        <v>268</v>
      </c>
      <c r="BE172" s="97">
        <f>IF(U172="základní",N172,0)</f>
        <v>0</v>
      </c>
      <c r="BF172" s="97">
        <f>IF(U172="snížená",N172,0)</f>
        <v>0</v>
      </c>
      <c r="BG172" s="97">
        <f>IF(U172="zákl. přenesená",N172,0)</f>
        <v>0</v>
      </c>
      <c r="BH172" s="97">
        <f>IF(U172="sníž. přenesená",N172,0)</f>
        <v>0</v>
      </c>
      <c r="BI172" s="97">
        <f>IF(U172="nulová",N172,0)</f>
        <v>0</v>
      </c>
      <c r="BJ172" s="14" t="s">
        <v>22</v>
      </c>
      <c r="BK172" s="158">
        <f>L172*K172</f>
        <v>0</v>
      </c>
    </row>
    <row r="173" spans="2:63" s="1" customFormat="1" ht="22.35" customHeight="1">
      <c r="B173" s="31"/>
      <c r="C173" s="171" t="s">
        <v>3</v>
      </c>
      <c r="D173" s="171" t="s">
        <v>146</v>
      </c>
      <c r="E173" s="172" t="s">
        <v>3</v>
      </c>
      <c r="F173" s="224" t="s">
        <v>3</v>
      </c>
      <c r="G173" s="225"/>
      <c r="H173" s="225"/>
      <c r="I173" s="225"/>
      <c r="J173" s="173" t="s">
        <v>3</v>
      </c>
      <c r="K173" s="154"/>
      <c r="L173" s="226"/>
      <c r="M173" s="227"/>
      <c r="N173" s="228">
        <f t="shared" si="5"/>
        <v>0</v>
      </c>
      <c r="O173" s="227"/>
      <c r="P173" s="227"/>
      <c r="Q173" s="227"/>
      <c r="R173" s="33"/>
      <c r="T173" s="155" t="s">
        <v>3</v>
      </c>
      <c r="U173" s="174" t="s">
        <v>44</v>
      </c>
      <c r="V173" s="52"/>
      <c r="W173" s="52"/>
      <c r="X173" s="52"/>
      <c r="Y173" s="52"/>
      <c r="Z173" s="52"/>
      <c r="AA173" s="54"/>
      <c r="AT173" s="14" t="s">
        <v>268</v>
      </c>
      <c r="AU173" s="14" t="s">
        <v>22</v>
      </c>
      <c r="AY173" s="14" t="s">
        <v>268</v>
      </c>
      <c r="BE173" s="97">
        <f>IF(U173="základní",N173,0)</f>
        <v>0</v>
      </c>
      <c r="BF173" s="97">
        <f>IF(U173="snížená",N173,0)</f>
        <v>0</v>
      </c>
      <c r="BG173" s="97">
        <f>IF(U173="zákl. přenesená",N173,0)</f>
        <v>0</v>
      </c>
      <c r="BH173" s="97">
        <f>IF(U173="sníž. přenesená",N173,0)</f>
        <v>0</v>
      </c>
      <c r="BI173" s="97">
        <f>IF(U173="nulová",N173,0)</f>
        <v>0</v>
      </c>
      <c r="BJ173" s="14" t="s">
        <v>22</v>
      </c>
      <c r="BK173" s="158">
        <f>L173*K173</f>
        <v>0</v>
      </c>
    </row>
    <row r="174" spans="2:18" s="1" customFormat="1" ht="6.95" customHeight="1"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7"/>
    </row>
  </sheetData>
  <mergeCells count="192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L172:M172"/>
    <mergeCell ref="N172:Q172"/>
    <mergeCell ref="F165:I165"/>
    <mergeCell ref="L165:M165"/>
    <mergeCell ref="N165:Q165"/>
    <mergeCell ref="F167:I167"/>
    <mergeCell ref="L167:M167"/>
    <mergeCell ref="N167:Q167"/>
    <mergeCell ref="F169:I169"/>
    <mergeCell ref="L169:M169"/>
    <mergeCell ref="N169:Q169"/>
    <mergeCell ref="H1:K1"/>
    <mergeCell ref="S2:AC2"/>
    <mergeCell ref="F173:I173"/>
    <mergeCell ref="L173:M173"/>
    <mergeCell ref="N173:Q173"/>
    <mergeCell ref="N124:Q124"/>
    <mergeCell ref="N125:Q125"/>
    <mergeCell ref="N126:Q126"/>
    <mergeCell ref="N134:Q134"/>
    <mergeCell ref="N140:Q140"/>
    <mergeCell ref="N146:Q146"/>
    <mergeCell ref="N147:Q147"/>
    <mergeCell ref="N153:Q153"/>
    <mergeCell ref="N156:Q156"/>
    <mergeCell ref="N162:Q162"/>
    <mergeCell ref="N166:Q166"/>
    <mergeCell ref="N168:Q168"/>
    <mergeCell ref="F170:I170"/>
    <mergeCell ref="L170:M170"/>
    <mergeCell ref="N170:Q170"/>
    <mergeCell ref="F171:I171"/>
    <mergeCell ref="L171:M171"/>
    <mergeCell ref="N171:Q171"/>
    <mergeCell ref="F172:I172"/>
  </mergeCells>
  <dataValidations count="2">
    <dataValidation type="list" allowBlank="1" showInputMessage="1" showErrorMessage="1" error="Povoleny jsou hodnoty K a M." sqref="D169:D174">
      <formula1>"K,M"</formula1>
    </dataValidation>
    <dataValidation type="list" allowBlank="1" showInputMessage="1" showErrorMessage="1" error="Povoleny jsou hodnoty základní, snížená, zákl. přenesená, sníž. přenesená, nulová." sqref="U169:U17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Horáková</dc:creator>
  <cp:keywords/>
  <dc:description/>
  <cp:lastModifiedBy>sabina.kolocova</cp:lastModifiedBy>
  <cp:lastPrinted>2018-04-26T07:07:41Z</cp:lastPrinted>
  <dcterms:created xsi:type="dcterms:W3CDTF">2016-09-13T15:30:19Z</dcterms:created>
  <dcterms:modified xsi:type="dcterms:W3CDTF">2018-04-26T07:07:45Z</dcterms:modified>
  <cp:category/>
  <cp:version/>
  <cp:contentType/>
  <cp:contentStatus/>
</cp:coreProperties>
</file>