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384" activeTab="1"/>
  </bookViews>
  <sheets>
    <sheet name="Rekapitulace stavby" sheetId="1" r:id="rId1"/>
    <sheet name="Straseci - Změna zdroje t..." sheetId="2" r:id="rId2"/>
  </sheets>
  <definedNames>
    <definedName name="_xlnm.Print_Area" localSheetId="0">'Rekapitulace stavby'!$C$4:$AP$70,'Rekapitulace stavby'!$C$76:$AP$96</definedName>
    <definedName name="_xlnm.Print_Area" localSheetId="1">'Straseci - Změna zdroje t...'!$C$4:$Q$70,'Straseci - Změna zdroje t...'!$C$76:$Q$123,'Straseci - Změna zdroje t...'!$C$129:$Q$337</definedName>
    <definedName name="_xlnm.Print_Titles" localSheetId="0">'Rekapitulace stavby'!$85:$85</definedName>
    <definedName name="_xlnm.Print_Titles" localSheetId="1">'Straseci - Změna zdroje t...'!$138:$138</definedName>
  </definedNames>
  <calcPr calcId="152511"/>
</workbook>
</file>

<file path=xl/sharedStrings.xml><?xml version="1.0" encoding="utf-8"?>
<sst xmlns="http://schemas.openxmlformats.org/spreadsheetml/2006/main" count="2857" uniqueCount="846">
  <si>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</si>
  <si>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</si>
  <si>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</si>
  <si>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</si>
  <si>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</si>
  <si>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</si>
  <si>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</si>
  <si>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</si>
  <si>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</si>
  <si>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</si>
  <si>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</si>
  <si>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</si>
  <si>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</si>
  <si>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</si>
  <si>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</si>
  <si>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</si>
  <si>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</si>
  <si>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Straseci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</si>
  <si>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</si>
  <si>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</si>
  <si>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Změna zdroje tepla a stavební úpravy kotelny</t>
  </si>
  <si>
    <t>JKSO:</t>
  </si>
  <si>
    <t/>
  </si>
  <si>
    <t>CC-CZ:</t>
  </si>
  <si>
    <t>Místo:</t>
  </si>
  <si>
    <t>Domov seniorů Nové Staršecí</t>
  </si>
  <si>
    <t>Datum:</t>
  </si>
  <si>
    <t>21. 5. 2018</t>
  </si>
  <si>
    <t>Objednatel:</t>
  </si>
  <si>
    <t>IČ:</t>
  </si>
  <si>
    <t>Domov Seniorů , Křivoklátská 417, Nové Strašecí</t>
  </si>
  <si>
    <t>DIČ:</t>
  </si>
  <si>
    <t>Zhotovitel:</t>
  </si>
  <si>
    <t>Vyplň údaj</t>
  </si>
  <si>
    <t>Projektant:</t>
  </si>
  <si>
    <t>ing. Jaroslav Satranský</t>
  </si>
  <si>
    <t>True</t>
  </si>
  <si>
    <t>Zpracovatel:</t>
  </si>
  <si>
    <t>Lenka Jandová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</si>
  <si>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</si>
  <si>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</si>
  <si>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</si>
  <si>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</si>
  <si>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</si>
  <si>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</si>
  <si>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</si>
  <si>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</si>
  <si>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</si>
  <si>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</si>
  <si>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</si>
  <si>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</si>
  <si>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</si>
  <si>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</si>
  <si>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</si>
  <si>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</si>
  <si>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</si>
  <si>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</si>
  <si>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</si>
  <si>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</si>
  <si>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</si>
  <si>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</si>
  <si>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</si>
  <si>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</si>
  <si>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</si>
  <si>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</si>
  <si>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</si>
  <si>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</si>
  <si>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</si>
  <si>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</si>
  <si>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</si>
  <si>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</si>
  <si>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</si>
  <si>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</si>
  <si>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</si>
  <si>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</si>
  <si>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</si>
  <si>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</si>
  <si>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</si>
  <si>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</si>
  <si>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</si>
  <si>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</si>
  <si>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{f577923f-a233-48e3-84a6-6131e4105e8b}</t>
  </si>
  <si>
    <t>{00000000-0000-0000-0000-000000000000}</t>
  </si>
  <si>
    <t>/</t>
  </si>
  <si>
    <t>1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</si>
  <si>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</si>
  <si>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</si>
  <si>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</si>
  <si>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</si>
  <si>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</si>
  <si>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</si>
  <si>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</si>
  <si>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</si>
  <si>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</si>
  <si>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</si>
  <si>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</si>
  <si>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</si>
  <si>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</si>
  <si>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</si>
  <si>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</si>
  <si>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</si>
  <si>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</si>
  <si>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</si>
  <si>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</si>
  <si>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</si>
  <si>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</si>
  <si>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</si>
  <si>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</si>
  <si>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</si>
  <si>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</si>
  <si>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</si>
  <si>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</si>
  <si>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</si>
  <si>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</si>
  <si>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</si>
  <si>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</si>
  <si>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</si>
  <si>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</si>
  <si>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</si>
  <si>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</si>
  <si>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</si>
  <si>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</si>
  <si>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</si>
  <si>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741 - Elektroinstalace - silnoproud</t>
  </si>
  <si>
    <t xml:space="preserve">    742 - Elektroinstalace - slaboproud</t>
  </si>
  <si>
    <t xml:space="preserve">    767 - Konstrukce zámečnické</t>
  </si>
  <si>
    <t xml:space="preserve">    771 - Podlahy z dlaždic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</si>
  <si>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</si>
  <si>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</si>
  <si>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</si>
  <si>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</si>
  <si>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</si>
  <si>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VRN6 - Územní vlivy</t>
  </si>
  <si>
    <t>2) Ostatní náklady</t>
  </si>
  <si>
    <t>Zařízení staveniště</t>
  </si>
  <si>
    <t>VRN</t>
  </si>
  <si>
    <t>2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</si>
  <si>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</si>
  <si>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</si>
  <si>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</si>
  <si>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</si>
  <si>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</si>
  <si>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</si>
  <si>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</si>
  <si>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</si>
  <si>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</si>
  <si>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</si>
  <si>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</si>
  <si>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</si>
  <si>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</si>
  <si>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</si>
  <si>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</si>
  <si>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</si>
  <si>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</si>
  <si>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</si>
  <si>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</si>
  <si>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</si>
  <si>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</si>
  <si>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</si>
  <si>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139711101</t>
  </si>
  <si>
    <t>Vykopávky v uzavřených prostorách v hornině tř. 1 až 4</t>
  </si>
  <si>
    <t>m3</t>
  </si>
  <si>
    <t>4</t>
  </si>
  <si>
    <t>1472026249</t>
  </si>
  <si>
    <t>162201211</t>
  </si>
  <si>
    <t>Vodorovné přemístění výkopku z horniny tř. 1 až 4 stavebním kolečkem do 10 m</t>
  </si>
  <si>
    <t>-260453036</t>
  </si>
  <si>
    <t>3</t>
  </si>
  <si>
    <t>162501102</t>
  </si>
  <si>
    <t>Vodorovné přemístění do 3000 m výkopku/sypaniny z horniny tř. 1 až 4</t>
  </si>
  <si>
    <t>-479719797</t>
  </si>
  <si>
    <t>167101101</t>
  </si>
  <si>
    <t>Nakládání výkopku z hornin tř. 1 až 4 do 100 m3</t>
  </si>
  <si>
    <t>1469243199</t>
  </si>
  <si>
    <t>5</t>
  </si>
  <si>
    <t>171201201</t>
  </si>
  <si>
    <t>Uložení sypaniny na skládky</t>
  </si>
  <si>
    <t>-1914874887</t>
  </si>
  <si>
    <t>6</t>
  </si>
  <si>
    <t>171201211</t>
  </si>
  <si>
    <t>Poplatek za uložení odpadu ze sypaniny na skládce (skládkovné)</t>
  </si>
  <si>
    <t>t</t>
  </si>
  <si>
    <t>2047991564</t>
  </si>
  <si>
    <t>7</t>
  </si>
  <si>
    <t>310-101</t>
  </si>
  <si>
    <t>Vyvložkování komínů vč. stavebních přípomocí (3 průduchy)</t>
  </si>
  <si>
    <t>soub</t>
  </si>
  <si>
    <t>1662987632</t>
  </si>
  <si>
    <t>8</t>
  </si>
  <si>
    <t>341272622</t>
  </si>
  <si>
    <t>Stěny nosné tl 250 mm z pórobetonových přesných hladkých tvárnic Ytong hmotnosti 500 kg/m3</t>
  </si>
  <si>
    <t>m2</t>
  </si>
  <si>
    <t>308373736</t>
  </si>
  <si>
    <t>9</t>
  </si>
  <si>
    <t>341272631</t>
  </si>
  <si>
    <t>Stěny nosné tl 300 mm z pórobetonových přesných hladkých tvárnic Ytong hmotnosti 400 kg/m3</t>
  </si>
  <si>
    <t>-4613211</t>
  </si>
  <si>
    <t>10</t>
  </si>
  <si>
    <t>611325423</t>
  </si>
  <si>
    <t>Oprava vnitřní vápenocementové štukové omítky stropů v rozsahu plochy do 50%</t>
  </si>
  <si>
    <t>1266379639</t>
  </si>
  <si>
    <t>11</t>
  </si>
  <si>
    <t>612325225</t>
  </si>
  <si>
    <t>Vápenocementová štuková omítka malých ploch do 4,0 m2 na stěnách</t>
  </si>
  <si>
    <t>kus</t>
  </si>
  <si>
    <t>-269070122</t>
  </si>
  <si>
    <t>12</t>
  </si>
  <si>
    <t>612325422</t>
  </si>
  <si>
    <t>Oprava vnitřní vápenocementové štukové omítky stěn v rozsahu plochy do 30%</t>
  </si>
  <si>
    <t>193170390</t>
  </si>
  <si>
    <t>13</t>
  </si>
  <si>
    <t>631311114</t>
  </si>
  <si>
    <t>Mazanina tl do 80 mm z betonu prostého bez zvýšených nároků na prostředí tř. C 16/20</t>
  </si>
  <si>
    <t>689715976</t>
  </si>
  <si>
    <t>14</t>
  </si>
  <si>
    <t>631311134</t>
  </si>
  <si>
    <t>Mazanina tl do 240 mm z betonu prostého bez zvýšených nároků na prostředí tř. C 16/20</t>
  </si>
  <si>
    <t>1051388960</t>
  </si>
  <si>
    <t>631319171</t>
  </si>
  <si>
    <t>Příplatek k mazanině tl do 80 mm za stržení povrchu spodní vrstvy před vložením výztuže</t>
  </si>
  <si>
    <t>2071140138</t>
  </si>
  <si>
    <t>16</t>
  </si>
  <si>
    <t>631362021</t>
  </si>
  <si>
    <t>Výztuž mazanin svařovanými sítěmi Kari</t>
  </si>
  <si>
    <t>-1739553903</t>
  </si>
  <si>
    <t>17</t>
  </si>
  <si>
    <t>935113111</t>
  </si>
  <si>
    <t>Osazení odvodňovacího polymerbetonového žlabu s krycím roštem šířky do 200 mm</t>
  </si>
  <si>
    <t>m</t>
  </si>
  <si>
    <t>1372776051</t>
  </si>
  <si>
    <t>18</t>
  </si>
  <si>
    <t>M</t>
  </si>
  <si>
    <t>592270000</t>
  </si>
  <si>
    <t>žlab odvodňovací ACO vč. roštu nerez</t>
  </si>
  <si>
    <t>-1352595485</t>
  </si>
  <si>
    <t>19</t>
  </si>
  <si>
    <t>949101111</t>
  </si>
  <si>
    <t>Lešení pomocné pro objekty pozemních staveb s lešeňovou podlahou v do 1,9 m zatížení do 150 kg/m2</t>
  </si>
  <si>
    <t>-1146066910</t>
  </si>
  <si>
    <t>20</t>
  </si>
  <si>
    <t>952901111</t>
  </si>
  <si>
    <t>Vyčištění budov bytové a občanské výstavby při výšce podlaží do 4 m</t>
  </si>
  <si>
    <t>1557441610</t>
  </si>
  <si>
    <t>961044111</t>
  </si>
  <si>
    <t>Bourání základů z betonu prostého</t>
  </si>
  <si>
    <t>1782268058</t>
  </si>
  <si>
    <t>22</t>
  </si>
  <si>
    <t>965042241</t>
  </si>
  <si>
    <t>Bourání podkladů pod dlažby nebo mazanin betonových nebo z litého asfaltu tl přes 100 mm pl pře 4 m2</t>
  </si>
  <si>
    <t>835832752</t>
  </si>
  <si>
    <t>23</t>
  </si>
  <si>
    <t>965049112</t>
  </si>
  <si>
    <t>Příplatek k bourání betonových mazanin za bourání mazanin se svařovanou sítí tl přes 100 mm</t>
  </si>
  <si>
    <t>-228736533</t>
  </si>
  <si>
    <t>24</t>
  </si>
  <si>
    <t>968072456</t>
  </si>
  <si>
    <t>Vybourání kovových dveřních zárubní pl přes 2 m2</t>
  </si>
  <si>
    <t>1553772361</t>
  </si>
  <si>
    <t>25</t>
  </si>
  <si>
    <t>978011161</t>
  </si>
  <si>
    <t>Otlučení (osekání) vnitřní vápenné nebo vápenocementové omítky stropů v rozsahu do 50 %</t>
  </si>
  <si>
    <t>-1036001679</t>
  </si>
  <si>
    <t>26</t>
  </si>
  <si>
    <t>978013161</t>
  </si>
  <si>
    <t>Otlučení (osekání) vnitřní vápenné nebo vápenocementové omítky stěn v rozsahu do 50 %</t>
  </si>
  <si>
    <t>1774822712</t>
  </si>
  <si>
    <t>27</t>
  </si>
  <si>
    <t>997013151</t>
  </si>
  <si>
    <t>Vnitrostaveništní doprava suti a vybouraných hmot pro budovy v do 6 m s omezením mechanizace</t>
  </si>
  <si>
    <t>-74605627</t>
  </si>
  <si>
    <t>28</t>
  </si>
  <si>
    <t>997013501</t>
  </si>
  <si>
    <t>Odvoz suti a vybouraných hmot na skládku nebo meziskládku do 1 km se složením</t>
  </si>
  <si>
    <t>-493926937</t>
  </si>
  <si>
    <t>29</t>
  </si>
  <si>
    <t>997013509</t>
  </si>
  <si>
    <t>Příplatek k odvozu suti a vybouraných hmot na skládku ZKD 1 km přes 1 km</t>
  </si>
  <si>
    <t>1671583832</t>
  </si>
  <si>
    <t>30</t>
  </si>
  <si>
    <t>997013831</t>
  </si>
  <si>
    <t>Poplatek za uložení stavebního směsného odpadu na skládce (skládkovné)</t>
  </si>
  <si>
    <t>-581094983</t>
  </si>
  <si>
    <t>31</t>
  </si>
  <si>
    <t>998017002</t>
  </si>
  <si>
    <t>Přesun hmot s omezením mechanizace pro budovy v do 12 m</t>
  </si>
  <si>
    <t>698099010</t>
  </si>
  <si>
    <t>32</t>
  </si>
  <si>
    <t>711111001</t>
  </si>
  <si>
    <t>Provedení izolace proti zemní vlhkosti vodorovné za studena nátěrem penetračním</t>
  </si>
  <si>
    <t>855805142</t>
  </si>
  <si>
    <t>33</t>
  </si>
  <si>
    <t>111631500</t>
  </si>
  <si>
    <t>lak asfaltový ALP/9 (MJ t) bal 9 kg</t>
  </si>
  <si>
    <t>-1897829709</t>
  </si>
  <si>
    <t>34</t>
  </si>
  <si>
    <t>711141559</t>
  </si>
  <si>
    <t>Provedení izolace proti zemní vlhkosti pásy přitavením vodorovné NAIP</t>
  </si>
  <si>
    <t>-753079183</t>
  </si>
  <si>
    <t>35</t>
  </si>
  <si>
    <t>628311550</t>
  </si>
  <si>
    <t>pás těžký asfaltovaný IPA V 60 S 40</t>
  </si>
  <si>
    <t>2035999423</t>
  </si>
  <si>
    <t>36</t>
  </si>
  <si>
    <t>998711102</t>
  </si>
  <si>
    <t>Přesun hmot tonážní pro izolace proti vodě, vlhkosti a plynům v objektech výšky do 12 m</t>
  </si>
  <si>
    <t>-1814004701</t>
  </si>
  <si>
    <t>37</t>
  </si>
  <si>
    <t>998711181</t>
  </si>
  <si>
    <t>Příplatek k přesunu hmot tonážní 711 prováděný bez použití mechanizace</t>
  </si>
  <si>
    <t>-695563018</t>
  </si>
  <si>
    <t>38</t>
  </si>
  <si>
    <t>713121111</t>
  </si>
  <si>
    <t>Montáž izolace tepelné podlah volně kladenými rohožemi, pásy, dílci, deskami 1 vrstva</t>
  </si>
  <si>
    <t>1216983613</t>
  </si>
  <si>
    <t>39</t>
  </si>
  <si>
    <t>283723090</t>
  </si>
  <si>
    <t>deska z pěnového polystyrenu EPS 100 S 1000 x 500 x 100 mm</t>
  </si>
  <si>
    <t>-2125974879</t>
  </si>
  <si>
    <t>40</t>
  </si>
  <si>
    <t>713191133</t>
  </si>
  <si>
    <t>Montáž izolace tepelné podlah, stropů vrchem nebo střech překrytí fólií s přelepeným spojem</t>
  </si>
  <si>
    <t>827869707</t>
  </si>
  <si>
    <t>41</t>
  </si>
  <si>
    <t>283233141</t>
  </si>
  <si>
    <t>fólie PE</t>
  </si>
  <si>
    <t>709725328</t>
  </si>
  <si>
    <t>42</t>
  </si>
  <si>
    <t>998713102</t>
  </si>
  <si>
    <t>Přesun hmot tonážní pro izolace tepelné v objektech v do 12 m</t>
  </si>
  <si>
    <t>2009390468</t>
  </si>
  <si>
    <t>43</t>
  </si>
  <si>
    <t>998713181</t>
  </si>
  <si>
    <t>Příplatek k přesunu hmot tonážní 713 prováděný bez použití mechanizace</t>
  </si>
  <si>
    <t>-900073085</t>
  </si>
  <si>
    <t>44</t>
  </si>
  <si>
    <t>721174004</t>
  </si>
  <si>
    <t>Potrubí kanalizační z PP svodné systém HT DN 70</t>
  </si>
  <si>
    <t>615986455</t>
  </si>
  <si>
    <t>45</t>
  </si>
  <si>
    <t>722901-1</t>
  </si>
  <si>
    <t>Demontáže ZTI</t>
  </si>
  <si>
    <t>1475859350</t>
  </si>
  <si>
    <t>46</t>
  </si>
  <si>
    <t>722174002</t>
  </si>
  <si>
    <t>Potrubí vodovodní plastové PPR svar polyfuze PN 16 D 20 x 2,8 mm</t>
  </si>
  <si>
    <t>-75832694</t>
  </si>
  <si>
    <t>47</t>
  </si>
  <si>
    <t>722174004</t>
  </si>
  <si>
    <t>Potrubí vodovodní plastové PPR svar polyfuze PN 16 D 32 x 4,4 mm</t>
  </si>
  <si>
    <t>-992024831</t>
  </si>
  <si>
    <t>48</t>
  </si>
  <si>
    <t>722174006</t>
  </si>
  <si>
    <t>Potrubí vodovodní plastové PPR svar polyfuze PN 16 D 50 x 6,9 mm</t>
  </si>
  <si>
    <t>280456490</t>
  </si>
  <si>
    <t>49</t>
  </si>
  <si>
    <t>722181221</t>
  </si>
  <si>
    <t>Ochrana vodovodního potrubí přilepenými termoizolačními trubicemi z PE tl do 9 mm DN do 22 mm</t>
  </si>
  <si>
    <t>1484435202</t>
  </si>
  <si>
    <t>50</t>
  </si>
  <si>
    <t>722181242</t>
  </si>
  <si>
    <t>Ochrana vodovodního potrubí přilepenými termoizolačními trubicemi z PE tl do 20 mm DN do 45 mm</t>
  </si>
  <si>
    <t>35583319</t>
  </si>
  <si>
    <t>51</t>
  </si>
  <si>
    <t>722181257</t>
  </si>
  <si>
    <t>Ochrana vodovodního potrubí přilepenými termoizolačními trubicemi z PE tl do 40 mm DN do 89 mm</t>
  </si>
  <si>
    <t>277747421</t>
  </si>
  <si>
    <t>52</t>
  </si>
  <si>
    <t>722290215</t>
  </si>
  <si>
    <t>Zkouška těsnosti vodovodního potrubí hrdlového nebo přírubového do DN 100</t>
  </si>
  <si>
    <t>-1071059857</t>
  </si>
  <si>
    <t>53</t>
  </si>
  <si>
    <t>722290234</t>
  </si>
  <si>
    <t>Proplach a dezinfekce vodovodního potrubí do DN 80</t>
  </si>
  <si>
    <t>-1485860495</t>
  </si>
  <si>
    <t>54</t>
  </si>
  <si>
    <t>722901-2</t>
  </si>
  <si>
    <t>Stavební přípomoce</t>
  </si>
  <si>
    <t>-1055847373</t>
  </si>
  <si>
    <t>55</t>
  </si>
  <si>
    <t>998722102</t>
  </si>
  <si>
    <t>Přesun hmot tonážní pro vnitřní vodovod v objektech v do 12 m</t>
  </si>
  <si>
    <t>1679651976</t>
  </si>
  <si>
    <t>56</t>
  </si>
  <si>
    <t>998722181</t>
  </si>
  <si>
    <t>Příplatek k přesunu hmot tonážní 722 prováděný bez použití mechanizace</t>
  </si>
  <si>
    <t>1592143428</t>
  </si>
  <si>
    <t>57</t>
  </si>
  <si>
    <t>731-101</t>
  </si>
  <si>
    <t>Uvedení do provozu, zaškolení obsluhy, vyregulování systému apod...</t>
  </si>
  <si>
    <t>soubor</t>
  </si>
  <si>
    <t>-1821344775</t>
  </si>
  <si>
    <t>58</t>
  </si>
  <si>
    <t>731-102</t>
  </si>
  <si>
    <t>Demontáž ÚT vč. potrubí, technologie....</t>
  </si>
  <si>
    <t>1558475850</t>
  </si>
  <si>
    <t>59</t>
  </si>
  <si>
    <t>731-103</t>
  </si>
  <si>
    <t>Stavební přípomoce pro ÚT</t>
  </si>
  <si>
    <t>-911943180</t>
  </si>
  <si>
    <t>60</t>
  </si>
  <si>
    <t>731159620</t>
  </si>
  <si>
    <t>Montáž kotle litinového stacionárního na plyn odtah spalin do komína o výkonu do 130 kW</t>
  </si>
  <si>
    <t>-1325111084</t>
  </si>
  <si>
    <t>61</t>
  </si>
  <si>
    <t>484117801</t>
  </si>
  <si>
    <t>kotel lplynový kondenzační závěsný  výkon 115kW</t>
  </si>
  <si>
    <t>-619319827</t>
  </si>
  <si>
    <t>62</t>
  </si>
  <si>
    <t>998731102</t>
  </si>
  <si>
    <t>Přesun hmot tonážní pro kotelny v objektech v do 12 m</t>
  </si>
  <si>
    <t>-684574484</t>
  </si>
  <si>
    <t>63</t>
  </si>
  <si>
    <t>998731181</t>
  </si>
  <si>
    <t>Příplatek k přesunu hmot tonážní 731 prováděný bez použití mechanizace</t>
  </si>
  <si>
    <t>1768534609</t>
  </si>
  <si>
    <t>64</t>
  </si>
  <si>
    <t>732111142</t>
  </si>
  <si>
    <t>Tělesa rozdělovačů a sběračů DN 250 z trub ocelových bezešvých /dl. 2,5m/</t>
  </si>
  <si>
    <t>-1541806229</t>
  </si>
  <si>
    <t>65</t>
  </si>
  <si>
    <t>732111342</t>
  </si>
  <si>
    <t>Trubková hrdla rozdělovačů a sběračů bez přírub DN 250</t>
  </si>
  <si>
    <t>139981565</t>
  </si>
  <si>
    <t>66</t>
  </si>
  <si>
    <t>732211116</t>
  </si>
  <si>
    <t>Ohřívač stacionární zásobníkový  o objemu 300 l v.pl. 1,50 m2</t>
  </si>
  <si>
    <t>1019426893</t>
  </si>
  <si>
    <t>67</t>
  </si>
  <si>
    <t>732331600</t>
  </si>
  <si>
    <t>Montáž expanzní nádoby</t>
  </si>
  <si>
    <t>1511125564</t>
  </si>
  <si>
    <t>68</t>
  </si>
  <si>
    <t>484664121</t>
  </si>
  <si>
    <t>nádoba expanzní tlaková N 200/6 objem 200l maximální přetlak do 6 bar</t>
  </si>
  <si>
    <t>1124011584</t>
  </si>
  <si>
    <t>69</t>
  </si>
  <si>
    <t>484664021</t>
  </si>
  <si>
    <t xml:space="preserve">nádoba expanzní DD 12/10 </t>
  </si>
  <si>
    <t>1040651760</t>
  </si>
  <si>
    <t>70</t>
  </si>
  <si>
    <t>484664022</t>
  </si>
  <si>
    <t>nádoba expanzní 24l</t>
  </si>
  <si>
    <t>-1767394517</t>
  </si>
  <si>
    <t>71</t>
  </si>
  <si>
    <t>732429120</t>
  </si>
  <si>
    <t xml:space="preserve">Montáž čerpadla </t>
  </si>
  <si>
    <t>-908170367</t>
  </si>
  <si>
    <t>72</t>
  </si>
  <si>
    <t>426231101</t>
  </si>
  <si>
    <t>čerpadlo kotlové 32/55 se srvopohonem</t>
  </si>
  <si>
    <t>285118896</t>
  </si>
  <si>
    <t>73</t>
  </si>
  <si>
    <t>426231102</t>
  </si>
  <si>
    <t>oběhové čerpadlo 32/55 se srvopohonem</t>
  </si>
  <si>
    <t>1422687355</t>
  </si>
  <si>
    <t>74</t>
  </si>
  <si>
    <t>426231103</t>
  </si>
  <si>
    <t>oběhové čerpadlo 32/60 se srvopohonem</t>
  </si>
  <si>
    <t>405118292</t>
  </si>
  <si>
    <t>75</t>
  </si>
  <si>
    <t>426231104</t>
  </si>
  <si>
    <t>cirkulační čerpadlo se servopohonem</t>
  </si>
  <si>
    <t>-1433869307</t>
  </si>
  <si>
    <t>76</t>
  </si>
  <si>
    <t>426231105</t>
  </si>
  <si>
    <t>Nabíjecí  čerpadlo 32/50 se srvopohonem</t>
  </si>
  <si>
    <t>-2088001735</t>
  </si>
  <si>
    <t>77</t>
  </si>
  <si>
    <t>998732101</t>
  </si>
  <si>
    <t>Přesun hmot tonážní pro strojovny v objektech v do 6 m</t>
  </si>
  <si>
    <t>-1523914069</t>
  </si>
  <si>
    <t>78</t>
  </si>
  <si>
    <t>998732181</t>
  </si>
  <si>
    <t>Příplatek k přesunu hmot tonážní 732 prováděný bez použití mechanizace</t>
  </si>
  <si>
    <t>-665960785</t>
  </si>
  <si>
    <t>79</t>
  </si>
  <si>
    <t>733121012</t>
  </si>
  <si>
    <t>Potrubí ocelové hladké bezešvé běžné D 25</t>
  </si>
  <si>
    <t>1592395442</t>
  </si>
  <si>
    <t>80</t>
  </si>
  <si>
    <t>733121016</t>
  </si>
  <si>
    <t>Potrubí ocelové hladké bezešvé běžné  D 40</t>
  </si>
  <si>
    <t>-40308293</t>
  </si>
  <si>
    <t>81</t>
  </si>
  <si>
    <t>733121017</t>
  </si>
  <si>
    <t>Potrubí ocelové hladké bezešvé  D 50</t>
  </si>
  <si>
    <t>-891014672</t>
  </si>
  <si>
    <t>82</t>
  </si>
  <si>
    <t>733121025</t>
  </si>
  <si>
    <t>Potrubí ocelové hladké bezešvé  D 80</t>
  </si>
  <si>
    <t>-1327325222</t>
  </si>
  <si>
    <t>83</t>
  </si>
  <si>
    <t>733122220</t>
  </si>
  <si>
    <t>Potrubí z pozinkované oceli hladké  DN 40</t>
  </si>
  <si>
    <t>-354439996</t>
  </si>
  <si>
    <t>84</t>
  </si>
  <si>
    <t>733122225</t>
  </si>
  <si>
    <t>Potrubí z pozinkované oceli hladké  DN 25</t>
  </si>
  <si>
    <t>-147073209</t>
  </si>
  <si>
    <t>85</t>
  </si>
  <si>
    <t>733190217</t>
  </si>
  <si>
    <t>Zkouška těsnosti potrubí ocelové hladké do D 51x2,6</t>
  </si>
  <si>
    <t>-1535693862</t>
  </si>
  <si>
    <t>86</t>
  </si>
  <si>
    <t>733190219</t>
  </si>
  <si>
    <t>Zkouška těsnosti potrubí ocelové hladké přes D 51x2,6 do D 60,3x2,9</t>
  </si>
  <si>
    <t>1594835535</t>
  </si>
  <si>
    <t>87</t>
  </si>
  <si>
    <t>733190225</t>
  </si>
  <si>
    <t>Zkouška těsnosti potrubí ocelové hladké přes D 60,3x2,9 do D 89x5,0</t>
  </si>
  <si>
    <t>-2081379704</t>
  </si>
  <si>
    <t>88</t>
  </si>
  <si>
    <t>733811252</t>
  </si>
  <si>
    <t>Ochrana vodovodního potrubí přilepenými termoizolačními trubicemi z PE tl do 25 mm DN do 45 mm</t>
  </si>
  <si>
    <t>239546458</t>
  </si>
  <si>
    <t>89</t>
  </si>
  <si>
    <t>1081212431</t>
  </si>
  <si>
    <t>90</t>
  </si>
  <si>
    <t>733811253</t>
  </si>
  <si>
    <t>Ochrana vodovodního potrubí přilepenými termoizolačními trubicemi z PE tl do 45 mm DN do 63 mm</t>
  </si>
  <si>
    <t>-141612965</t>
  </si>
  <si>
    <t>91</t>
  </si>
  <si>
    <t>733811258</t>
  </si>
  <si>
    <t>Ochrana vodovodního potrubí přilepenými termoizolačními trubicemi z PE tl do 40 mm DN do 110 mm</t>
  </si>
  <si>
    <t>1722932407</t>
  </si>
  <si>
    <t>92</t>
  </si>
  <si>
    <t>998733102</t>
  </si>
  <si>
    <t>Přesun hmot tonážní pro rozvody potrubí v objektech v do 12 m</t>
  </si>
  <si>
    <t>-1157009417</t>
  </si>
  <si>
    <t>93</t>
  </si>
  <si>
    <t>998733181</t>
  </si>
  <si>
    <t>Příplatek k přesunu hmot tonážní 733 prováděný bez použití mechanizace</t>
  </si>
  <si>
    <t>-1378457275</t>
  </si>
  <si>
    <t>94</t>
  </si>
  <si>
    <t>734191410</t>
  </si>
  <si>
    <t>Montáž armatur</t>
  </si>
  <si>
    <t>737242396</t>
  </si>
  <si>
    <t>95</t>
  </si>
  <si>
    <t>4221077001</t>
  </si>
  <si>
    <t>zpětná kapka DN 50 PN 16</t>
  </si>
  <si>
    <t>1673527864</t>
  </si>
  <si>
    <t>96</t>
  </si>
  <si>
    <t>4221077002</t>
  </si>
  <si>
    <t>zpětná kapka DN 40 PN 16</t>
  </si>
  <si>
    <t>2003600918</t>
  </si>
  <si>
    <t>97</t>
  </si>
  <si>
    <t>4221077003</t>
  </si>
  <si>
    <t>zpětná kapka DN 25 PN 16</t>
  </si>
  <si>
    <t>1712557498</t>
  </si>
  <si>
    <t>98</t>
  </si>
  <si>
    <t>4221077004</t>
  </si>
  <si>
    <t>zpětná kapka DN 15 PN 16</t>
  </si>
  <si>
    <t>-567490293</t>
  </si>
  <si>
    <t>99</t>
  </si>
  <si>
    <t>4221077005</t>
  </si>
  <si>
    <t>pojistný ventil DN 20 OP 2,5 bar</t>
  </si>
  <si>
    <t>635497287</t>
  </si>
  <si>
    <t>100</t>
  </si>
  <si>
    <t>4221077006</t>
  </si>
  <si>
    <t>regulační  ventil DN 50 se servopohonem</t>
  </si>
  <si>
    <t>496094448</t>
  </si>
  <si>
    <t>101</t>
  </si>
  <si>
    <t>4221077007</t>
  </si>
  <si>
    <t>regulační  ventil DN 40 se servopohonem</t>
  </si>
  <si>
    <t>329477754</t>
  </si>
  <si>
    <t>102</t>
  </si>
  <si>
    <t>4221077008</t>
  </si>
  <si>
    <t>automatický odvzdušňovací ventil DN 15</t>
  </si>
  <si>
    <t>-1428415777</t>
  </si>
  <si>
    <t>103</t>
  </si>
  <si>
    <t>4221077009</t>
  </si>
  <si>
    <t>kulový kohout DN 50, PN 16</t>
  </si>
  <si>
    <t>-1662231199</t>
  </si>
  <si>
    <t>104</t>
  </si>
  <si>
    <t>4221077010</t>
  </si>
  <si>
    <t>kulový kohout DN 40, PN 16</t>
  </si>
  <si>
    <t>415941250</t>
  </si>
  <si>
    <t>105</t>
  </si>
  <si>
    <t>4221077011</t>
  </si>
  <si>
    <t>kulový kohout DN 32, PN 16</t>
  </si>
  <si>
    <t>-2061277921</t>
  </si>
  <si>
    <t>106</t>
  </si>
  <si>
    <t>4221077012</t>
  </si>
  <si>
    <t>kulový kohout DN 25, PN 16</t>
  </si>
  <si>
    <t>1771246378</t>
  </si>
  <si>
    <t>107</t>
  </si>
  <si>
    <t>4221077013</t>
  </si>
  <si>
    <t>kulový kohout DN 15, PN 16</t>
  </si>
  <si>
    <t>1678641010</t>
  </si>
  <si>
    <t>108</t>
  </si>
  <si>
    <t>4221077014</t>
  </si>
  <si>
    <t>servisní uzávěr DN 25</t>
  </si>
  <si>
    <t>-573877441</t>
  </si>
  <si>
    <t>109</t>
  </si>
  <si>
    <t>4221077015</t>
  </si>
  <si>
    <t>servisní uzávěr DN 20</t>
  </si>
  <si>
    <t>-1020201968</t>
  </si>
  <si>
    <t>110</t>
  </si>
  <si>
    <t>4221077016</t>
  </si>
  <si>
    <t xml:space="preserve">třícestný směšovací ventil DN 25 se el. pohonem </t>
  </si>
  <si>
    <t>-718590447</t>
  </si>
  <si>
    <t>111</t>
  </si>
  <si>
    <t>4221077017</t>
  </si>
  <si>
    <t xml:space="preserve">třícestný směšovací ventil DN 32/18 se el. pohonem </t>
  </si>
  <si>
    <t>-1109159631</t>
  </si>
  <si>
    <t>112</t>
  </si>
  <si>
    <t>4221077018</t>
  </si>
  <si>
    <t xml:space="preserve">třícestný směšovací ventil DN 40/28 se el. pohonem </t>
  </si>
  <si>
    <t>893841693</t>
  </si>
  <si>
    <t>113</t>
  </si>
  <si>
    <t>4221077019</t>
  </si>
  <si>
    <t>zpětná klapka DN 100</t>
  </si>
  <si>
    <t>-1252660428</t>
  </si>
  <si>
    <t>114</t>
  </si>
  <si>
    <t>4221077020</t>
  </si>
  <si>
    <t>Uzavírací klapka DN 100</t>
  </si>
  <si>
    <t>634236754</t>
  </si>
  <si>
    <t>115</t>
  </si>
  <si>
    <t>4221077021</t>
  </si>
  <si>
    <t>Uzavírací klapka DN 80</t>
  </si>
  <si>
    <t>-1852949728</t>
  </si>
  <si>
    <t>116</t>
  </si>
  <si>
    <t>4221077022</t>
  </si>
  <si>
    <t>měřící jínky DN 15 dl. 50 mm</t>
  </si>
  <si>
    <t>-1649889458</t>
  </si>
  <si>
    <t>117</t>
  </si>
  <si>
    <t>734411124</t>
  </si>
  <si>
    <t>Teploměr technický s pevným stonkem a jímkou zadní připojení průměr 100 mm délky 75 mm</t>
  </si>
  <si>
    <t>-1923473385</t>
  </si>
  <si>
    <t>118</t>
  </si>
  <si>
    <t>734421100</t>
  </si>
  <si>
    <t>Manometr DN 25, 0-6 bar</t>
  </si>
  <si>
    <t>-284133210</t>
  </si>
  <si>
    <t>119</t>
  </si>
  <si>
    <t>734421120</t>
  </si>
  <si>
    <t>Manometr 0-10 bar</t>
  </si>
  <si>
    <t>-1492224131</t>
  </si>
  <si>
    <t>120</t>
  </si>
  <si>
    <t>734421121</t>
  </si>
  <si>
    <t>Pomocný kotvící a montážní materiál</t>
  </si>
  <si>
    <t>-1877751218</t>
  </si>
  <si>
    <t>121</t>
  </si>
  <si>
    <t>998734102</t>
  </si>
  <si>
    <t>Přesun hmot tonážní pro armatury v objektech v do 12 m</t>
  </si>
  <si>
    <t>1062309082</t>
  </si>
  <si>
    <t>122</t>
  </si>
  <si>
    <t>998734181</t>
  </si>
  <si>
    <t>Příplatek k přesunu hmot tonážní 734 prováděný bez použití mechanizace</t>
  </si>
  <si>
    <t>281804413</t>
  </si>
  <si>
    <t>123</t>
  </si>
  <si>
    <t>741-1</t>
  </si>
  <si>
    <t>elektroinstalace - montáž</t>
  </si>
  <si>
    <t>-968955831</t>
  </si>
  <si>
    <t>124</t>
  </si>
  <si>
    <t>341110940</t>
  </si>
  <si>
    <t>kabel silový s Cu jádrem CYKY 5x2,5 mm2</t>
  </si>
  <si>
    <t>182094596</t>
  </si>
  <si>
    <t>125</t>
  </si>
  <si>
    <t>341110360</t>
  </si>
  <si>
    <t>kabel silový s Cu jádrem CYKY 3x2,5 mm2</t>
  </si>
  <si>
    <t>238483199</t>
  </si>
  <si>
    <t>126</t>
  </si>
  <si>
    <t>341110300</t>
  </si>
  <si>
    <t>kabel silový s Cu jádrem CYKY 3x1,5 mm2</t>
  </si>
  <si>
    <t>213357583</t>
  </si>
  <si>
    <t>127</t>
  </si>
  <si>
    <t>741-2</t>
  </si>
  <si>
    <t>Revize</t>
  </si>
  <si>
    <t>475220109</t>
  </si>
  <si>
    <t>128</t>
  </si>
  <si>
    <t>741-3</t>
  </si>
  <si>
    <t>2132227202</t>
  </si>
  <si>
    <t>129</t>
  </si>
  <si>
    <t>741-4</t>
  </si>
  <si>
    <t>Demontáže</t>
  </si>
  <si>
    <t>-1006859975</t>
  </si>
  <si>
    <t>130</t>
  </si>
  <si>
    <t>741-5</t>
  </si>
  <si>
    <t>Úprava rozvaděče pro kotelnu</t>
  </si>
  <si>
    <t>-613485920</t>
  </si>
  <si>
    <t>131</t>
  </si>
  <si>
    <t>742-101</t>
  </si>
  <si>
    <t>MaR - montáž</t>
  </si>
  <si>
    <t>41979901</t>
  </si>
  <si>
    <t>132</t>
  </si>
  <si>
    <t>345101</t>
  </si>
  <si>
    <t>Procesní jednotka Domat MSPLC</t>
  </si>
  <si>
    <t>1953707457</t>
  </si>
  <si>
    <t>133</t>
  </si>
  <si>
    <t>345102</t>
  </si>
  <si>
    <t>Rozvaděč měření a regulace vč. vybavení</t>
  </si>
  <si>
    <t>-1166525445</t>
  </si>
  <si>
    <t>134</t>
  </si>
  <si>
    <t>345103</t>
  </si>
  <si>
    <t>USP jednotka lokální v rozvaděči MaR</t>
  </si>
  <si>
    <t>-371184722</t>
  </si>
  <si>
    <t>135</t>
  </si>
  <si>
    <t>345104</t>
  </si>
  <si>
    <t>Teplovodní čidlo na potrubí</t>
  </si>
  <si>
    <t>809302033</t>
  </si>
  <si>
    <t>136</t>
  </si>
  <si>
    <t>345105</t>
  </si>
  <si>
    <t>Teplovodní čidlo prostorové</t>
  </si>
  <si>
    <t>-581955762</t>
  </si>
  <si>
    <t>137</t>
  </si>
  <si>
    <t>345106</t>
  </si>
  <si>
    <t>Termostat havarijní</t>
  </si>
  <si>
    <t>707154818</t>
  </si>
  <si>
    <t>138</t>
  </si>
  <si>
    <t>345107</t>
  </si>
  <si>
    <t>Tlakový senzor ÚV</t>
  </si>
  <si>
    <t>-317950666</t>
  </si>
  <si>
    <t>139</t>
  </si>
  <si>
    <t>345108</t>
  </si>
  <si>
    <t>čidlo zaplavení</t>
  </si>
  <si>
    <t>441912785</t>
  </si>
  <si>
    <t>140</t>
  </si>
  <si>
    <t>345109</t>
  </si>
  <si>
    <t>čidlo chodu oběhových čerpadel</t>
  </si>
  <si>
    <t>570416509</t>
  </si>
  <si>
    <t>141</t>
  </si>
  <si>
    <t>345110</t>
  </si>
  <si>
    <t>čidlo koncentrace CO2 v ovzduší</t>
  </si>
  <si>
    <t>-631686671</t>
  </si>
  <si>
    <t>142</t>
  </si>
  <si>
    <t>345111</t>
  </si>
  <si>
    <t>čidlo koncentrace ZP v ovzduší</t>
  </si>
  <si>
    <t>102421903</t>
  </si>
  <si>
    <t>143</t>
  </si>
  <si>
    <t>345112</t>
  </si>
  <si>
    <t>měřič tepla</t>
  </si>
  <si>
    <t>-282442761</t>
  </si>
  <si>
    <t>144</t>
  </si>
  <si>
    <t>345113</t>
  </si>
  <si>
    <t>signalizace poruchového stavu</t>
  </si>
  <si>
    <t>1995932761</t>
  </si>
  <si>
    <t>145</t>
  </si>
  <si>
    <t>345114</t>
  </si>
  <si>
    <t>havarijní spínač START-STOP</t>
  </si>
  <si>
    <t>591682032</t>
  </si>
  <si>
    <t>146</t>
  </si>
  <si>
    <t>345115</t>
  </si>
  <si>
    <t>Automatický havarijní plynový ventil</t>
  </si>
  <si>
    <t>1294792235</t>
  </si>
  <si>
    <t>147</t>
  </si>
  <si>
    <t>345116</t>
  </si>
  <si>
    <t>Jyty 2Ax1 a 4Dx1</t>
  </si>
  <si>
    <t>76299992</t>
  </si>
  <si>
    <t>148</t>
  </si>
  <si>
    <t>345117</t>
  </si>
  <si>
    <t>pomocný kotvící materiál</t>
  </si>
  <si>
    <t>391055720</t>
  </si>
  <si>
    <t>149</t>
  </si>
  <si>
    <t>767210151</t>
  </si>
  <si>
    <t>Montáž schodišťových stupňů ocelových rovných nebo vřetenových  šroubováním</t>
  </si>
  <si>
    <t>-1341400214</t>
  </si>
  <si>
    <t>150</t>
  </si>
  <si>
    <t>553470971</t>
  </si>
  <si>
    <t>stupeň schodišťový lisovaný PZN velikost 40/3 mm 1200 x 305 mm</t>
  </si>
  <si>
    <t>171395287</t>
  </si>
  <si>
    <t>151</t>
  </si>
  <si>
    <t>767220110</t>
  </si>
  <si>
    <t>Montáž zábradlí schodišťového hmotnosti do 15 kg z trubek do zdi</t>
  </si>
  <si>
    <t>65402234</t>
  </si>
  <si>
    <t>152</t>
  </si>
  <si>
    <t>140110121</t>
  </si>
  <si>
    <t>dodávka zábradlí</t>
  </si>
  <si>
    <t>-1046810614</t>
  </si>
  <si>
    <t>153</t>
  </si>
  <si>
    <t>767250111</t>
  </si>
  <si>
    <t>Montáž ocelových podest šroubováním</t>
  </si>
  <si>
    <t>511218755</t>
  </si>
  <si>
    <t>154</t>
  </si>
  <si>
    <t>553470750</t>
  </si>
  <si>
    <t>rošt podlahový svařovaný PZN velikost 40/3 mm 800 x 1000 mm</t>
  </si>
  <si>
    <t>-58434298</t>
  </si>
  <si>
    <t>155</t>
  </si>
  <si>
    <t>767995113</t>
  </si>
  <si>
    <t>Montáž atypických zámečnických konstrukcí hmotnosti do 20 kg</t>
  </si>
  <si>
    <t>kg</t>
  </si>
  <si>
    <t>-1137606977</t>
  </si>
  <si>
    <t>156</t>
  </si>
  <si>
    <t>130107180</t>
  </si>
  <si>
    <t>ocel profilová IPN, v jakosti 11 375, h=160 mm</t>
  </si>
  <si>
    <t>554479391</t>
  </si>
  <si>
    <t>157</t>
  </si>
  <si>
    <t>767996703</t>
  </si>
  <si>
    <t>Demontáž atypických zámečnických konstrukcí řezáním hmotnosti jednotlivých dílů do 250 kg</t>
  </si>
  <si>
    <t>1587905132</t>
  </si>
  <si>
    <t>158</t>
  </si>
  <si>
    <t>767999</t>
  </si>
  <si>
    <t>Demontáž nákladního výtahu</t>
  </si>
  <si>
    <t>1239556620</t>
  </si>
  <si>
    <t>159</t>
  </si>
  <si>
    <t>771473113</t>
  </si>
  <si>
    <t>Montáž soklíků z dlaždic keramických lepených rovných v do 120 mm</t>
  </si>
  <si>
    <t>-1841275581</t>
  </si>
  <si>
    <t>160</t>
  </si>
  <si>
    <t>597614161</t>
  </si>
  <si>
    <t>keramická dlažba - sokl</t>
  </si>
  <si>
    <t>-740080780</t>
  </si>
  <si>
    <t>161</t>
  </si>
  <si>
    <t>771573116</t>
  </si>
  <si>
    <t>Montáž podlah keramických režných hladkých lepených do 25 ks/m2</t>
  </si>
  <si>
    <t>429994766</t>
  </si>
  <si>
    <t>162</t>
  </si>
  <si>
    <t>597614001</t>
  </si>
  <si>
    <t xml:space="preserve">keramická dlažba </t>
  </si>
  <si>
    <t>-1326861153</t>
  </si>
  <si>
    <t>163</t>
  </si>
  <si>
    <t>998771102</t>
  </si>
  <si>
    <t>Přesun hmot tonážní pro podlahy z dlaždic v objektech v do 12 m</t>
  </si>
  <si>
    <t>-425281013</t>
  </si>
  <si>
    <t>164</t>
  </si>
  <si>
    <t>998771181</t>
  </si>
  <si>
    <t>Příplatek k přesunu hmot tonážní 771 prováděný bez použití mechanizace</t>
  </si>
  <si>
    <t>-10768084</t>
  </si>
  <si>
    <t>165</t>
  </si>
  <si>
    <t>783901</t>
  </si>
  <si>
    <t>Nátěry</t>
  </si>
  <si>
    <t>-1028074669</t>
  </si>
  <si>
    <t>166</t>
  </si>
  <si>
    <t>784121001</t>
  </si>
  <si>
    <t>Oškrabání malby v mísnostech výšky do 3,80 m</t>
  </si>
  <si>
    <t>-1013614985</t>
  </si>
  <si>
    <t>167</t>
  </si>
  <si>
    <t>784181121</t>
  </si>
  <si>
    <t>Hloubková jednonásobná penetrace podkladu v místnostech výšky do 3,80 m</t>
  </si>
  <si>
    <t>34775185</t>
  </si>
  <si>
    <t>168</t>
  </si>
  <si>
    <t>784221101</t>
  </si>
  <si>
    <t>Dvojnásobné bílé malby  ze směsí za sucha dobře otěruvzdorných v místnostech do 3,80 m</t>
  </si>
  <si>
    <t>-1770033517</t>
  </si>
  <si>
    <t>169</t>
  </si>
  <si>
    <t>030001000</t>
  </si>
  <si>
    <t>1024</t>
  </si>
  <si>
    <t>-2091502744</t>
  </si>
  <si>
    <t>170</t>
  </si>
  <si>
    <t>043002001</t>
  </si>
  <si>
    <t>Zkoušky a revize</t>
  </si>
  <si>
    <t>-2041481959</t>
  </si>
  <si>
    <t>171</t>
  </si>
  <si>
    <t>060001000</t>
  </si>
  <si>
    <t>1816189542</t>
  </si>
  <si>
    <t>VP - Vícepráce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</si>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</sst>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1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1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vertical="center"/>
      <protection/>
    </xf>
    <xf numFmtId="4" fontId="23" fillId="0" borderId="13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4" fontId="28" fillId="0" borderId="16" xfId="0" applyNumberFormat="1" applyFont="1" applyBorder="1" applyAlignment="1" applyProtection="1">
      <alignment vertical="center"/>
      <protection/>
    </xf>
    <xf numFmtId="166" fontId="28" fillId="0" borderId="16" xfId="0" applyNumberFormat="1" applyFont="1" applyBorder="1" applyAlignment="1" applyProtection="1">
      <alignment vertical="center"/>
      <protection/>
    </xf>
    <xf numFmtId="4" fontId="28" fillId="0" borderId="17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  <protection/>
    </xf>
    <xf numFmtId="164" fontId="21" fillId="3" borderId="10" xfId="0" applyNumberFormat="1" applyFont="1" applyFill="1" applyBorder="1" applyAlignment="1" applyProtection="1">
      <alignment horizontal="center" vertical="center"/>
      <protection locked="0"/>
    </xf>
    <xf numFmtId="0" fontId="21" fillId="3" borderId="11" xfId="0" applyFont="1" applyFill="1" applyBorder="1" applyAlignment="1" applyProtection="1">
      <alignment horizontal="center" vertical="center"/>
      <protection locked="0"/>
    </xf>
    <xf numFmtId="4" fontId="21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1" fillId="3" borderId="13" xfId="0" applyNumberFormat="1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4" fontId="21" fillId="0" borderId="14" xfId="0" applyNumberFormat="1" applyFont="1" applyBorder="1" applyAlignment="1" applyProtection="1">
      <alignment vertical="center"/>
      <protection/>
    </xf>
    <xf numFmtId="164" fontId="21" fillId="3" borderId="15" xfId="0" applyNumberFormat="1" applyFont="1" applyFill="1" applyBorder="1" applyAlignment="1" applyProtection="1">
      <alignment horizontal="center" vertical="center"/>
      <protection locked="0"/>
    </xf>
    <xf numFmtId="0" fontId="21" fillId="3" borderId="16" xfId="0" applyFont="1" applyFill="1" applyBorder="1" applyAlignment="1" applyProtection="1">
      <alignment horizontal="center" vertical="center"/>
      <protection locked="0"/>
    </xf>
    <xf numFmtId="4" fontId="21" fillId="0" borderId="17" xfId="0" applyNumberFormat="1" applyFont="1" applyBorder="1" applyAlignment="1" applyProtection="1">
      <alignment vertical="center"/>
      <protection/>
    </xf>
    <xf numFmtId="0" fontId="24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6" fillId="0" borderId="2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1" fillId="0" borderId="11" xfId="0" applyNumberFormat="1" applyFont="1" applyBorder="1" applyAlignment="1" applyProtection="1">
      <alignment/>
      <protection/>
    </xf>
    <xf numFmtId="166" fontId="31" fillId="0" borderId="12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33" fillId="0" borderId="24" xfId="0" applyFont="1" applyBorder="1" applyAlignment="1" applyProtection="1">
      <alignment horizontal="center" vertical="center"/>
      <protection/>
    </xf>
    <xf numFmtId="49" fontId="33" fillId="0" borderId="24" xfId="0" applyNumberFormat="1" applyFont="1" applyBorder="1" applyAlignment="1" applyProtection="1">
      <alignment horizontal="left" vertical="center" wrapText="1"/>
      <protection/>
    </xf>
    <xf numFmtId="0" fontId="33" fillId="0" borderId="24" xfId="0" applyFont="1" applyBorder="1" applyAlignment="1" applyProtection="1">
      <alignment horizontal="center" vertical="center" wrapText="1"/>
      <protection/>
    </xf>
    <xf numFmtId="167" fontId="33" fillId="0" borderId="24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0" fillId="0" borderId="0" xfId="0" applyNumberFormat="1" applyFont="1" applyBorder="1" applyAlignment="1" applyProtection="1">
      <alignment vertical="center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25" xfId="0" applyFont="1" applyFill="1" applyBorder="1" applyAlignment="1" applyProtection="1">
      <alignment horizontal="left"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horizontal="righ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4" fontId="24" fillId="5" borderId="0" xfId="0" applyNumberFormat="1" applyFont="1" applyFill="1" applyBorder="1" applyAlignment="1" applyProtection="1">
      <alignment vertical="center"/>
      <protection/>
    </xf>
    <xf numFmtId="0" fontId="13" fillId="6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Border="1" applyAlignment="1" applyProtection="1">
      <alignment vertical="center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4" fontId="4" fillId="5" borderId="25" xfId="0" applyNumberFormat="1" applyFont="1" applyFill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3" fillId="5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33" fillId="0" borderId="24" xfId="0" applyFont="1" applyBorder="1" applyAlignment="1" applyProtection="1">
      <alignment horizontal="left" vertical="center" wrapText="1"/>
      <protection/>
    </xf>
    <xf numFmtId="4" fontId="33" fillId="3" borderId="24" xfId="0" applyNumberFormat="1" applyFont="1" applyFill="1" applyBorder="1" applyAlignment="1" applyProtection="1">
      <alignment vertical="center"/>
      <protection locked="0"/>
    </xf>
    <xf numFmtId="4" fontId="33" fillId="3" borderId="24" xfId="0" applyNumberFormat="1" applyFont="1" applyFill="1" applyBorder="1" applyAlignment="1" applyProtection="1">
      <alignment vertical="center"/>
      <protection/>
    </xf>
    <xf numFmtId="4" fontId="33" fillId="0" borderId="24" xfId="0" applyNumberFormat="1" applyFont="1" applyBorder="1" applyAlignment="1" applyProtection="1">
      <alignment vertical="center"/>
      <protection/>
    </xf>
    <xf numFmtId="4" fontId="2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  <xf numFmtId="0" fontId="12" fillId="2" borderId="0" xfId="20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workbookViewId="0" topLeftCell="A1">
      <pane ySplit="1" topLeftCell="A17" activePane="bottomLeft" state="frozen"/>
      <selection pane="bottomLeft" activeCell="A41" sqref="A41:XFD4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3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6.9" customHeight="1">
      <c r="C2" s="172" t="s">
        <v>7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R2" s="217" t="s">
        <v>8</v>
      </c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S2" s="18" t="s">
        <v>9</v>
      </c>
      <c r="BT2" s="18" t="s">
        <v>10</v>
      </c>
    </row>
    <row r="3" spans="2:72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11</v>
      </c>
    </row>
    <row r="4" spans="2:71" ht="36.9" customHeight="1">
      <c r="B4" s="22"/>
      <c r="C4" s="174" t="s">
        <v>12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23"/>
      <c r="AS4" s="17" t="s">
        <v>13</v>
      </c>
      <c r="BE4" s="24" t="s">
        <v>14</v>
      </c>
      <c r="BS4" s="18" t="s">
        <v>15</v>
      </c>
    </row>
    <row r="5" spans="2:71" ht="14.4" customHeight="1">
      <c r="B5" s="22"/>
      <c r="C5" s="25"/>
      <c r="D5" s="26" t="s">
        <v>16</v>
      </c>
      <c r="E5" s="25"/>
      <c r="F5" s="25"/>
      <c r="G5" s="25"/>
      <c r="H5" s="25"/>
      <c r="I5" s="25"/>
      <c r="J5" s="25"/>
      <c r="K5" s="178" t="s">
        <v>17</v>
      </c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25"/>
      <c r="AQ5" s="23"/>
      <c r="BE5" s="176" t="s">
        <v>18</v>
      </c>
      <c r="BS5" s="18" t="s">
        <v>9</v>
      </c>
    </row>
    <row r="6" spans="2:71" ht="36.9" customHeight="1">
      <c r="B6" s="22"/>
      <c r="C6" s="25"/>
      <c r="D6" s="28" t="s">
        <v>19</v>
      </c>
      <c r="E6" s="25"/>
      <c r="F6" s="25"/>
      <c r="G6" s="25"/>
      <c r="H6" s="25"/>
      <c r="I6" s="25"/>
      <c r="J6" s="25"/>
      <c r="K6" s="180" t="s">
        <v>20</v>
      </c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25"/>
      <c r="AQ6" s="23"/>
      <c r="BE6" s="177"/>
      <c r="BS6" s="18" t="s">
        <v>9</v>
      </c>
    </row>
    <row r="7" spans="2:71" ht="14.4" customHeight="1">
      <c r="B7" s="22"/>
      <c r="C7" s="25"/>
      <c r="D7" s="29" t="s">
        <v>21</v>
      </c>
      <c r="E7" s="25"/>
      <c r="F7" s="25"/>
      <c r="G7" s="25"/>
      <c r="H7" s="25"/>
      <c r="I7" s="25"/>
      <c r="J7" s="25"/>
      <c r="K7" s="27" t="s">
        <v>22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23</v>
      </c>
      <c r="AL7" s="25"/>
      <c r="AM7" s="25"/>
      <c r="AN7" s="27" t="s">
        <v>22</v>
      </c>
      <c r="AO7" s="25"/>
      <c r="AP7" s="25"/>
      <c r="AQ7" s="23"/>
      <c r="BE7" s="177"/>
      <c r="BS7" s="18" t="s">
        <v>9</v>
      </c>
    </row>
    <row r="8" spans="2:71" ht="14.4" customHeight="1">
      <c r="B8" s="22"/>
      <c r="C8" s="25"/>
      <c r="D8" s="29" t="s">
        <v>24</v>
      </c>
      <c r="E8" s="25"/>
      <c r="F8" s="25"/>
      <c r="G8" s="25"/>
      <c r="H8" s="25"/>
      <c r="I8" s="25"/>
      <c r="J8" s="25"/>
      <c r="K8" s="27" t="s">
        <v>25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26</v>
      </c>
      <c r="AL8" s="25"/>
      <c r="AM8" s="25"/>
      <c r="AN8" s="30" t="s">
        <v>27</v>
      </c>
      <c r="AO8" s="25"/>
      <c r="AP8" s="25"/>
      <c r="AQ8" s="23"/>
      <c r="BE8" s="177"/>
      <c r="BS8" s="18" t="s">
        <v>9</v>
      </c>
    </row>
    <row r="9" spans="2:71" ht="14.4" customHeight="1">
      <c r="B9" s="22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3"/>
      <c r="BE9" s="177"/>
      <c r="BS9" s="18" t="s">
        <v>9</v>
      </c>
    </row>
    <row r="10" spans="2:71" ht="14.4" customHeight="1">
      <c r="B10" s="22"/>
      <c r="C10" s="25"/>
      <c r="D10" s="29" t="s">
        <v>28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29</v>
      </c>
      <c r="AL10" s="25"/>
      <c r="AM10" s="25"/>
      <c r="AN10" s="27" t="s">
        <v>22</v>
      </c>
      <c r="AO10" s="25"/>
      <c r="AP10" s="25"/>
      <c r="AQ10" s="23"/>
      <c r="BE10" s="177"/>
      <c r="BS10" s="18" t="s">
        <v>9</v>
      </c>
    </row>
    <row r="11" spans="2:71" ht="18.45" customHeight="1">
      <c r="B11" s="22"/>
      <c r="C11" s="25"/>
      <c r="D11" s="25"/>
      <c r="E11" s="27" t="s">
        <v>30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31</v>
      </c>
      <c r="AL11" s="25"/>
      <c r="AM11" s="25"/>
      <c r="AN11" s="27" t="s">
        <v>22</v>
      </c>
      <c r="AO11" s="25"/>
      <c r="AP11" s="25"/>
      <c r="AQ11" s="23"/>
      <c r="BE11" s="177"/>
      <c r="BS11" s="18" t="s">
        <v>9</v>
      </c>
    </row>
    <row r="12" spans="2:71" ht="6.9" customHeight="1">
      <c r="B12" s="22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3"/>
      <c r="BE12" s="177"/>
      <c r="BS12" s="18" t="s">
        <v>9</v>
      </c>
    </row>
    <row r="13" spans="2:71" ht="14.4" customHeight="1">
      <c r="B13" s="22"/>
      <c r="C13" s="25"/>
      <c r="D13" s="29" t="s">
        <v>32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29</v>
      </c>
      <c r="AL13" s="25"/>
      <c r="AM13" s="25"/>
      <c r="AN13" s="31" t="s">
        <v>33</v>
      </c>
      <c r="AO13" s="25"/>
      <c r="AP13" s="25"/>
      <c r="AQ13" s="23"/>
      <c r="BE13" s="177"/>
      <c r="BS13" s="18" t="s">
        <v>9</v>
      </c>
    </row>
    <row r="14" spans="2:71" ht="13.2">
      <c r="B14" s="22"/>
      <c r="C14" s="25"/>
      <c r="D14" s="25"/>
      <c r="E14" s="181" t="s">
        <v>33</v>
      </c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29" t="s">
        <v>31</v>
      </c>
      <c r="AL14" s="25"/>
      <c r="AM14" s="25"/>
      <c r="AN14" s="31" t="s">
        <v>33</v>
      </c>
      <c r="AO14" s="25"/>
      <c r="AP14" s="25"/>
      <c r="AQ14" s="23"/>
      <c r="BE14" s="177"/>
      <c r="BS14" s="18" t="s">
        <v>9</v>
      </c>
    </row>
    <row r="15" spans="2:71" ht="6.9" customHeight="1">
      <c r="B15" s="2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3"/>
      <c r="BE15" s="177"/>
      <c r="BS15" s="18" t="s">
        <v>6</v>
      </c>
    </row>
    <row r="16" spans="2:71" ht="14.4" customHeight="1">
      <c r="B16" s="22"/>
      <c r="C16" s="25"/>
      <c r="D16" s="29" t="s">
        <v>34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29</v>
      </c>
      <c r="AL16" s="25"/>
      <c r="AM16" s="25"/>
      <c r="AN16" s="27" t="s">
        <v>22</v>
      </c>
      <c r="AO16" s="25"/>
      <c r="AP16" s="25"/>
      <c r="AQ16" s="23"/>
      <c r="BE16" s="177"/>
      <c r="BS16" s="18" t="s">
        <v>6</v>
      </c>
    </row>
    <row r="17" spans="2:71" ht="18.45" customHeight="1">
      <c r="B17" s="22"/>
      <c r="C17" s="25"/>
      <c r="D17" s="25"/>
      <c r="E17" s="27" t="s">
        <v>35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31</v>
      </c>
      <c r="AL17" s="25"/>
      <c r="AM17" s="25"/>
      <c r="AN17" s="27" t="s">
        <v>22</v>
      </c>
      <c r="AO17" s="25"/>
      <c r="AP17" s="25"/>
      <c r="AQ17" s="23"/>
      <c r="BE17" s="177"/>
      <c r="BS17" s="18" t="s">
        <v>36</v>
      </c>
    </row>
    <row r="18" spans="2:71" ht="6.9" customHeight="1">
      <c r="B18" s="22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3"/>
      <c r="BE18" s="177"/>
      <c r="BS18" s="18" t="s">
        <v>9</v>
      </c>
    </row>
    <row r="19" spans="2:71" ht="14.4" customHeight="1">
      <c r="B19" s="22"/>
      <c r="C19" s="25"/>
      <c r="D19" s="29" t="s">
        <v>37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29</v>
      </c>
      <c r="AL19" s="25"/>
      <c r="AM19" s="25"/>
      <c r="AN19" s="27" t="s">
        <v>22</v>
      </c>
      <c r="AO19" s="25"/>
      <c r="AP19" s="25"/>
      <c r="AQ19" s="23"/>
      <c r="BE19" s="177"/>
      <c r="BS19" s="18" t="s">
        <v>9</v>
      </c>
    </row>
    <row r="20" spans="2:57" ht="18.45" customHeight="1">
      <c r="B20" s="22"/>
      <c r="C20" s="25"/>
      <c r="D20" s="25"/>
      <c r="E20" s="27" t="s">
        <v>38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31</v>
      </c>
      <c r="AL20" s="25"/>
      <c r="AM20" s="25"/>
      <c r="AN20" s="27" t="s">
        <v>22</v>
      </c>
      <c r="AO20" s="25"/>
      <c r="AP20" s="25"/>
      <c r="AQ20" s="23"/>
      <c r="BE20" s="177"/>
    </row>
    <row r="21" spans="2:57" ht="6.9" customHeight="1">
      <c r="B21" s="22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3"/>
      <c r="BE21" s="177"/>
    </row>
    <row r="22" spans="2:57" ht="13.2">
      <c r="B22" s="22"/>
      <c r="C22" s="25"/>
      <c r="D22" s="29" t="s">
        <v>39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3"/>
      <c r="BE22" s="177"/>
    </row>
    <row r="23" spans="2:57" ht="16.5" customHeight="1">
      <c r="B23" s="22"/>
      <c r="C23" s="25"/>
      <c r="D23" s="25"/>
      <c r="E23" s="183" t="s">
        <v>22</v>
      </c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25"/>
      <c r="AP23" s="25"/>
      <c r="AQ23" s="23"/>
      <c r="BE23" s="177"/>
    </row>
    <row r="24" spans="2:57" ht="6.9" customHeight="1">
      <c r="B24" s="2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3"/>
      <c r="BE24" s="177"/>
    </row>
    <row r="25" spans="2:57" ht="6.9" customHeight="1">
      <c r="B25" s="22"/>
      <c r="C25" s="2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5"/>
      <c r="AQ25" s="23"/>
      <c r="BE25" s="177"/>
    </row>
    <row r="26" spans="2:57" ht="14.4" customHeight="1">
      <c r="B26" s="22"/>
      <c r="C26" s="25"/>
      <c r="D26" s="33" t="s">
        <v>40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84">
        <f>ROUND(AG87,2)</f>
        <v>0</v>
      </c>
      <c r="AL26" s="179"/>
      <c r="AM26" s="179"/>
      <c r="AN26" s="179"/>
      <c r="AO26" s="179"/>
      <c r="AP26" s="25"/>
      <c r="AQ26" s="23"/>
      <c r="BE26" s="177"/>
    </row>
    <row r="27" spans="2:57" ht="14.4" customHeight="1">
      <c r="B27" s="22"/>
      <c r="C27" s="25"/>
      <c r="D27" s="33" t="s">
        <v>41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84">
        <f>ROUND(AG90,2)</f>
        <v>0</v>
      </c>
      <c r="AL27" s="184"/>
      <c r="AM27" s="184"/>
      <c r="AN27" s="184"/>
      <c r="AO27" s="184"/>
      <c r="AP27" s="25"/>
      <c r="AQ27" s="23"/>
      <c r="BE27" s="177"/>
    </row>
    <row r="28" spans="2:57" s="1" customFormat="1" ht="6.9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177"/>
    </row>
    <row r="29" spans="2:57" s="1" customFormat="1" ht="25.95" customHeight="1">
      <c r="B29" s="34"/>
      <c r="C29" s="35"/>
      <c r="D29" s="37" t="s">
        <v>42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85">
        <f>ROUND(AK26+AK27,2)</f>
        <v>0</v>
      </c>
      <c r="AL29" s="186"/>
      <c r="AM29" s="186"/>
      <c r="AN29" s="186"/>
      <c r="AO29" s="186"/>
      <c r="AP29" s="35"/>
      <c r="AQ29" s="36"/>
      <c r="BE29" s="177"/>
    </row>
    <row r="30" spans="2:57" s="1" customFormat="1" ht="6.9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177"/>
    </row>
    <row r="31" spans="2:57" s="2" customFormat="1" ht="14.4" customHeight="1">
      <c r="B31" s="39"/>
      <c r="C31" s="40"/>
      <c r="D31" s="41" t="s">
        <v>43</v>
      </c>
      <c r="E31" s="40"/>
      <c r="F31" s="41" t="s">
        <v>44</v>
      </c>
      <c r="G31" s="40"/>
      <c r="H31" s="40"/>
      <c r="I31" s="40"/>
      <c r="J31" s="40"/>
      <c r="K31" s="40"/>
      <c r="L31" s="187">
        <v>0.21</v>
      </c>
      <c r="M31" s="188"/>
      <c r="N31" s="188"/>
      <c r="O31" s="188"/>
      <c r="P31" s="40"/>
      <c r="Q31" s="40"/>
      <c r="R31" s="40"/>
      <c r="S31" s="40"/>
      <c r="T31" s="43" t="s">
        <v>45</v>
      </c>
      <c r="U31" s="40"/>
      <c r="V31" s="40"/>
      <c r="W31" s="189">
        <f>ROUND(AZ87+SUM(CD91:CD95),2)</f>
        <v>0</v>
      </c>
      <c r="X31" s="188"/>
      <c r="Y31" s="188"/>
      <c r="Z31" s="188"/>
      <c r="AA31" s="188"/>
      <c r="AB31" s="188"/>
      <c r="AC31" s="188"/>
      <c r="AD31" s="188"/>
      <c r="AE31" s="188"/>
      <c r="AF31" s="40"/>
      <c r="AG31" s="40"/>
      <c r="AH31" s="40"/>
      <c r="AI31" s="40"/>
      <c r="AJ31" s="40"/>
      <c r="AK31" s="189">
        <f>ROUND(AV87+SUM(BY91:BY95),2)</f>
        <v>0</v>
      </c>
      <c r="AL31" s="188"/>
      <c r="AM31" s="188"/>
      <c r="AN31" s="188"/>
      <c r="AO31" s="188"/>
      <c r="AP31" s="40"/>
      <c r="AQ31" s="44"/>
      <c r="BE31" s="177"/>
    </row>
    <row r="32" spans="2:57" s="2" customFormat="1" ht="14.4" customHeight="1">
      <c r="B32" s="39"/>
      <c r="C32" s="40"/>
      <c r="D32" s="40"/>
      <c r="E32" s="40"/>
      <c r="F32" s="41" t="s">
        <v>46</v>
      </c>
      <c r="G32" s="40"/>
      <c r="H32" s="40"/>
      <c r="I32" s="40"/>
      <c r="J32" s="40"/>
      <c r="K32" s="40"/>
      <c r="L32" s="187">
        <v>0.15</v>
      </c>
      <c r="M32" s="188"/>
      <c r="N32" s="188"/>
      <c r="O32" s="188"/>
      <c r="P32" s="40"/>
      <c r="Q32" s="40"/>
      <c r="R32" s="40"/>
      <c r="S32" s="40"/>
      <c r="T32" s="43" t="s">
        <v>45</v>
      </c>
      <c r="U32" s="40"/>
      <c r="V32" s="40"/>
      <c r="W32" s="189">
        <f>ROUND(BA87+SUM(CE91:CE95),2)</f>
        <v>0</v>
      </c>
      <c r="X32" s="188"/>
      <c r="Y32" s="188"/>
      <c r="Z32" s="188"/>
      <c r="AA32" s="188"/>
      <c r="AB32" s="188"/>
      <c r="AC32" s="188"/>
      <c r="AD32" s="188"/>
      <c r="AE32" s="188"/>
      <c r="AF32" s="40"/>
      <c r="AG32" s="40"/>
      <c r="AH32" s="40"/>
      <c r="AI32" s="40"/>
      <c r="AJ32" s="40"/>
      <c r="AK32" s="189">
        <f>ROUND(AW87+SUM(BZ91:BZ95),2)</f>
        <v>0</v>
      </c>
      <c r="AL32" s="188"/>
      <c r="AM32" s="188"/>
      <c r="AN32" s="188"/>
      <c r="AO32" s="188"/>
      <c r="AP32" s="40"/>
      <c r="AQ32" s="44"/>
      <c r="BE32" s="177"/>
    </row>
    <row r="33" spans="2:57" s="2" customFormat="1" ht="14.4" customHeight="1" hidden="1">
      <c r="B33" s="39"/>
      <c r="C33" s="40"/>
      <c r="D33" s="40"/>
      <c r="E33" s="40"/>
      <c r="F33" s="41" t="s">
        <v>47</v>
      </c>
      <c r="G33" s="40"/>
      <c r="H33" s="40"/>
      <c r="I33" s="40"/>
      <c r="J33" s="40"/>
      <c r="K33" s="40"/>
      <c r="L33" s="187">
        <v>0.21</v>
      </c>
      <c r="M33" s="188"/>
      <c r="N33" s="188"/>
      <c r="O33" s="188"/>
      <c r="P33" s="40"/>
      <c r="Q33" s="40"/>
      <c r="R33" s="40"/>
      <c r="S33" s="40"/>
      <c r="T33" s="43" t="s">
        <v>45</v>
      </c>
      <c r="U33" s="40"/>
      <c r="V33" s="40"/>
      <c r="W33" s="189">
        <f>ROUND(BB87+SUM(CF91:CF95),2)</f>
        <v>0</v>
      </c>
      <c r="X33" s="188"/>
      <c r="Y33" s="188"/>
      <c r="Z33" s="188"/>
      <c r="AA33" s="188"/>
      <c r="AB33" s="188"/>
      <c r="AC33" s="188"/>
      <c r="AD33" s="188"/>
      <c r="AE33" s="188"/>
      <c r="AF33" s="40"/>
      <c r="AG33" s="40"/>
      <c r="AH33" s="40"/>
      <c r="AI33" s="40"/>
      <c r="AJ33" s="40"/>
      <c r="AK33" s="189">
        <v>0</v>
      </c>
      <c r="AL33" s="188"/>
      <c r="AM33" s="188"/>
      <c r="AN33" s="188"/>
      <c r="AO33" s="188"/>
      <c r="AP33" s="40"/>
      <c r="AQ33" s="44"/>
      <c r="BE33" s="177"/>
    </row>
    <row r="34" spans="2:57" s="2" customFormat="1" ht="14.4" customHeight="1" hidden="1">
      <c r="B34" s="39"/>
      <c r="C34" s="40"/>
      <c r="D34" s="40"/>
      <c r="E34" s="40"/>
      <c r="F34" s="41" t="s">
        <v>48</v>
      </c>
      <c r="G34" s="40"/>
      <c r="H34" s="40"/>
      <c r="I34" s="40"/>
      <c r="J34" s="40"/>
      <c r="K34" s="40"/>
      <c r="L34" s="187">
        <v>0.15</v>
      </c>
      <c r="M34" s="188"/>
      <c r="N34" s="188"/>
      <c r="O34" s="188"/>
      <c r="P34" s="40"/>
      <c r="Q34" s="40"/>
      <c r="R34" s="40"/>
      <c r="S34" s="40"/>
      <c r="T34" s="43" t="s">
        <v>45</v>
      </c>
      <c r="U34" s="40"/>
      <c r="V34" s="40"/>
      <c r="W34" s="189">
        <f>ROUND(BC87+SUM(CG91:CG95),2)</f>
        <v>0</v>
      </c>
      <c r="X34" s="188"/>
      <c r="Y34" s="188"/>
      <c r="Z34" s="188"/>
      <c r="AA34" s="188"/>
      <c r="AB34" s="188"/>
      <c r="AC34" s="188"/>
      <c r="AD34" s="188"/>
      <c r="AE34" s="188"/>
      <c r="AF34" s="40"/>
      <c r="AG34" s="40"/>
      <c r="AH34" s="40"/>
      <c r="AI34" s="40"/>
      <c r="AJ34" s="40"/>
      <c r="AK34" s="189">
        <v>0</v>
      </c>
      <c r="AL34" s="188"/>
      <c r="AM34" s="188"/>
      <c r="AN34" s="188"/>
      <c r="AO34" s="188"/>
      <c r="AP34" s="40"/>
      <c r="AQ34" s="44"/>
      <c r="BE34" s="177"/>
    </row>
    <row r="35" spans="2:43" s="2" customFormat="1" ht="14.4" customHeight="1" hidden="1">
      <c r="B35" s="39"/>
      <c r="C35" s="40"/>
      <c r="D35" s="40"/>
      <c r="E35" s="40"/>
      <c r="F35" s="41" t="s">
        <v>49</v>
      </c>
      <c r="G35" s="40"/>
      <c r="H35" s="40"/>
      <c r="I35" s="40"/>
      <c r="J35" s="40"/>
      <c r="K35" s="40"/>
      <c r="L35" s="187">
        <v>0</v>
      </c>
      <c r="M35" s="188"/>
      <c r="N35" s="188"/>
      <c r="O35" s="188"/>
      <c r="P35" s="40"/>
      <c r="Q35" s="40"/>
      <c r="R35" s="40"/>
      <c r="S35" s="40"/>
      <c r="T35" s="43" t="s">
        <v>45</v>
      </c>
      <c r="U35" s="40"/>
      <c r="V35" s="40"/>
      <c r="W35" s="189">
        <f>ROUND(BD87+SUM(CH91:CH95),2)</f>
        <v>0</v>
      </c>
      <c r="X35" s="188"/>
      <c r="Y35" s="188"/>
      <c r="Z35" s="188"/>
      <c r="AA35" s="188"/>
      <c r="AB35" s="188"/>
      <c r="AC35" s="188"/>
      <c r="AD35" s="188"/>
      <c r="AE35" s="188"/>
      <c r="AF35" s="40"/>
      <c r="AG35" s="40"/>
      <c r="AH35" s="40"/>
      <c r="AI35" s="40"/>
      <c r="AJ35" s="40"/>
      <c r="AK35" s="189">
        <v>0</v>
      </c>
      <c r="AL35" s="188"/>
      <c r="AM35" s="188"/>
      <c r="AN35" s="188"/>
      <c r="AO35" s="188"/>
      <c r="AP35" s="40"/>
      <c r="AQ35" s="44"/>
    </row>
    <row r="36" spans="2:43" s="1" customFormat="1" ht="6.9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43" s="1" customFormat="1" ht="25.95" customHeight="1">
      <c r="B37" s="34"/>
      <c r="C37" s="45"/>
      <c r="D37" s="46" t="s">
        <v>50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51</v>
      </c>
      <c r="U37" s="47"/>
      <c r="V37" s="47"/>
      <c r="W37" s="47"/>
      <c r="X37" s="190" t="s">
        <v>52</v>
      </c>
      <c r="Y37" s="191"/>
      <c r="Z37" s="191"/>
      <c r="AA37" s="191"/>
      <c r="AB37" s="191"/>
      <c r="AC37" s="47"/>
      <c r="AD37" s="47"/>
      <c r="AE37" s="47"/>
      <c r="AF37" s="47"/>
      <c r="AG37" s="47"/>
      <c r="AH37" s="47"/>
      <c r="AI37" s="47"/>
      <c r="AJ37" s="47"/>
      <c r="AK37" s="192">
        <f>SUM(AK29:AK35)</f>
        <v>0</v>
      </c>
      <c r="AL37" s="191"/>
      <c r="AM37" s="191"/>
      <c r="AN37" s="191"/>
      <c r="AO37" s="193"/>
      <c r="AP37" s="45"/>
      <c r="AQ37" s="36"/>
    </row>
    <row r="38" spans="2:43" s="1" customFormat="1" ht="14.4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43" ht="12">
      <c r="B39" s="22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3"/>
    </row>
    <row r="40" spans="2:43" ht="12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3"/>
    </row>
    <row r="41" spans="2:43" ht="12" hidden="1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3"/>
    </row>
    <row r="42" spans="2:43" ht="12" hidden="1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3"/>
    </row>
    <row r="43" spans="2:43" ht="12" hidden="1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3"/>
    </row>
    <row r="44" spans="2:43" ht="12" hidden="1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3"/>
    </row>
    <row r="45" spans="2:43" ht="12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3"/>
    </row>
    <row r="46" spans="2:43" ht="12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3"/>
    </row>
    <row r="47" spans="2:43" ht="12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3"/>
    </row>
    <row r="48" spans="2:43" ht="12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3"/>
    </row>
    <row r="49" spans="2:43" s="1" customFormat="1" ht="13.5">
      <c r="B49" s="34"/>
      <c r="C49" s="35"/>
      <c r="D49" s="49" t="s">
        <v>53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54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ht="12">
      <c r="B50" s="22"/>
      <c r="C50" s="25"/>
      <c r="D50" s="5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3"/>
      <c r="AA50" s="25"/>
      <c r="AB50" s="25"/>
      <c r="AC50" s="52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3"/>
      <c r="AP50" s="25"/>
      <c r="AQ50" s="23"/>
    </row>
    <row r="51" spans="2:43" ht="12">
      <c r="B51" s="22"/>
      <c r="C51" s="25"/>
      <c r="D51" s="5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3"/>
      <c r="AA51" s="25"/>
      <c r="AB51" s="25"/>
      <c r="AC51" s="52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3"/>
      <c r="AP51" s="25"/>
      <c r="AQ51" s="23"/>
    </row>
    <row r="52" spans="2:43" ht="12">
      <c r="B52" s="22"/>
      <c r="C52" s="25"/>
      <c r="D52" s="5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3"/>
      <c r="AA52" s="25"/>
      <c r="AB52" s="25"/>
      <c r="AC52" s="52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3"/>
      <c r="AP52" s="25"/>
      <c r="AQ52" s="23"/>
    </row>
    <row r="53" spans="2:43" ht="12">
      <c r="B53" s="22"/>
      <c r="C53" s="25"/>
      <c r="D53" s="5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3"/>
      <c r="AA53" s="25"/>
      <c r="AB53" s="25"/>
      <c r="AC53" s="52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3"/>
      <c r="AP53" s="25"/>
      <c r="AQ53" s="23"/>
    </row>
    <row r="54" spans="2:43" ht="12">
      <c r="B54" s="22"/>
      <c r="C54" s="25"/>
      <c r="D54" s="52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3"/>
      <c r="AA54" s="25"/>
      <c r="AB54" s="25"/>
      <c r="AC54" s="52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3"/>
      <c r="AP54" s="25"/>
      <c r="AQ54" s="23"/>
    </row>
    <row r="55" spans="2:43" ht="12">
      <c r="B55" s="22"/>
      <c r="C55" s="25"/>
      <c r="D55" s="52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3"/>
      <c r="AA55" s="25"/>
      <c r="AB55" s="25"/>
      <c r="AC55" s="52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3"/>
      <c r="AP55" s="25"/>
      <c r="AQ55" s="23"/>
    </row>
    <row r="56" spans="2:43" ht="12">
      <c r="B56" s="22"/>
      <c r="C56" s="25"/>
      <c r="D56" s="52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3"/>
      <c r="AA56" s="25"/>
      <c r="AB56" s="25"/>
      <c r="AC56" s="52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3"/>
      <c r="AP56" s="25"/>
      <c r="AQ56" s="23"/>
    </row>
    <row r="57" spans="2:43" ht="12">
      <c r="B57" s="22"/>
      <c r="C57" s="25"/>
      <c r="D57" s="52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3"/>
      <c r="AA57" s="25"/>
      <c r="AB57" s="25"/>
      <c r="AC57" s="52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3"/>
      <c r="AP57" s="25"/>
      <c r="AQ57" s="23"/>
    </row>
    <row r="58" spans="2:43" s="1" customFormat="1" ht="13.5">
      <c r="B58" s="34"/>
      <c r="C58" s="35"/>
      <c r="D58" s="54" t="s">
        <v>55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56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55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56</v>
      </c>
      <c r="AN58" s="55"/>
      <c r="AO58" s="57"/>
      <c r="AP58" s="35"/>
      <c r="AQ58" s="36"/>
    </row>
    <row r="59" spans="2:43" ht="12">
      <c r="B59" s="22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3"/>
    </row>
    <row r="60" spans="2:43" s="1" customFormat="1" ht="13.5">
      <c r="B60" s="34"/>
      <c r="C60" s="35"/>
      <c r="D60" s="49" t="s">
        <v>57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58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ht="12">
      <c r="B61" s="22"/>
      <c r="C61" s="25"/>
      <c r="D61" s="52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3"/>
      <c r="AA61" s="25"/>
      <c r="AB61" s="25"/>
      <c r="AC61" s="52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3"/>
      <c r="AP61" s="25"/>
      <c r="AQ61" s="23"/>
    </row>
    <row r="62" spans="2:43" ht="12">
      <c r="B62" s="22"/>
      <c r="C62" s="25"/>
      <c r="D62" s="52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3"/>
      <c r="AA62" s="25"/>
      <c r="AB62" s="25"/>
      <c r="AC62" s="52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3"/>
      <c r="AP62" s="25"/>
      <c r="AQ62" s="23"/>
    </row>
    <row r="63" spans="2:43" ht="12">
      <c r="B63" s="22"/>
      <c r="C63" s="25"/>
      <c r="D63" s="52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3"/>
      <c r="AA63" s="25"/>
      <c r="AB63" s="25"/>
      <c r="AC63" s="52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3"/>
      <c r="AP63" s="25"/>
      <c r="AQ63" s="23"/>
    </row>
    <row r="64" spans="2:43" ht="12">
      <c r="B64" s="22"/>
      <c r="C64" s="25"/>
      <c r="D64" s="52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3"/>
      <c r="AA64" s="25"/>
      <c r="AB64" s="25"/>
      <c r="AC64" s="52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3"/>
      <c r="AP64" s="25"/>
      <c r="AQ64" s="23"/>
    </row>
    <row r="65" spans="2:43" ht="12">
      <c r="B65" s="22"/>
      <c r="C65" s="25"/>
      <c r="D65" s="5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3"/>
      <c r="AA65" s="25"/>
      <c r="AB65" s="25"/>
      <c r="AC65" s="52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3"/>
      <c r="AP65" s="25"/>
      <c r="AQ65" s="23"/>
    </row>
    <row r="66" spans="2:43" ht="12">
      <c r="B66" s="22"/>
      <c r="C66" s="25"/>
      <c r="D66" s="52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3"/>
      <c r="AA66" s="25"/>
      <c r="AB66" s="25"/>
      <c r="AC66" s="52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3"/>
      <c r="AP66" s="25"/>
      <c r="AQ66" s="23"/>
    </row>
    <row r="67" spans="2:43" ht="12">
      <c r="B67" s="22"/>
      <c r="C67" s="25"/>
      <c r="D67" s="52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3"/>
      <c r="AA67" s="25"/>
      <c r="AB67" s="25"/>
      <c r="AC67" s="52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3"/>
      <c r="AP67" s="25"/>
      <c r="AQ67" s="23"/>
    </row>
    <row r="68" spans="2:43" ht="12">
      <c r="B68" s="22"/>
      <c r="C68" s="25"/>
      <c r="D68" s="52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3"/>
      <c r="AA68" s="25"/>
      <c r="AB68" s="25"/>
      <c r="AC68" s="52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3"/>
      <c r="AP68" s="25"/>
      <c r="AQ68" s="23"/>
    </row>
    <row r="69" spans="2:43" s="1" customFormat="1" ht="13.5">
      <c r="B69" s="34"/>
      <c r="C69" s="35"/>
      <c r="D69" s="54" t="s">
        <v>55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56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55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56</v>
      </c>
      <c r="AN69" s="55"/>
      <c r="AO69" s="57"/>
      <c r="AP69" s="35"/>
      <c r="AQ69" s="36"/>
    </row>
    <row r="70" spans="2:43" s="1" customFormat="1" ht="6.9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" customHeight="1">
      <c r="B76" s="34"/>
      <c r="C76" s="174" t="s">
        <v>59</v>
      </c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36"/>
    </row>
    <row r="77" spans="2:43" s="3" customFormat="1" ht="14.4" customHeight="1">
      <c r="B77" s="64"/>
      <c r="C77" s="29" t="s">
        <v>16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Straseci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" customHeight="1">
      <c r="B78" s="67"/>
      <c r="C78" s="68" t="s">
        <v>19</v>
      </c>
      <c r="D78" s="69"/>
      <c r="E78" s="69"/>
      <c r="F78" s="69"/>
      <c r="G78" s="69"/>
      <c r="H78" s="69"/>
      <c r="I78" s="69"/>
      <c r="J78" s="69"/>
      <c r="K78" s="69"/>
      <c r="L78" s="194" t="str">
        <f>K6</f>
        <v>Změna zdroje tepla a stavební úpravy kotelny</v>
      </c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69"/>
      <c r="AQ78" s="70"/>
    </row>
    <row r="79" spans="2:43" s="1" customFormat="1" ht="6.9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3.2">
      <c r="B80" s="34"/>
      <c r="C80" s="29" t="s">
        <v>24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>Domov seniorů Nové Staršecí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9" t="s">
        <v>26</v>
      </c>
      <c r="AJ80" s="35"/>
      <c r="AK80" s="35"/>
      <c r="AL80" s="35"/>
      <c r="AM80" s="72" t="str">
        <f>IF(AN8="","",AN8)</f>
        <v>21. 5. 2018</v>
      </c>
      <c r="AN80" s="35"/>
      <c r="AO80" s="35"/>
      <c r="AP80" s="35"/>
      <c r="AQ80" s="36"/>
    </row>
    <row r="81" spans="2:43" s="1" customFormat="1" ht="6.9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2:56" s="1" customFormat="1" ht="13.2">
      <c r="B82" s="34"/>
      <c r="C82" s="29" t="s">
        <v>28</v>
      </c>
      <c r="D82" s="35"/>
      <c r="E82" s="35"/>
      <c r="F82" s="35"/>
      <c r="G82" s="35"/>
      <c r="H82" s="35"/>
      <c r="I82" s="35"/>
      <c r="J82" s="35"/>
      <c r="K82" s="35"/>
      <c r="L82" s="65" t="str">
        <f>IF(E11="","",E11)</f>
        <v>Domov Seniorů , Křivoklátská 417, Nové Strašecí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29" t="s">
        <v>34</v>
      </c>
      <c r="AJ82" s="35"/>
      <c r="AK82" s="35"/>
      <c r="AL82" s="35"/>
      <c r="AM82" s="196" t="str">
        <f>IF(E17="","",E17)</f>
        <v>ing. Jaroslav Satranský</v>
      </c>
      <c r="AN82" s="196"/>
      <c r="AO82" s="196"/>
      <c r="AP82" s="196"/>
      <c r="AQ82" s="36"/>
      <c r="AS82" s="197" t="s">
        <v>60</v>
      </c>
      <c r="AT82" s="198"/>
      <c r="AU82" s="73"/>
      <c r="AV82" s="73"/>
      <c r="AW82" s="73"/>
      <c r="AX82" s="73"/>
      <c r="AY82" s="73"/>
      <c r="AZ82" s="73"/>
      <c r="BA82" s="73"/>
      <c r="BB82" s="73"/>
      <c r="BC82" s="73"/>
      <c r="BD82" s="74"/>
    </row>
    <row r="83" spans="2:56" s="1" customFormat="1" ht="13.2">
      <c r="B83" s="34"/>
      <c r="C83" s="29" t="s">
        <v>32</v>
      </c>
      <c r="D83" s="35"/>
      <c r="E83" s="35"/>
      <c r="F83" s="35"/>
      <c r="G83" s="35"/>
      <c r="H83" s="35"/>
      <c r="I83" s="35"/>
      <c r="J83" s="35"/>
      <c r="K83" s="35"/>
      <c r="L83" s="65" t="str">
        <f>IF(E14="Vyplň údaj","",E14)</f>
        <v/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29" t="s">
        <v>37</v>
      </c>
      <c r="AJ83" s="35"/>
      <c r="AK83" s="35"/>
      <c r="AL83" s="35"/>
      <c r="AM83" s="196" t="str">
        <f>IF(E20="","",E20)</f>
        <v>Lenka Jandová</v>
      </c>
      <c r="AN83" s="196"/>
      <c r="AO83" s="196"/>
      <c r="AP83" s="196"/>
      <c r="AQ83" s="36"/>
      <c r="AS83" s="199"/>
      <c r="AT83" s="200"/>
      <c r="AU83" s="75"/>
      <c r="AV83" s="75"/>
      <c r="AW83" s="75"/>
      <c r="AX83" s="75"/>
      <c r="AY83" s="75"/>
      <c r="AZ83" s="75"/>
      <c r="BA83" s="75"/>
      <c r="BB83" s="75"/>
      <c r="BC83" s="75"/>
      <c r="BD83" s="76"/>
    </row>
    <row r="84" spans="2:56" s="1" customFormat="1" ht="10.8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201"/>
      <c r="AT84" s="202"/>
      <c r="AU84" s="35"/>
      <c r="AV84" s="35"/>
      <c r="AW84" s="35"/>
      <c r="AX84" s="35"/>
      <c r="AY84" s="35"/>
      <c r="AZ84" s="35"/>
      <c r="BA84" s="35"/>
      <c r="BB84" s="35"/>
      <c r="BC84" s="35"/>
      <c r="BD84" s="77"/>
    </row>
    <row r="85" spans="2:56" s="1" customFormat="1" ht="29.25" customHeight="1">
      <c r="B85" s="34"/>
      <c r="C85" s="203" t="s">
        <v>61</v>
      </c>
      <c r="D85" s="204"/>
      <c r="E85" s="204"/>
      <c r="F85" s="204"/>
      <c r="G85" s="204"/>
      <c r="H85" s="78"/>
      <c r="I85" s="205" t="s">
        <v>62</v>
      </c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5" t="s">
        <v>63</v>
      </c>
      <c r="AH85" s="204"/>
      <c r="AI85" s="204"/>
      <c r="AJ85" s="204"/>
      <c r="AK85" s="204"/>
      <c r="AL85" s="204"/>
      <c r="AM85" s="204"/>
      <c r="AN85" s="205" t="s">
        <v>64</v>
      </c>
      <c r="AO85" s="204"/>
      <c r="AP85" s="206"/>
      <c r="AQ85" s="36"/>
      <c r="AS85" s="79" t="s">
        <v>65</v>
      </c>
      <c r="AT85" s="80" t="s">
        <v>66</v>
      </c>
      <c r="AU85" s="80" t="s">
        <v>67</v>
      </c>
      <c r="AV85" s="80" t="s">
        <v>68</v>
      </c>
      <c r="AW85" s="80" t="s">
        <v>69</v>
      </c>
      <c r="AX85" s="80" t="s">
        <v>70</v>
      </c>
      <c r="AY85" s="80" t="s">
        <v>71</v>
      </c>
      <c r="AZ85" s="80" t="s">
        <v>72</v>
      </c>
      <c r="BA85" s="80" t="s">
        <v>73</v>
      </c>
      <c r="BB85" s="80" t="s">
        <v>74</v>
      </c>
      <c r="BC85" s="80" t="s">
        <v>75</v>
      </c>
      <c r="BD85" s="81" t="s">
        <v>76</v>
      </c>
    </row>
    <row r="86" spans="2:56" s="1" customFormat="1" ht="10.8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82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2:76" s="4" customFormat="1" ht="32.4" customHeight="1">
      <c r="B87" s="67"/>
      <c r="C87" s="83" t="s">
        <v>77</v>
      </c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214">
        <f>ROUND(AG88,2)</f>
        <v>0</v>
      </c>
      <c r="AH87" s="214"/>
      <c r="AI87" s="214"/>
      <c r="AJ87" s="214"/>
      <c r="AK87" s="214"/>
      <c r="AL87" s="214"/>
      <c r="AM87" s="214"/>
      <c r="AN87" s="215">
        <f>SUM(AG87,AT87)</f>
        <v>0</v>
      </c>
      <c r="AO87" s="215"/>
      <c r="AP87" s="215"/>
      <c r="AQ87" s="70"/>
      <c r="AS87" s="85">
        <f>ROUND(AS88,2)</f>
        <v>0</v>
      </c>
      <c r="AT87" s="86">
        <f>ROUND(SUM(AV87:AW87),2)</f>
        <v>0</v>
      </c>
      <c r="AU87" s="87">
        <f>ROUND(AU88,5)</f>
        <v>0</v>
      </c>
      <c r="AV87" s="86">
        <f>ROUND(AZ87*L31,2)</f>
        <v>0</v>
      </c>
      <c r="AW87" s="86">
        <f>ROUND(BA87*L32,2)</f>
        <v>0</v>
      </c>
      <c r="AX87" s="86">
        <f>ROUND(BB87*L31,2)</f>
        <v>0</v>
      </c>
      <c r="AY87" s="86">
        <f>ROUND(BC87*L32,2)</f>
        <v>0</v>
      </c>
      <c r="AZ87" s="86">
        <f>ROUND(AZ88,2)</f>
        <v>0</v>
      </c>
      <c r="BA87" s="86">
        <f>ROUND(BA88,2)</f>
        <v>0</v>
      </c>
      <c r="BB87" s="86">
        <f>ROUND(BB88,2)</f>
        <v>0</v>
      </c>
      <c r="BC87" s="86">
        <f>ROUND(BC88,2)</f>
        <v>0</v>
      </c>
      <c r="BD87" s="88">
        <f>ROUND(BD88,2)</f>
        <v>0</v>
      </c>
      <c r="BS87" s="89" t="s">
        <v>78</v>
      </c>
      <c r="BT87" s="89" t="s">
        <v>79</v>
      </c>
      <c r="BV87" s="89" t="s">
        <v>80</v>
      </c>
      <c r="BW87" s="89" t="s">
        <v>81</v>
      </c>
      <c r="BX87" s="89" t="s">
        <v>82</v>
      </c>
    </row>
    <row r="88" spans="1:76" s="5" customFormat="1" ht="31.5" customHeight="1">
      <c r="A88" s="90" t="s">
        <v>83</v>
      </c>
      <c r="B88" s="91"/>
      <c r="C88" s="92"/>
      <c r="D88" s="209" t="s">
        <v>17</v>
      </c>
      <c r="E88" s="209"/>
      <c r="F88" s="209"/>
      <c r="G88" s="209"/>
      <c r="H88" s="209"/>
      <c r="I88" s="93"/>
      <c r="J88" s="209" t="s">
        <v>20</v>
      </c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09"/>
      <c r="AG88" s="207">
        <f>'Straseci - Změna zdroje t...'!M29</f>
        <v>0</v>
      </c>
      <c r="AH88" s="208"/>
      <c r="AI88" s="208"/>
      <c r="AJ88" s="208"/>
      <c r="AK88" s="208"/>
      <c r="AL88" s="208"/>
      <c r="AM88" s="208"/>
      <c r="AN88" s="207">
        <f>SUM(AG88,AT88)</f>
        <v>0</v>
      </c>
      <c r="AO88" s="208"/>
      <c r="AP88" s="208"/>
      <c r="AQ88" s="94"/>
      <c r="AS88" s="95">
        <f>'Straseci - Změna zdroje t...'!M27</f>
        <v>0</v>
      </c>
      <c r="AT88" s="96">
        <f>ROUND(SUM(AV88:AW88),2)</f>
        <v>0</v>
      </c>
      <c r="AU88" s="97">
        <f>'Straseci - Změna zdroje t...'!W139</f>
        <v>0</v>
      </c>
      <c r="AV88" s="96">
        <f>'Straseci - Změna zdroje t...'!M31</f>
        <v>0</v>
      </c>
      <c r="AW88" s="96">
        <f>'Straseci - Změna zdroje t...'!M32</f>
        <v>0</v>
      </c>
      <c r="AX88" s="96">
        <f>'Straseci - Změna zdroje t...'!M33</f>
        <v>0</v>
      </c>
      <c r="AY88" s="96">
        <f>'Straseci - Změna zdroje t...'!M34</f>
        <v>0</v>
      </c>
      <c r="AZ88" s="96">
        <f>'Straseci - Změna zdroje t...'!H31</f>
        <v>0</v>
      </c>
      <c r="BA88" s="96">
        <f>'Straseci - Změna zdroje t...'!H32</f>
        <v>0</v>
      </c>
      <c r="BB88" s="96">
        <f>'Straseci - Změna zdroje t...'!H33</f>
        <v>0</v>
      </c>
      <c r="BC88" s="96">
        <f>'Straseci - Změna zdroje t...'!H34</f>
        <v>0</v>
      </c>
      <c r="BD88" s="98">
        <f>'Straseci - Změna zdroje t...'!H35</f>
        <v>0</v>
      </c>
      <c r="BT88" s="99" t="s">
        <v>84</v>
      </c>
      <c r="BU88" s="99" t="s">
        <v>85</v>
      </c>
      <c r="BV88" s="99" t="s">
        <v>80</v>
      </c>
      <c r="BW88" s="99" t="s">
        <v>81</v>
      </c>
      <c r="BX88" s="99" t="s">
        <v>82</v>
      </c>
    </row>
    <row r="89" spans="2:43" ht="12">
      <c r="B89" s="22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3"/>
    </row>
    <row r="90" spans="2:48" s="1" customFormat="1" ht="30" customHeight="1">
      <c r="B90" s="34"/>
      <c r="C90" s="83" t="s">
        <v>86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215">
        <f>ROUND(SUM(AG91:AG94),2)</f>
        <v>0</v>
      </c>
      <c r="AH90" s="215"/>
      <c r="AI90" s="215"/>
      <c r="AJ90" s="215"/>
      <c r="AK90" s="215"/>
      <c r="AL90" s="215"/>
      <c r="AM90" s="215"/>
      <c r="AN90" s="215">
        <f>ROUND(SUM(AN91:AN94),2)</f>
        <v>0</v>
      </c>
      <c r="AO90" s="215"/>
      <c r="AP90" s="215"/>
      <c r="AQ90" s="36"/>
      <c r="AS90" s="79" t="s">
        <v>87</v>
      </c>
      <c r="AT90" s="80" t="s">
        <v>88</v>
      </c>
      <c r="AU90" s="80" t="s">
        <v>43</v>
      </c>
      <c r="AV90" s="81" t="s">
        <v>66</v>
      </c>
    </row>
    <row r="91" spans="2:89" s="1" customFormat="1" ht="19.95" customHeight="1">
      <c r="B91" s="34"/>
      <c r="C91" s="35"/>
      <c r="D91" s="100" t="s">
        <v>89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210">
        <f>ROUND(AG87*AS91,2)</f>
        <v>0</v>
      </c>
      <c r="AH91" s="211"/>
      <c r="AI91" s="211"/>
      <c r="AJ91" s="211"/>
      <c r="AK91" s="211"/>
      <c r="AL91" s="211"/>
      <c r="AM91" s="211"/>
      <c r="AN91" s="211">
        <f>ROUND(AG91+AV91,2)</f>
        <v>0</v>
      </c>
      <c r="AO91" s="211"/>
      <c r="AP91" s="211"/>
      <c r="AQ91" s="36"/>
      <c r="AS91" s="101">
        <v>0</v>
      </c>
      <c r="AT91" s="102" t="s">
        <v>90</v>
      </c>
      <c r="AU91" s="102" t="s">
        <v>44</v>
      </c>
      <c r="AV91" s="103">
        <f>ROUND(IF(AU91="základní",AG91*L31,IF(AU91="snížená",AG91*L32,0)),2)</f>
        <v>0</v>
      </c>
      <c r="BV91" s="18" t="s">
        <v>91</v>
      </c>
      <c r="BY91" s="104">
        <f>IF(AU91="základní",AV91,0)</f>
        <v>0</v>
      </c>
      <c r="BZ91" s="104">
        <f>IF(AU91="snížená",AV91,0)</f>
        <v>0</v>
      </c>
      <c r="CA91" s="104">
        <v>0</v>
      </c>
      <c r="CB91" s="104">
        <v>0</v>
      </c>
      <c r="CC91" s="104">
        <v>0</v>
      </c>
      <c r="CD91" s="104">
        <f>IF(AU91="základní",AG91,0)</f>
        <v>0</v>
      </c>
      <c r="CE91" s="104">
        <f>IF(AU91="snížená",AG91,0)</f>
        <v>0</v>
      </c>
      <c r="CF91" s="104">
        <f>IF(AU91="zákl. přenesená",AG91,0)</f>
        <v>0</v>
      </c>
      <c r="CG91" s="104">
        <f>IF(AU91="sníž. přenesená",AG91,0)</f>
        <v>0</v>
      </c>
      <c r="CH91" s="104">
        <f>IF(AU91="nulová",AG91,0)</f>
        <v>0</v>
      </c>
      <c r="CI91" s="18">
        <f>IF(AU91="základní",1,IF(AU91="snížená",2,IF(AU91="zákl. přenesená",4,IF(AU91="sníž. přenesená",5,3))))</f>
        <v>1</v>
      </c>
      <c r="CJ91" s="18">
        <f>IF(AT91="stavební čast",1,IF(8891="investiční čast",2,3))</f>
        <v>1</v>
      </c>
      <c r="CK91" s="18" t="str">
        <f>IF(D91="Vyplň vlastní","","x")</f>
        <v>x</v>
      </c>
    </row>
    <row r="92" spans="2:89" s="1" customFormat="1" ht="19.95" customHeight="1">
      <c r="B92" s="34"/>
      <c r="C92" s="35"/>
      <c r="D92" s="212" t="s">
        <v>92</v>
      </c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35"/>
      <c r="AD92" s="35"/>
      <c r="AE92" s="35"/>
      <c r="AF92" s="35"/>
      <c r="AG92" s="210">
        <f>AG87*AS92</f>
        <v>0</v>
      </c>
      <c r="AH92" s="211"/>
      <c r="AI92" s="211"/>
      <c r="AJ92" s="211"/>
      <c r="AK92" s="211"/>
      <c r="AL92" s="211"/>
      <c r="AM92" s="211"/>
      <c r="AN92" s="211">
        <f>AG92+AV92</f>
        <v>0</v>
      </c>
      <c r="AO92" s="211"/>
      <c r="AP92" s="211"/>
      <c r="AQ92" s="36"/>
      <c r="AS92" s="105">
        <v>0</v>
      </c>
      <c r="AT92" s="106" t="s">
        <v>90</v>
      </c>
      <c r="AU92" s="106" t="s">
        <v>44</v>
      </c>
      <c r="AV92" s="107">
        <f>ROUND(IF(AU92="nulová",0,IF(OR(AU92="základní",AU92="zákl. přenesená"),AG92*L31,AG92*L32)),2)</f>
        <v>0</v>
      </c>
      <c r="BV92" s="18" t="s">
        <v>93</v>
      </c>
      <c r="BY92" s="104">
        <f>IF(AU92="základní",AV92,0)</f>
        <v>0</v>
      </c>
      <c r="BZ92" s="104">
        <f>IF(AU92="snížená",AV92,0)</f>
        <v>0</v>
      </c>
      <c r="CA92" s="104">
        <f>IF(AU92="zákl. přenesená",AV92,0)</f>
        <v>0</v>
      </c>
      <c r="CB92" s="104">
        <f>IF(AU92="sníž. přenesená",AV92,0)</f>
        <v>0</v>
      </c>
      <c r="CC92" s="104">
        <f>IF(AU92="nulová",AV92,0)</f>
        <v>0</v>
      </c>
      <c r="CD92" s="104">
        <f>IF(AU92="základní",AG92,0)</f>
        <v>0</v>
      </c>
      <c r="CE92" s="104">
        <f>IF(AU92="snížená",AG92,0)</f>
        <v>0</v>
      </c>
      <c r="CF92" s="104">
        <f>IF(AU92="zákl. přenesená",AG92,0)</f>
        <v>0</v>
      </c>
      <c r="CG92" s="104">
        <f>IF(AU92="sníž. přenesená",AG92,0)</f>
        <v>0</v>
      </c>
      <c r="CH92" s="104">
        <f>IF(AU92="nulová",AG92,0)</f>
        <v>0</v>
      </c>
      <c r="CI92" s="18">
        <f>IF(AU92="základní",1,IF(AU92="snížená",2,IF(AU92="zákl. přenesená",4,IF(AU92="sníž. přenesená",5,3))))</f>
        <v>1</v>
      </c>
      <c r="CJ92" s="18">
        <f>IF(AT92="stavební čast",1,IF(8892="investiční čast",2,3))</f>
        <v>1</v>
      </c>
      <c r="CK92" s="18" t="str">
        <f>IF(D92="Vyplň vlastní","","x")</f>
        <v/>
      </c>
    </row>
    <row r="93" spans="2:89" s="1" customFormat="1" ht="19.95" customHeight="1">
      <c r="B93" s="34"/>
      <c r="C93" s="35"/>
      <c r="D93" s="212" t="s">
        <v>92</v>
      </c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35"/>
      <c r="AD93" s="35"/>
      <c r="AE93" s="35"/>
      <c r="AF93" s="35"/>
      <c r="AG93" s="210">
        <f>AG87*AS93</f>
        <v>0</v>
      </c>
      <c r="AH93" s="211"/>
      <c r="AI93" s="211"/>
      <c r="AJ93" s="211"/>
      <c r="AK93" s="211"/>
      <c r="AL93" s="211"/>
      <c r="AM93" s="211"/>
      <c r="AN93" s="211">
        <f>AG93+AV93</f>
        <v>0</v>
      </c>
      <c r="AO93" s="211"/>
      <c r="AP93" s="211"/>
      <c r="AQ93" s="36"/>
      <c r="AS93" s="105">
        <v>0</v>
      </c>
      <c r="AT93" s="106" t="s">
        <v>90</v>
      </c>
      <c r="AU93" s="106" t="s">
        <v>44</v>
      </c>
      <c r="AV93" s="107">
        <f>ROUND(IF(AU93="nulová",0,IF(OR(AU93="základní",AU93="zákl. přenesená"),AG93*L31,AG93*L32)),2)</f>
        <v>0</v>
      </c>
      <c r="BV93" s="18" t="s">
        <v>93</v>
      </c>
      <c r="BY93" s="104">
        <f>IF(AU93="základní",AV93,0)</f>
        <v>0</v>
      </c>
      <c r="BZ93" s="104">
        <f>IF(AU93="snížená",AV93,0)</f>
        <v>0</v>
      </c>
      <c r="CA93" s="104">
        <f>IF(AU93="zákl. přenesená",AV93,0)</f>
        <v>0</v>
      </c>
      <c r="CB93" s="104">
        <f>IF(AU93="sníž. přenesená",AV93,0)</f>
        <v>0</v>
      </c>
      <c r="CC93" s="104">
        <f>IF(AU93="nulová",AV93,0)</f>
        <v>0</v>
      </c>
      <c r="CD93" s="104">
        <f>IF(AU93="základní",AG93,0)</f>
        <v>0</v>
      </c>
      <c r="CE93" s="104">
        <f>IF(AU93="snížená",AG93,0)</f>
        <v>0</v>
      </c>
      <c r="CF93" s="104">
        <f>IF(AU93="zákl. přenesená",AG93,0)</f>
        <v>0</v>
      </c>
      <c r="CG93" s="104">
        <f>IF(AU93="sníž. přenesená",AG93,0)</f>
        <v>0</v>
      </c>
      <c r="CH93" s="104">
        <f>IF(AU93="nulová",AG93,0)</f>
        <v>0</v>
      </c>
      <c r="CI93" s="18">
        <f>IF(AU93="základní",1,IF(AU93="snížená",2,IF(AU93="zákl. přenesená",4,IF(AU93="sníž. přenesená",5,3))))</f>
        <v>1</v>
      </c>
      <c r="CJ93" s="18">
        <f>IF(AT93="stavební čast",1,IF(8893="investiční čast",2,3))</f>
        <v>1</v>
      </c>
      <c r="CK93" s="18" t="str">
        <f>IF(D93="Vyplň vlastní","","x")</f>
        <v/>
      </c>
    </row>
    <row r="94" spans="2:89" s="1" customFormat="1" ht="19.95" customHeight="1">
      <c r="B94" s="34"/>
      <c r="C94" s="35"/>
      <c r="D94" s="212" t="s">
        <v>92</v>
      </c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35"/>
      <c r="AD94" s="35"/>
      <c r="AE94" s="35"/>
      <c r="AF94" s="35"/>
      <c r="AG94" s="210">
        <f>AG87*AS94</f>
        <v>0</v>
      </c>
      <c r="AH94" s="211"/>
      <c r="AI94" s="211"/>
      <c r="AJ94" s="211"/>
      <c r="AK94" s="211"/>
      <c r="AL94" s="211"/>
      <c r="AM94" s="211"/>
      <c r="AN94" s="211">
        <f>AG94+AV94</f>
        <v>0</v>
      </c>
      <c r="AO94" s="211"/>
      <c r="AP94" s="211"/>
      <c r="AQ94" s="36"/>
      <c r="AS94" s="108">
        <v>0</v>
      </c>
      <c r="AT94" s="109" t="s">
        <v>90</v>
      </c>
      <c r="AU94" s="109" t="s">
        <v>44</v>
      </c>
      <c r="AV94" s="110">
        <f>ROUND(IF(AU94="nulová",0,IF(OR(AU94="základní",AU94="zákl. přenesená"),AG94*L31,AG94*L32)),2)</f>
        <v>0</v>
      </c>
      <c r="BV94" s="18" t="s">
        <v>93</v>
      </c>
      <c r="BY94" s="104">
        <f>IF(AU94="základní",AV94,0)</f>
        <v>0</v>
      </c>
      <c r="BZ94" s="104">
        <f>IF(AU94="snížená",AV94,0)</f>
        <v>0</v>
      </c>
      <c r="CA94" s="104">
        <f>IF(AU94="zákl. přenesená",AV94,0)</f>
        <v>0</v>
      </c>
      <c r="CB94" s="104">
        <f>IF(AU94="sníž. přenesená",AV94,0)</f>
        <v>0</v>
      </c>
      <c r="CC94" s="104">
        <f>IF(AU94="nulová",AV94,0)</f>
        <v>0</v>
      </c>
      <c r="CD94" s="104">
        <f>IF(AU94="základní",AG94,0)</f>
        <v>0</v>
      </c>
      <c r="CE94" s="104">
        <f>IF(AU94="snížená",AG94,0)</f>
        <v>0</v>
      </c>
      <c r="CF94" s="104">
        <f>IF(AU94="zákl. přenesená",AG94,0)</f>
        <v>0</v>
      </c>
      <c r="CG94" s="104">
        <f>IF(AU94="sníž. přenesená",AG94,0)</f>
        <v>0</v>
      </c>
      <c r="CH94" s="104">
        <f>IF(AU94="nulová",AG94,0)</f>
        <v>0</v>
      </c>
      <c r="CI94" s="18">
        <f>IF(AU94="základní",1,IF(AU94="snížená",2,IF(AU94="zákl. přenesená",4,IF(AU94="sníž. přenesená",5,3))))</f>
        <v>1</v>
      </c>
      <c r="CJ94" s="18">
        <f>IF(AT94="stavební čast",1,IF(8894="investiční čast",2,3))</f>
        <v>1</v>
      </c>
      <c r="CK94" s="18" t="str">
        <f>IF(D94="Vyplň vlastní","","x")</f>
        <v/>
      </c>
    </row>
    <row r="95" spans="2:43" s="1" customFormat="1" ht="10.8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6"/>
    </row>
    <row r="96" spans="2:43" s="1" customFormat="1" ht="30" customHeight="1">
      <c r="B96" s="34"/>
      <c r="C96" s="111" t="s">
        <v>94</v>
      </c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216">
        <f>ROUND(AG87+AG90,2)</f>
        <v>0</v>
      </c>
      <c r="AH96" s="216"/>
      <c r="AI96" s="216"/>
      <c r="AJ96" s="216"/>
      <c r="AK96" s="216"/>
      <c r="AL96" s="216"/>
      <c r="AM96" s="216"/>
      <c r="AN96" s="216">
        <f>AN87+AN90</f>
        <v>0</v>
      </c>
      <c r="AO96" s="216"/>
      <c r="AP96" s="216"/>
      <c r="AQ96" s="36"/>
    </row>
    <row r="97" spans="2:43" s="1" customFormat="1" ht="6.9" customHeight="1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60"/>
    </row>
  </sheetData>
  <sheetProtection algorithmName="SHA-512" hashValue="VbWiGXKrtAHTdnzMsHJhBnLECYkdlpUbEjvhQ+glnLGCwf856XZXUHi1uNfMHvfuCIu7jzAoYgBZ+8Kh2VQK6g==" saltValue="5IQvbdjjIgXb1egQAbN5n16ij4fSB36vQX70JEVwgH/zaCxSn/wKgtUR/9z/kjg12aTBlwIzhhVXmLgW33GdRQ==" spinCount="10" sheet="1" objects="1" scenarios="1" formatColumns="0" formatRows="0"/>
  <mergeCells count="58">
    <mergeCell ref="AG90:AM90"/>
    <mergeCell ref="AN90:AP90"/>
    <mergeCell ref="AG96:AM96"/>
    <mergeCell ref="AN96:AP96"/>
    <mergeCell ref="AR2:BE2"/>
    <mergeCell ref="D93:AB93"/>
    <mergeCell ref="AG93:AM93"/>
    <mergeCell ref="AN93:AP93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Straseci - Změna zdroje t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38"/>
  <sheetViews>
    <sheetView showGridLines="0" tabSelected="1" workbookViewId="0" topLeftCell="A1">
      <pane ySplit="1" topLeftCell="A2" activePane="bottomLeft" state="frozen"/>
      <selection pane="bottomLeft" activeCell="A337" sqref="A337:XFD33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3"/>
      <c r="B1" s="11"/>
      <c r="C1" s="11"/>
      <c r="D1" s="12" t="s">
        <v>1</v>
      </c>
      <c r="E1" s="11"/>
      <c r="F1" s="13" t="s">
        <v>95</v>
      </c>
      <c r="G1" s="13"/>
      <c r="H1" s="254" t="s">
        <v>96</v>
      </c>
      <c r="I1" s="254"/>
      <c r="J1" s="254"/>
      <c r="K1" s="254"/>
      <c r="L1" s="13" t="s">
        <v>97</v>
      </c>
      <c r="M1" s="11"/>
      <c r="N1" s="11"/>
      <c r="O1" s="12" t="s">
        <v>98</v>
      </c>
      <c r="P1" s="11"/>
      <c r="Q1" s="11"/>
      <c r="R1" s="11"/>
      <c r="S1" s="13" t="s">
        <v>99</v>
      </c>
      <c r="T1" s="13"/>
      <c r="U1" s="113"/>
      <c r="V1" s="11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" customHeight="1">
      <c r="C2" s="172" t="s">
        <v>7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S2" s="217" t="s">
        <v>8</v>
      </c>
      <c r="T2" s="218"/>
      <c r="U2" s="218"/>
      <c r="V2" s="218"/>
      <c r="W2" s="218"/>
      <c r="X2" s="218"/>
      <c r="Y2" s="218"/>
      <c r="Z2" s="218"/>
      <c r="AA2" s="218"/>
      <c r="AB2" s="218"/>
      <c r="AC2" s="218"/>
      <c r="AT2" s="18" t="s">
        <v>81</v>
      </c>
    </row>
    <row r="3" spans="2:4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84</v>
      </c>
    </row>
    <row r="4" spans="2:46" ht="36.9" customHeight="1">
      <c r="B4" s="22"/>
      <c r="C4" s="174" t="s">
        <v>100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23"/>
      <c r="T4" s="17" t="s">
        <v>13</v>
      </c>
      <c r="AT4" s="18" t="s">
        <v>6</v>
      </c>
    </row>
    <row r="5" spans="2:18" ht="6.9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2:18" s="1" customFormat="1" ht="32.85" customHeight="1">
      <c r="B6" s="34"/>
      <c r="C6" s="35"/>
      <c r="D6" s="28" t="s">
        <v>19</v>
      </c>
      <c r="E6" s="35"/>
      <c r="F6" s="180" t="s">
        <v>20</v>
      </c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35"/>
      <c r="R6" s="36"/>
    </row>
    <row r="7" spans="2:18" s="1" customFormat="1" ht="14.4" customHeight="1">
      <c r="B7" s="34"/>
      <c r="C7" s="35"/>
      <c r="D7" s="29" t="s">
        <v>21</v>
      </c>
      <c r="E7" s="35"/>
      <c r="F7" s="27" t="s">
        <v>22</v>
      </c>
      <c r="G7" s="35"/>
      <c r="H7" s="35"/>
      <c r="I7" s="35"/>
      <c r="J7" s="35"/>
      <c r="K7" s="35"/>
      <c r="L7" s="35"/>
      <c r="M7" s="29" t="s">
        <v>23</v>
      </c>
      <c r="N7" s="35"/>
      <c r="O7" s="27" t="s">
        <v>22</v>
      </c>
      <c r="P7" s="35"/>
      <c r="Q7" s="35"/>
      <c r="R7" s="36"/>
    </row>
    <row r="8" spans="2:18" s="1" customFormat="1" ht="14.4" customHeight="1">
      <c r="B8" s="34"/>
      <c r="C8" s="35"/>
      <c r="D8" s="29" t="s">
        <v>24</v>
      </c>
      <c r="E8" s="35"/>
      <c r="F8" s="27" t="s">
        <v>25</v>
      </c>
      <c r="G8" s="35"/>
      <c r="H8" s="35"/>
      <c r="I8" s="35"/>
      <c r="J8" s="35"/>
      <c r="K8" s="35"/>
      <c r="L8" s="35"/>
      <c r="M8" s="29" t="s">
        <v>26</v>
      </c>
      <c r="N8" s="35"/>
      <c r="O8" s="220" t="str">
        <f>'Rekapitulace stavby'!AN8</f>
        <v>21. 5. 2018</v>
      </c>
      <c r="P8" s="221"/>
      <c r="Q8" s="35"/>
      <c r="R8" s="36"/>
    </row>
    <row r="9" spans="2:18" s="1" customFormat="1" ht="10.8" customHeight="1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/>
    </row>
    <row r="10" spans="2:18" s="1" customFormat="1" ht="14.4" customHeight="1">
      <c r="B10" s="34"/>
      <c r="C10" s="35"/>
      <c r="D10" s="29" t="s">
        <v>28</v>
      </c>
      <c r="E10" s="35"/>
      <c r="F10" s="35"/>
      <c r="G10" s="35"/>
      <c r="H10" s="35"/>
      <c r="I10" s="35"/>
      <c r="J10" s="35"/>
      <c r="K10" s="35"/>
      <c r="L10" s="35"/>
      <c r="M10" s="29" t="s">
        <v>29</v>
      </c>
      <c r="N10" s="35"/>
      <c r="O10" s="178" t="s">
        <v>22</v>
      </c>
      <c r="P10" s="178"/>
      <c r="Q10" s="35"/>
      <c r="R10" s="36"/>
    </row>
    <row r="11" spans="2:18" s="1" customFormat="1" ht="18" customHeight="1">
      <c r="B11" s="34"/>
      <c r="C11" s="35"/>
      <c r="D11" s="35"/>
      <c r="E11" s="27" t="s">
        <v>30</v>
      </c>
      <c r="F11" s="35"/>
      <c r="G11" s="35"/>
      <c r="H11" s="35"/>
      <c r="I11" s="35"/>
      <c r="J11" s="35"/>
      <c r="K11" s="35"/>
      <c r="L11" s="35"/>
      <c r="M11" s="29" t="s">
        <v>31</v>
      </c>
      <c r="N11" s="35"/>
      <c r="O11" s="178" t="s">
        <v>22</v>
      </c>
      <c r="P11" s="178"/>
      <c r="Q11" s="35"/>
      <c r="R11" s="36"/>
    </row>
    <row r="12" spans="2:18" s="1" customFormat="1" ht="6.9" customHeight="1"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</row>
    <row r="13" spans="2:18" s="1" customFormat="1" ht="14.4" customHeight="1">
      <c r="B13" s="34"/>
      <c r="C13" s="35"/>
      <c r="D13" s="29" t="s">
        <v>32</v>
      </c>
      <c r="E13" s="35"/>
      <c r="F13" s="35"/>
      <c r="G13" s="35"/>
      <c r="H13" s="35"/>
      <c r="I13" s="35"/>
      <c r="J13" s="35"/>
      <c r="K13" s="35"/>
      <c r="L13" s="35"/>
      <c r="M13" s="29" t="s">
        <v>29</v>
      </c>
      <c r="N13" s="35"/>
      <c r="O13" s="222" t="str">
        <f>IF('Rekapitulace stavby'!AN13="","",'Rekapitulace stavby'!AN13)</f>
        <v>Vyplň údaj</v>
      </c>
      <c r="P13" s="178"/>
      <c r="Q13" s="35"/>
      <c r="R13" s="36"/>
    </row>
    <row r="14" spans="2:18" s="1" customFormat="1" ht="18" customHeight="1">
      <c r="B14" s="34"/>
      <c r="C14" s="35"/>
      <c r="D14" s="35"/>
      <c r="E14" s="222" t="str">
        <f>IF('Rekapitulace stavby'!E14="","",'Rekapitulace stavby'!E14)</f>
        <v>Vyplň údaj</v>
      </c>
      <c r="F14" s="223"/>
      <c r="G14" s="223"/>
      <c r="H14" s="223"/>
      <c r="I14" s="223"/>
      <c r="J14" s="223"/>
      <c r="K14" s="223"/>
      <c r="L14" s="223"/>
      <c r="M14" s="29" t="s">
        <v>31</v>
      </c>
      <c r="N14" s="35"/>
      <c r="O14" s="222" t="str">
        <f>IF('Rekapitulace stavby'!AN14="","",'Rekapitulace stavby'!AN14)</f>
        <v>Vyplň údaj</v>
      </c>
      <c r="P14" s="178"/>
      <c r="Q14" s="35"/>
      <c r="R14" s="36"/>
    </row>
    <row r="15" spans="2:18" s="1" customFormat="1" ht="6.9" customHeight="1"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6"/>
    </row>
    <row r="16" spans="2:18" s="1" customFormat="1" ht="14.4" customHeight="1">
      <c r="B16" s="34"/>
      <c r="C16" s="35"/>
      <c r="D16" s="29" t="s">
        <v>34</v>
      </c>
      <c r="E16" s="35"/>
      <c r="F16" s="35"/>
      <c r="G16" s="35"/>
      <c r="H16" s="35"/>
      <c r="I16" s="35"/>
      <c r="J16" s="35"/>
      <c r="K16" s="35"/>
      <c r="L16" s="35"/>
      <c r="M16" s="29" t="s">
        <v>29</v>
      </c>
      <c r="N16" s="35"/>
      <c r="O16" s="178" t="s">
        <v>22</v>
      </c>
      <c r="P16" s="178"/>
      <c r="Q16" s="35"/>
      <c r="R16" s="36"/>
    </row>
    <row r="17" spans="2:18" s="1" customFormat="1" ht="18" customHeight="1">
      <c r="B17" s="34"/>
      <c r="C17" s="35"/>
      <c r="D17" s="35"/>
      <c r="E17" s="27" t="s">
        <v>35</v>
      </c>
      <c r="F17" s="35"/>
      <c r="G17" s="35"/>
      <c r="H17" s="35"/>
      <c r="I17" s="35"/>
      <c r="J17" s="35"/>
      <c r="K17" s="35"/>
      <c r="L17" s="35"/>
      <c r="M17" s="29" t="s">
        <v>31</v>
      </c>
      <c r="N17" s="35"/>
      <c r="O17" s="178" t="s">
        <v>22</v>
      </c>
      <c r="P17" s="178"/>
      <c r="Q17" s="35"/>
      <c r="R17" s="36"/>
    </row>
    <row r="18" spans="2:18" s="1" customFormat="1" ht="6.9" customHeight="1"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6"/>
    </row>
    <row r="19" spans="2:18" s="1" customFormat="1" ht="14.4" customHeight="1">
      <c r="B19" s="34"/>
      <c r="C19" s="35"/>
      <c r="D19" s="29" t="s">
        <v>37</v>
      </c>
      <c r="E19" s="35"/>
      <c r="F19" s="35"/>
      <c r="G19" s="35"/>
      <c r="H19" s="35"/>
      <c r="I19" s="35"/>
      <c r="J19" s="35"/>
      <c r="K19" s="35"/>
      <c r="L19" s="35"/>
      <c r="M19" s="29" t="s">
        <v>29</v>
      </c>
      <c r="N19" s="35"/>
      <c r="O19" s="178" t="s">
        <v>22</v>
      </c>
      <c r="P19" s="178"/>
      <c r="Q19" s="35"/>
      <c r="R19" s="36"/>
    </row>
    <row r="20" spans="2:18" s="1" customFormat="1" ht="18" customHeight="1">
      <c r="B20" s="34"/>
      <c r="C20" s="35"/>
      <c r="D20" s="35"/>
      <c r="E20" s="27" t="s">
        <v>38</v>
      </c>
      <c r="F20" s="35"/>
      <c r="G20" s="35"/>
      <c r="H20" s="35"/>
      <c r="I20" s="35"/>
      <c r="J20" s="35"/>
      <c r="K20" s="35"/>
      <c r="L20" s="35"/>
      <c r="M20" s="29" t="s">
        <v>31</v>
      </c>
      <c r="N20" s="35"/>
      <c r="O20" s="178" t="s">
        <v>22</v>
      </c>
      <c r="P20" s="178"/>
      <c r="Q20" s="35"/>
      <c r="R20" s="36"/>
    </row>
    <row r="21" spans="2:18" s="1" customFormat="1" ht="6.9" customHeight="1"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</row>
    <row r="22" spans="2:18" s="1" customFormat="1" ht="14.4" customHeight="1">
      <c r="B22" s="34"/>
      <c r="C22" s="35"/>
      <c r="D22" s="29" t="s">
        <v>39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6.5" customHeight="1">
      <c r="B23" s="34"/>
      <c r="C23" s="35"/>
      <c r="D23" s="35"/>
      <c r="E23" s="183" t="s">
        <v>22</v>
      </c>
      <c r="F23" s="183"/>
      <c r="G23" s="183"/>
      <c r="H23" s="183"/>
      <c r="I23" s="183"/>
      <c r="J23" s="183"/>
      <c r="K23" s="183"/>
      <c r="L23" s="183"/>
      <c r="M23" s="35"/>
      <c r="N23" s="35"/>
      <c r="O23" s="35"/>
      <c r="P23" s="35"/>
      <c r="Q23" s="35"/>
      <c r="R23" s="36"/>
    </row>
    <row r="24" spans="2:18" s="1" customFormat="1" ht="6.9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</row>
    <row r="25" spans="2:18" s="1" customFormat="1" ht="6.9" customHeight="1">
      <c r="B25" s="34"/>
      <c r="C25" s="35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35"/>
      <c r="R25" s="36"/>
    </row>
    <row r="26" spans="2:18" s="1" customFormat="1" ht="14.4" customHeight="1">
      <c r="B26" s="34"/>
      <c r="C26" s="35"/>
      <c r="D26" s="114" t="s">
        <v>101</v>
      </c>
      <c r="E26" s="35"/>
      <c r="F26" s="35"/>
      <c r="G26" s="35"/>
      <c r="H26" s="35"/>
      <c r="I26" s="35"/>
      <c r="J26" s="35"/>
      <c r="K26" s="35"/>
      <c r="L26" s="35"/>
      <c r="M26" s="184">
        <f>N87</f>
        <v>0</v>
      </c>
      <c r="N26" s="184"/>
      <c r="O26" s="184"/>
      <c r="P26" s="184"/>
      <c r="Q26" s="35"/>
      <c r="R26" s="36"/>
    </row>
    <row r="27" spans="2:18" s="1" customFormat="1" ht="14.4" customHeight="1">
      <c r="B27" s="34"/>
      <c r="C27" s="35"/>
      <c r="D27" s="33" t="s">
        <v>89</v>
      </c>
      <c r="E27" s="35"/>
      <c r="F27" s="35"/>
      <c r="G27" s="35"/>
      <c r="H27" s="35"/>
      <c r="I27" s="35"/>
      <c r="J27" s="35"/>
      <c r="K27" s="35"/>
      <c r="L27" s="35"/>
      <c r="M27" s="184">
        <f>N115</f>
        <v>0</v>
      </c>
      <c r="N27" s="184"/>
      <c r="O27" s="184"/>
      <c r="P27" s="184"/>
      <c r="Q27" s="35"/>
      <c r="R27" s="36"/>
    </row>
    <row r="28" spans="2:18" s="1" customFormat="1" ht="6.9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6"/>
    </row>
    <row r="29" spans="2:18" s="1" customFormat="1" ht="25.35" customHeight="1">
      <c r="B29" s="34"/>
      <c r="C29" s="35"/>
      <c r="D29" s="115" t="s">
        <v>42</v>
      </c>
      <c r="E29" s="35"/>
      <c r="F29" s="35"/>
      <c r="G29" s="35"/>
      <c r="H29" s="35"/>
      <c r="I29" s="35"/>
      <c r="J29" s="35"/>
      <c r="K29" s="35"/>
      <c r="L29" s="35"/>
      <c r="M29" s="224">
        <f>ROUND(M26+M27,2)</f>
        <v>0</v>
      </c>
      <c r="N29" s="219"/>
      <c r="O29" s="219"/>
      <c r="P29" s="219"/>
      <c r="Q29" s="35"/>
      <c r="R29" s="36"/>
    </row>
    <row r="30" spans="2:18" s="1" customFormat="1" ht="6.9" customHeight="1">
      <c r="B30" s="34"/>
      <c r="C30" s="35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35"/>
      <c r="R30" s="36"/>
    </row>
    <row r="31" spans="2:18" s="1" customFormat="1" ht="14.4" customHeight="1">
      <c r="B31" s="34"/>
      <c r="C31" s="35"/>
      <c r="D31" s="41" t="s">
        <v>43</v>
      </c>
      <c r="E31" s="41" t="s">
        <v>44</v>
      </c>
      <c r="F31" s="42">
        <v>0.21</v>
      </c>
      <c r="G31" s="116" t="s">
        <v>45</v>
      </c>
      <c r="H31" s="225">
        <f>(SUM(BE115:BE122)+SUM(BE139:BE336))</f>
        <v>0</v>
      </c>
      <c r="I31" s="219"/>
      <c r="J31" s="219"/>
      <c r="K31" s="35"/>
      <c r="L31" s="35"/>
      <c r="M31" s="225">
        <f>ROUND((SUM(BE115:BE122)+SUM(BE139:BE336)),2)*F31</f>
        <v>0</v>
      </c>
      <c r="N31" s="219"/>
      <c r="O31" s="219"/>
      <c r="P31" s="219"/>
      <c r="Q31" s="35"/>
      <c r="R31" s="36"/>
    </row>
    <row r="32" spans="2:18" s="1" customFormat="1" ht="14.4" customHeight="1">
      <c r="B32" s="34"/>
      <c r="C32" s="35"/>
      <c r="D32" s="35"/>
      <c r="E32" s="41" t="s">
        <v>46</v>
      </c>
      <c r="F32" s="42">
        <v>0.15</v>
      </c>
      <c r="G32" s="116" t="s">
        <v>45</v>
      </c>
      <c r="H32" s="225">
        <f>(SUM(BF115:BF122)+SUM(BF139:BF336))</f>
        <v>0</v>
      </c>
      <c r="I32" s="219"/>
      <c r="J32" s="219"/>
      <c r="K32" s="35"/>
      <c r="L32" s="35"/>
      <c r="M32" s="225">
        <f>ROUND((SUM(BF115:BF122)+SUM(BF139:BF336)),2)*F32</f>
        <v>0</v>
      </c>
      <c r="N32" s="219"/>
      <c r="O32" s="219"/>
      <c r="P32" s="219"/>
      <c r="Q32" s="35"/>
      <c r="R32" s="36"/>
    </row>
    <row r="33" spans="2:18" s="1" customFormat="1" ht="14.4" customHeight="1" hidden="1">
      <c r="B33" s="34"/>
      <c r="C33" s="35"/>
      <c r="D33" s="35"/>
      <c r="E33" s="41" t="s">
        <v>47</v>
      </c>
      <c r="F33" s="42">
        <v>0.21</v>
      </c>
      <c r="G33" s="116" t="s">
        <v>45</v>
      </c>
      <c r="H33" s="225">
        <f>(SUM(BG115:BG122)+SUM(BG139:BG336))</f>
        <v>0</v>
      </c>
      <c r="I33" s="219"/>
      <c r="J33" s="219"/>
      <c r="K33" s="35"/>
      <c r="L33" s="35"/>
      <c r="M33" s="225">
        <v>0</v>
      </c>
      <c r="N33" s="219"/>
      <c r="O33" s="219"/>
      <c r="P33" s="219"/>
      <c r="Q33" s="35"/>
      <c r="R33" s="36"/>
    </row>
    <row r="34" spans="2:18" s="1" customFormat="1" ht="14.4" customHeight="1" hidden="1">
      <c r="B34" s="34"/>
      <c r="C34" s="35"/>
      <c r="D34" s="35"/>
      <c r="E34" s="41" t="s">
        <v>48</v>
      </c>
      <c r="F34" s="42">
        <v>0.15</v>
      </c>
      <c r="G34" s="116" t="s">
        <v>45</v>
      </c>
      <c r="H34" s="225">
        <f>(SUM(BH115:BH122)+SUM(BH139:BH336))</f>
        <v>0</v>
      </c>
      <c r="I34" s="219"/>
      <c r="J34" s="219"/>
      <c r="K34" s="35"/>
      <c r="L34" s="35"/>
      <c r="M34" s="225">
        <v>0</v>
      </c>
      <c r="N34" s="219"/>
      <c r="O34" s="219"/>
      <c r="P34" s="219"/>
      <c r="Q34" s="35"/>
      <c r="R34" s="36"/>
    </row>
    <row r="35" spans="2:18" s="1" customFormat="1" ht="14.4" customHeight="1" hidden="1">
      <c r="B35" s="34"/>
      <c r="C35" s="35"/>
      <c r="D35" s="35"/>
      <c r="E35" s="41" t="s">
        <v>49</v>
      </c>
      <c r="F35" s="42">
        <v>0</v>
      </c>
      <c r="G35" s="116" t="s">
        <v>45</v>
      </c>
      <c r="H35" s="225">
        <f>(SUM(BI115:BI122)+SUM(BI139:BI336))</f>
        <v>0</v>
      </c>
      <c r="I35" s="219"/>
      <c r="J35" s="219"/>
      <c r="K35" s="35"/>
      <c r="L35" s="35"/>
      <c r="M35" s="225">
        <v>0</v>
      </c>
      <c r="N35" s="219"/>
      <c r="O35" s="219"/>
      <c r="P35" s="219"/>
      <c r="Q35" s="35"/>
      <c r="R35" s="36"/>
    </row>
    <row r="36" spans="2:18" s="1" customFormat="1" ht="6.9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6"/>
    </row>
    <row r="37" spans="2:18" s="1" customFormat="1" ht="25.35" customHeight="1">
      <c r="B37" s="34"/>
      <c r="C37" s="112"/>
      <c r="D37" s="117" t="s">
        <v>50</v>
      </c>
      <c r="E37" s="78"/>
      <c r="F37" s="78"/>
      <c r="G37" s="118" t="s">
        <v>51</v>
      </c>
      <c r="H37" s="119" t="s">
        <v>52</v>
      </c>
      <c r="I37" s="78"/>
      <c r="J37" s="78"/>
      <c r="K37" s="78"/>
      <c r="L37" s="226">
        <f>SUM(M29:M35)</f>
        <v>0</v>
      </c>
      <c r="M37" s="226"/>
      <c r="N37" s="226"/>
      <c r="O37" s="226"/>
      <c r="P37" s="227"/>
      <c r="Q37" s="112"/>
      <c r="R37" s="36"/>
    </row>
    <row r="38" spans="2:18" s="1" customFormat="1" ht="14.4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</row>
    <row r="39" spans="2:18" s="1" customFormat="1" ht="14.4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ht="12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3"/>
    </row>
    <row r="41" spans="2:18" ht="12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ht="12" hidden="1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ht="12" hidden="1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ht="12" hidden="1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ht="12" hidden="1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ht="12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ht="12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ht="12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ht="12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3.5">
      <c r="B50" s="34"/>
      <c r="C50" s="35"/>
      <c r="D50" s="49" t="s">
        <v>53</v>
      </c>
      <c r="E50" s="50"/>
      <c r="F50" s="50"/>
      <c r="G50" s="50"/>
      <c r="H50" s="51"/>
      <c r="I50" s="35"/>
      <c r="J50" s="49" t="s">
        <v>54</v>
      </c>
      <c r="K50" s="50"/>
      <c r="L50" s="50"/>
      <c r="M50" s="50"/>
      <c r="N50" s="50"/>
      <c r="O50" s="50"/>
      <c r="P50" s="51"/>
      <c r="Q50" s="35"/>
      <c r="R50" s="36"/>
    </row>
    <row r="51" spans="2:18" ht="12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 ht="12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 ht="12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 ht="12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 ht="12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 ht="12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 ht="12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 ht="12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 ht="13.5">
      <c r="B59" s="34"/>
      <c r="C59" s="35"/>
      <c r="D59" s="54" t="s">
        <v>55</v>
      </c>
      <c r="E59" s="55"/>
      <c r="F59" s="55"/>
      <c r="G59" s="56" t="s">
        <v>56</v>
      </c>
      <c r="H59" s="57"/>
      <c r="I59" s="35"/>
      <c r="J59" s="54" t="s">
        <v>55</v>
      </c>
      <c r="K59" s="55"/>
      <c r="L59" s="55"/>
      <c r="M59" s="55"/>
      <c r="N59" s="56" t="s">
        <v>56</v>
      </c>
      <c r="O59" s="55"/>
      <c r="P59" s="57"/>
      <c r="Q59" s="35"/>
      <c r="R59" s="36"/>
    </row>
    <row r="60" spans="2:18" ht="12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3.5">
      <c r="B61" s="34"/>
      <c r="C61" s="35"/>
      <c r="D61" s="49" t="s">
        <v>57</v>
      </c>
      <c r="E61" s="50"/>
      <c r="F61" s="50"/>
      <c r="G61" s="50"/>
      <c r="H61" s="51"/>
      <c r="I61" s="35"/>
      <c r="J61" s="49" t="s">
        <v>58</v>
      </c>
      <c r="K61" s="50"/>
      <c r="L61" s="50"/>
      <c r="M61" s="50"/>
      <c r="N61" s="50"/>
      <c r="O61" s="50"/>
      <c r="P61" s="51"/>
      <c r="Q61" s="35"/>
      <c r="R61" s="36"/>
    </row>
    <row r="62" spans="2:18" ht="12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 ht="12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 ht="12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18" ht="12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18" ht="12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18" ht="12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18" ht="12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18" ht="12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18" s="1" customFormat="1" ht="13.5">
      <c r="B70" s="34"/>
      <c r="C70" s="35"/>
      <c r="D70" s="54" t="s">
        <v>55</v>
      </c>
      <c r="E70" s="55"/>
      <c r="F70" s="55"/>
      <c r="G70" s="56" t="s">
        <v>56</v>
      </c>
      <c r="H70" s="57"/>
      <c r="I70" s="35"/>
      <c r="J70" s="54" t="s">
        <v>55</v>
      </c>
      <c r="K70" s="55"/>
      <c r="L70" s="55"/>
      <c r="M70" s="55"/>
      <c r="N70" s="56" t="s">
        <v>56</v>
      </c>
      <c r="O70" s="55"/>
      <c r="P70" s="57"/>
      <c r="Q70" s="35"/>
      <c r="R70" s="36"/>
    </row>
    <row r="71" spans="2:18" s="1" customFormat="1" ht="14.4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" customHeight="1"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2"/>
    </row>
    <row r="76" spans="2:21" s="1" customFormat="1" ht="36.9" customHeight="1">
      <c r="B76" s="34"/>
      <c r="C76" s="174" t="s">
        <v>102</v>
      </c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36"/>
      <c r="T76" s="123"/>
      <c r="U76" s="123"/>
    </row>
    <row r="77" spans="2:21" s="1" customFormat="1" ht="6.9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3"/>
      <c r="U77" s="123"/>
    </row>
    <row r="78" spans="2:21" s="1" customFormat="1" ht="36.9" customHeight="1">
      <c r="B78" s="34"/>
      <c r="C78" s="68" t="s">
        <v>19</v>
      </c>
      <c r="D78" s="35"/>
      <c r="E78" s="35"/>
      <c r="F78" s="194" t="str">
        <f>F6</f>
        <v>Změna zdroje tepla a stavební úpravy kotelny</v>
      </c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35"/>
      <c r="R78" s="36"/>
      <c r="T78" s="123"/>
      <c r="U78" s="123"/>
    </row>
    <row r="79" spans="2:21" s="1" customFormat="1" ht="6.9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6"/>
      <c r="T79" s="123"/>
      <c r="U79" s="123"/>
    </row>
    <row r="80" spans="2:21" s="1" customFormat="1" ht="18" customHeight="1">
      <c r="B80" s="34"/>
      <c r="C80" s="29" t="s">
        <v>24</v>
      </c>
      <c r="D80" s="35"/>
      <c r="E80" s="35"/>
      <c r="F80" s="27" t="str">
        <f>F8</f>
        <v>Domov seniorů Nové Staršecí</v>
      </c>
      <c r="G80" s="35"/>
      <c r="H80" s="35"/>
      <c r="I80" s="35"/>
      <c r="J80" s="35"/>
      <c r="K80" s="29" t="s">
        <v>26</v>
      </c>
      <c r="L80" s="35"/>
      <c r="M80" s="221" t="str">
        <f>IF(O8="","",O8)</f>
        <v>21. 5. 2018</v>
      </c>
      <c r="N80" s="221"/>
      <c r="O80" s="221"/>
      <c r="P80" s="221"/>
      <c r="Q80" s="35"/>
      <c r="R80" s="36"/>
      <c r="T80" s="123"/>
      <c r="U80" s="123"/>
    </row>
    <row r="81" spans="2:21" s="1" customFormat="1" ht="6.9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6"/>
      <c r="T81" s="123"/>
      <c r="U81" s="123"/>
    </row>
    <row r="82" spans="2:21" s="1" customFormat="1" ht="13.2">
      <c r="B82" s="34"/>
      <c r="C82" s="29" t="s">
        <v>28</v>
      </c>
      <c r="D82" s="35"/>
      <c r="E82" s="35"/>
      <c r="F82" s="27" t="str">
        <f>E11</f>
        <v>Domov Seniorů , Křivoklátská 417, Nové Strašecí</v>
      </c>
      <c r="G82" s="35"/>
      <c r="H82" s="35"/>
      <c r="I82" s="35"/>
      <c r="J82" s="35"/>
      <c r="K82" s="29" t="s">
        <v>34</v>
      </c>
      <c r="L82" s="35"/>
      <c r="M82" s="178" t="str">
        <f>E17</f>
        <v>ing. Jaroslav Satranský</v>
      </c>
      <c r="N82" s="178"/>
      <c r="O82" s="178"/>
      <c r="P82" s="178"/>
      <c r="Q82" s="178"/>
      <c r="R82" s="36"/>
      <c r="T82" s="123"/>
      <c r="U82" s="123"/>
    </row>
    <row r="83" spans="2:21" s="1" customFormat="1" ht="14.4" customHeight="1">
      <c r="B83" s="34"/>
      <c r="C83" s="29" t="s">
        <v>32</v>
      </c>
      <c r="D83" s="35"/>
      <c r="E83" s="35"/>
      <c r="F83" s="27" t="str">
        <f>IF(E14="","",E14)</f>
        <v>Vyplň údaj</v>
      </c>
      <c r="G83" s="35"/>
      <c r="H83" s="35"/>
      <c r="I83" s="35"/>
      <c r="J83" s="35"/>
      <c r="K83" s="29" t="s">
        <v>37</v>
      </c>
      <c r="L83" s="35"/>
      <c r="M83" s="178" t="str">
        <f>E20</f>
        <v>Lenka Jandová</v>
      </c>
      <c r="N83" s="178"/>
      <c r="O83" s="178"/>
      <c r="P83" s="178"/>
      <c r="Q83" s="178"/>
      <c r="R83" s="36"/>
      <c r="T83" s="123"/>
      <c r="U83" s="123"/>
    </row>
    <row r="84" spans="2:21" s="1" customFormat="1" ht="10.35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6"/>
      <c r="T84" s="123"/>
      <c r="U84" s="123"/>
    </row>
    <row r="85" spans="2:21" s="1" customFormat="1" ht="29.25" customHeight="1">
      <c r="B85" s="34"/>
      <c r="C85" s="228" t="s">
        <v>103</v>
      </c>
      <c r="D85" s="229"/>
      <c r="E85" s="229"/>
      <c r="F85" s="229"/>
      <c r="G85" s="229"/>
      <c r="H85" s="112"/>
      <c r="I85" s="112"/>
      <c r="J85" s="112"/>
      <c r="K85" s="112"/>
      <c r="L85" s="112"/>
      <c r="M85" s="112"/>
      <c r="N85" s="228" t="s">
        <v>104</v>
      </c>
      <c r="O85" s="229"/>
      <c r="P85" s="229"/>
      <c r="Q85" s="229"/>
      <c r="R85" s="36"/>
      <c r="T85" s="123"/>
      <c r="U85" s="123"/>
    </row>
    <row r="86" spans="2:21" s="1" customFormat="1" ht="10.3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6"/>
      <c r="T86" s="123"/>
      <c r="U86" s="123"/>
    </row>
    <row r="87" spans="2:47" s="1" customFormat="1" ht="29.25" customHeight="1">
      <c r="B87" s="34"/>
      <c r="C87" s="124" t="s">
        <v>105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215">
        <f>N139</f>
        <v>0</v>
      </c>
      <c r="O87" s="230"/>
      <c r="P87" s="230"/>
      <c r="Q87" s="230"/>
      <c r="R87" s="36"/>
      <c r="T87" s="123"/>
      <c r="U87" s="123"/>
      <c r="AU87" s="18" t="s">
        <v>106</v>
      </c>
    </row>
    <row r="88" spans="2:21" s="6" customFormat="1" ht="24.9" customHeight="1">
      <c r="B88" s="125"/>
      <c r="C88" s="126"/>
      <c r="D88" s="127" t="s">
        <v>107</v>
      </c>
      <c r="E88" s="126"/>
      <c r="F88" s="126"/>
      <c r="G88" s="126"/>
      <c r="H88" s="126"/>
      <c r="I88" s="126"/>
      <c r="J88" s="126"/>
      <c r="K88" s="126"/>
      <c r="L88" s="126"/>
      <c r="M88" s="126"/>
      <c r="N88" s="231">
        <f>N140</f>
        <v>0</v>
      </c>
      <c r="O88" s="232"/>
      <c r="P88" s="232"/>
      <c r="Q88" s="232"/>
      <c r="R88" s="128"/>
      <c r="T88" s="129"/>
      <c r="U88" s="129"/>
    </row>
    <row r="89" spans="2:21" s="7" customFormat="1" ht="19.95" customHeight="1">
      <c r="B89" s="130"/>
      <c r="C89" s="131"/>
      <c r="D89" s="100" t="s">
        <v>108</v>
      </c>
      <c r="E89" s="131"/>
      <c r="F89" s="131"/>
      <c r="G89" s="131"/>
      <c r="H89" s="131"/>
      <c r="I89" s="131"/>
      <c r="J89" s="131"/>
      <c r="K89" s="131"/>
      <c r="L89" s="131"/>
      <c r="M89" s="131"/>
      <c r="N89" s="211">
        <f>N141</f>
        <v>0</v>
      </c>
      <c r="O89" s="233"/>
      <c r="P89" s="233"/>
      <c r="Q89" s="233"/>
      <c r="R89" s="132"/>
      <c r="T89" s="133"/>
      <c r="U89" s="133"/>
    </row>
    <row r="90" spans="2:21" s="7" customFormat="1" ht="19.95" customHeight="1">
      <c r="B90" s="130"/>
      <c r="C90" s="131"/>
      <c r="D90" s="100" t="s">
        <v>109</v>
      </c>
      <c r="E90" s="131"/>
      <c r="F90" s="131"/>
      <c r="G90" s="131"/>
      <c r="H90" s="131"/>
      <c r="I90" s="131"/>
      <c r="J90" s="131"/>
      <c r="K90" s="131"/>
      <c r="L90" s="131"/>
      <c r="M90" s="131"/>
      <c r="N90" s="211">
        <f>N148</f>
        <v>0</v>
      </c>
      <c r="O90" s="233"/>
      <c r="P90" s="233"/>
      <c r="Q90" s="233"/>
      <c r="R90" s="132"/>
      <c r="T90" s="133"/>
      <c r="U90" s="133"/>
    </row>
    <row r="91" spans="2:21" s="7" customFormat="1" ht="19.95" customHeight="1">
      <c r="B91" s="130"/>
      <c r="C91" s="131"/>
      <c r="D91" s="100" t="s">
        <v>110</v>
      </c>
      <c r="E91" s="131"/>
      <c r="F91" s="131"/>
      <c r="G91" s="131"/>
      <c r="H91" s="131"/>
      <c r="I91" s="131"/>
      <c r="J91" s="131"/>
      <c r="K91" s="131"/>
      <c r="L91" s="131"/>
      <c r="M91" s="131"/>
      <c r="N91" s="211">
        <f>N152</f>
        <v>0</v>
      </c>
      <c r="O91" s="233"/>
      <c r="P91" s="233"/>
      <c r="Q91" s="233"/>
      <c r="R91" s="132"/>
      <c r="T91" s="133"/>
      <c r="U91" s="133"/>
    </row>
    <row r="92" spans="2:21" s="7" customFormat="1" ht="19.95" customHeight="1">
      <c r="B92" s="130"/>
      <c r="C92" s="131"/>
      <c r="D92" s="100" t="s">
        <v>111</v>
      </c>
      <c r="E92" s="131"/>
      <c r="F92" s="131"/>
      <c r="G92" s="131"/>
      <c r="H92" s="131"/>
      <c r="I92" s="131"/>
      <c r="J92" s="131"/>
      <c r="K92" s="131"/>
      <c r="L92" s="131"/>
      <c r="M92" s="131"/>
      <c r="N92" s="211">
        <f>N160</f>
        <v>0</v>
      </c>
      <c r="O92" s="233"/>
      <c r="P92" s="233"/>
      <c r="Q92" s="233"/>
      <c r="R92" s="132"/>
      <c r="T92" s="133"/>
      <c r="U92" s="133"/>
    </row>
    <row r="93" spans="2:21" s="7" customFormat="1" ht="19.95" customHeight="1">
      <c r="B93" s="130"/>
      <c r="C93" s="131"/>
      <c r="D93" s="100" t="s">
        <v>112</v>
      </c>
      <c r="E93" s="131"/>
      <c r="F93" s="131"/>
      <c r="G93" s="131"/>
      <c r="H93" s="131"/>
      <c r="I93" s="131"/>
      <c r="J93" s="131"/>
      <c r="K93" s="131"/>
      <c r="L93" s="131"/>
      <c r="M93" s="131"/>
      <c r="N93" s="211">
        <f>N171</f>
        <v>0</v>
      </c>
      <c r="O93" s="233"/>
      <c r="P93" s="233"/>
      <c r="Q93" s="233"/>
      <c r="R93" s="132"/>
      <c r="T93" s="133"/>
      <c r="U93" s="133"/>
    </row>
    <row r="94" spans="2:21" s="7" customFormat="1" ht="19.95" customHeight="1">
      <c r="B94" s="130"/>
      <c r="C94" s="131"/>
      <c r="D94" s="100" t="s">
        <v>113</v>
      </c>
      <c r="E94" s="131"/>
      <c r="F94" s="131"/>
      <c r="G94" s="131"/>
      <c r="H94" s="131"/>
      <c r="I94" s="131"/>
      <c r="J94" s="131"/>
      <c r="K94" s="131"/>
      <c r="L94" s="131"/>
      <c r="M94" s="131"/>
      <c r="N94" s="211">
        <f>N176</f>
        <v>0</v>
      </c>
      <c r="O94" s="233"/>
      <c r="P94" s="233"/>
      <c r="Q94" s="233"/>
      <c r="R94" s="132"/>
      <c r="T94" s="133"/>
      <c r="U94" s="133"/>
    </row>
    <row r="95" spans="2:21" s="6" customFormat="1" ht="24.9" customHeight="1">
      <c r="B95" s="125"/>
      <c r="C95" s="126"/>
      <c r="D95" s="127" t="s">
        <v>114</v>
      </c>
      <c r="E95" s="126"/>
      <c r="F95" s="126"/>
      <c r="G95" s="126"/>
      <c r="H95" s="126"/>
      <c r="I95" s="126"/>
      <c r="J95" s="126"/>
      <c r="K95" s="126"/>
      <c r="L95" s="126"/>
      <c r="M95" s="126"/>
      <c r="N95" s="231">
        <f>N178</f>
        <v>0</v>
      </c>
      <c r="O95" s="232"/>
      <c r="P95" s="232"/>
      <c r="Q95" s="232"/>
      <c r="R95" s="128"/>
      <c r="T95" s="129"/>
      <c r="U95" s="129"/>
    </row>
    <row r="96" spans="2:21" s="7" customFormat="1" ht="19.95" customHeight="1">
      <c r="B96" s="130"/>
      <c r="C96" s="131"/>
      <c r="D96" s="100" t="s">
        <v>115</v>
      </c>
      <c r="E96" s="131"/>
      <c r="F96" s="131"/>
      <c r="G96" s="131"/>
      <c r="H96" s="131"/>
      <c r="I96" s="131"/>
      <c r="J96" s="131"/>
      <c r="K96" s="131"/>
      <c r="L96" s="131"/>
      <c r="M96" s="131"/>
      <c r="N96" s="211">
        <f>N179</f>
        <v>0</v>
      </c>
      <c r="O96" s="233"/>
      <c r="P96" s="233"/>
      <c r="Q96" s="233"/>
      <c r="R96" s="132"/>
      <c r="T96" s="133"/>
      <c r="U96" s="133"/>
    </row>
    <row r="97" spans="2:21" s="7" customFormat="1" ht="19.95" customHeight="1">
      <c r="B97" s="130"/>
      <c r="C97" s="131"/>
      <c r="D97" s="100" t="s">
        <v>116</v>
      </c>
      <c r="E97" s="131"/>
      <c r="F97" s="131"/>
      <c r="G97" s="131"/>
      <c r="H97" s="131"/>
      <c r="I97" s="131"/>
      <c r="J97" s="131"/>
      <c r="K97" s="131"/>
      <c r="L97" s="131"/>
      <c r="M97" s="131"/>
      <c r="N97" s="211">
        <f>N186</f>
        <v>0</v>
      </c>
      <c r="O97" s="233"/>
      <c r="P97" s="233"/>
      <c r="Q97" s="233"/>
      <c r="R97" s="132"/>
      <c r="T97" s="133"/>
      <c r="U97" s="133"/>
    </row>
    <row r="98" spans="2:21" s="7" customFormat="1" ht="19.95" customHeight="1">
      <c r="B98" s="130"/>
      <c r="C98" s="131"/>
      <c r="D98" s="100" t="s">
        <v>117</v>
      </c>
      <c r="E98" s="131"/>
      <c r="F98" s="131"/>
      <c r="G98" s="131"/>
      <c r="H98" s="131"/>
      <c r="I98" s="131"/>
      <c r="J98" s="131"/>
      <c r="K98" s="131"/>
      <c r="L98" s="131"/>
      <c r="M98" s="131"/>
      <c r="N98" s="211">
        <f>N193</f>
        <v>0</v>
      </c>
      <c r="O98" s="233"/>
      <c r="P98" s="233"/>
      <c r="Q98" s="233"/>
      <c r="R98" s="132"/>
      <c r="T98" s="133"/>
      <c r="U98" s="133"/>
    </row>
    <row r="99" spans="2:21" s="7" customFormat="1" ht="19.95" customHeight="1">
      <c r="B99" s="130"/>
      <c r="C99" s="131"/>
      <c r="D99" s="100" t="s">
        <v>118</v>
      </c>
      <c r="E99" s="131"/>
      <c r="F99" s="131"/>
      <c r="G99" s="131"/>
      <c r="H99" s="131"/>
      <c r="I99" s="131"/>
      <c r="J99" s="131"/>
      <c r="K99" s="131"/>
      <c r="L99" s="131"/>
      <c r="M99" s="131"/>
      <c r="N99" s="211">
        <f>N195</f>
        <v>0</v>
      </c>
      <c r="O99" s="233"/>
      <c r="P99" s="233"/>
      <c r="Q99" s="233"/>
      <c r="R99" s="132"/>
      <c r="T99" s="133"/>
      <c r="U99" s="133"/>
    </row>
    <row r="100" spans="2:21" s="7" customFormat="1" ht="19.95" customHeight="1">
      <c r="B100" s="130"/>
      <c r="C100" s="131"/>
      <c r="D100" s="100" t="s">
        <v>119</v>
      </c>
      <c r="E100" s="131"/>
      <c r="F100" s="131"/>
      <c r="G100" s="131"/>
      <c r="H100" s="131"/>
      <c r="I100" s="131"/>
      <c r="J100" s="131"/>
      <c r="K100" s="131"/>
      <c r="L100" s="131"/>
      <c r="M100" s="131"/>
      <c r="N100" s="211">
        <f>N208</f>
        <v>0</v>
      </c>
      <c r="O100" s="233"/>
      <c r="P100" s="233"/>
      <c r="Q100" s="233"/>
      <c r="R100" s="132"/>
      <c r="T100" s="133"/>
      <c r="U100" s="133"/>
    </row>
    <row r="101" spans="2:21" s="7" customFormat="1" ht="19.95" customHeight="1">
      <c r="B101" s="130"/>
      <c r="C101" s="131"/>
      <c r="D101" s="100" t="s">
        <v>120</v>
      </c>
      <c r="E101" s="131"/>
      <c r="F101" s="131"/>
      <c r="G101" s="131"/>
      <c r="H101" s="131"/>
      <c r="I101" s="131"/>
      <c r="J101" s="131"/>
      <c r="K101" s="131"/>
      <c r="L101" s="131"/>
      <c r="M101" s="131"/>
      <c r="N101" s="211">
        <f>N216</f>
        <v>0</v>
      </c>
      <c r="O101" s="233"/>
      <c r="P101" s="233"/>
      <c r="Q101" s="233"/>
      <c r="R101" s="132"/>
      <c r="T101" s="133"/>
      <c r="U101" s="133"/>
    </row>
    <row r="102" spans="2:21" s="7" customFormat="1" ht="19.95" customHeight="1">
      <c r="B102" s="130"/>
      <c r="C102" s="131"/>
      <c r="D102" s="100" t="s">
        <v>121</v>
      </c>
      <c r="E102" s="131"/>
      <c r="F102" s="131"/>
      <c r="G102" s="131"/>
      <c r="H102" s="131"/>
      <c r="I102" s="131"/>
      <c r="J102" s="131"/>
      <c r="K102" s="131"/>
      <c r="L102" s="131"/>
      <c r="M102" s="131"/>
      <c r="N102" s="211">
        <f>N232</f>
        <v>0</v>
      </c>
      <c r="O102" s="233"/>
      <c r="P102" s="233"/>
      <c r="Q102" s="233"/>
      <c r="R102" s="132"/>
      <c r="T102" s="133"/>
      <c r="U102" s="133"/>
    </row>
    <row r="103" spans="2:21" s="7" customFormat="1" ht="19.95" customHeight="1">
      <c r="B103" s="130"/>
      <c r="C103" s="131"/>
      <c r="D103" s="100" t="s">
        <v>122</v>
      </c>
      <c r="E103" s="131"/>
      <c r="F103" s="131"/>
      <c r="G103" s="131"/>
      <c r="H103" s="131"/>
      <c r="I103" s="131"/>
      <c r="J103" s="131"/>
      <c r="K103" s="131"/>
      <c r="L103" s="131"/>
      <c r="M103" s="131"/>
      <c r="N103" s="211">
        <f>N248</f>
        <v>0</v>
      </c>
      <c r="O103" s="233"/>
      <c r="P103" s="233"/>
      <c r="Q103" s="233"/>
      <c r="R103" s="132"/>
      <c r="T103" s="133"/>
      <c r="U103" s="133"/>
    </row>
    <row r="104" spans="2:21" s="7" customFormat="1" ht="19.95" customHeight="1">
      <c r="B104" s="130"/>
      <c r="C104" s="131"/>
      <c r="D104" s="100" t="s">
        <v>123</v>
      </c>
      <c r="E104" s="131"/>
      <c r="F104" s="131"/>
      <c r="G104" s="131"/>
      <c r="H104" s="131"/>
      <c r="I104" s="131"/>
      <c r="J104" s="131"/>
      <c r="K104" s="131"/>
      <c r="L104" s="131"/>
      <c r="M104" s="131"/>
      <c r="N104" s="211">
        <f>N278</f>
        <v>0</v>
      </c>
      <c r="O104" s="233"/>
      <c r="P104" s="233"/>
      <c r="Q104" s="233"/>
      <c r="R104" s="132"/>
      <c r="T104" s="133"/>
      <c r="U104" s="133"/>
    </row>
    <row r="105" spans="2:21" s="7" customFormat="1" ht="19.95" customHeight="1">
      <c r="B105" s="130"/>
      <c r="C105" s="131"/>
      <c r="D105" s="100" t="s">
        <v>124</v>
      </c>
      <c r="E105" s="131"/>
      <c r="F105" s="131"/>
      <c r="G105" s="131"/>
      <c r="H105" s="131"/>
      <c r="I105" s="131"/>
      <c r="J105" s="131"/>
      <c r="K105" s="131"/>
      <c r="L105" s="131"/>
      <c r="M105" s="131"/>
      <c r="N105" s="211">
        <f>N287</f>
        <v>0</v>
      </c>
      <c r="O105" s="233"/>
      <c r="P105" s="233"/>
      <c r="Q105" s="233"/>
      <c r="R105" s="132"/>
      <c r="T105" s="133"/>
      <c r="U105" s="133"/>
    </row>
    <row r="106" spans="2:21" s="7" customFormat="1" ht="19.95" customHeight="1">
      <c r="B106" s="130"/>
      <c r="C106" s="131"/>
      <c r="D106" s="100" t="s">
        <v>125</v>
      </c>
      <c r="E106" s="131"/>
      <c r="F106" s="131"/>
      <c r="G106" s="131"/>
      <c r="H106" s="131"/>
      <c r="I106" s="131"/>
      <c r="J106" s="131"/>
      <c r="K106" s="131"/>
      <c r="L106" s="131"/>
      <c r="M106" s="131"/>
      <c r="N106" s="211">
        <f>N306</f>
        <v>0</v>
      </c>
      <c r="O106" s="233"/>
      <c r="P106" s="233"/>
      <c r="Q106" s="233"/>
      <c r="R106" s="132"/>
      <c r="T106" s="133"/>
      <c r="U106" s="133"/>
    </row>
    <row r="107" spans="2:21" s="7" customFormat="1" ht="19.95" customHeight="1">
      <c r="B107" s="130"/>
      <c r="C107" s="131"/>
      <c r="D107" s="100" t="s">
        <v>126</v>
      </c>
      <c r="E107" s="131"/>
      <c r="F107" s="131"/>
      <c r="G107" s="131"/>
      <c r="H107" s="131"/>
      <c r="I107" s="131"/>
      <c r="J107" s="131"/>
      <c r="K107" s="131"/>
      <c r="L107" s="131"/>
      <c r="M107" s="131"/>
      <c r="N107" s="211">
        <f>N317</f>
        <v>0</v>
      </c>
      <c r="O107" s="233"/>
      <c r="P107" s="233"/>
      <c r="Q107" s="233"/>
      <c r="R107" s="132"/>
      <c r="T107" s="133"/>
      <c r="U107" s="133"/>
    </row>
    <row r="108" spans="2:21" s="7" customFormat="1" ht="19.95" customHeight="1">
      <c r="B108" s="130"/>
      <c r="C108" s="131"/>
      <c r="D108" s="100" t="s">
        <v>127</v>
      </c>
      <c r="E108" s="131"/>
      <c r="F108" s="131"/>
      <c r="G108" s="131"/>
      <c r="H108" s="131"/>
      <c r="I108" s="131"/>
      <c r="J108" s="131"/>
      <c r="K108" s="131"/>
      <c r="L108" s="131"/>
      <c r="M108" s="131"/>
      <c r="N108" s="211">
        <f>N324</f>
        <v>0</v>
      </c>
      <c r="O108" s="233"/>
      <c r="P108" s="233"/>
      <c r="Q108" s="233"/>
      <c r="R108" s="132"/>
      <c r="T108" s="133"/>
      <c r="U108" s="133"/>
    </row>
    <row r="109" spans="2:21" s="7" customFormat="1" ht="19.95" customHeight="1">
      <c r="B109" s="130"/>
      <c r="C109" s="131"/>
      <c r="D109" s="100" t="s">
        <v>128</v>
      </c>
      <c r="E109" s="131"/>
      <c r="F109" s="131"/>
      <c r="G109" s="131"/>
      <c r="H109" s="131"/>
      <c r="I109" s="131"/>
      <c r="J109" s="131"/>
      <c r="K109" s="131"/>
      <c r="L109" s="131"/>
      <c r="M109" s="131"/>
      <c r="N109" s="211">
        <f>N326</f>
        <v>0</v>
      </c>
      <c r="O109" s="233"/>
      <c r="P109" s="233"/>
      <c r="Q109" s="233"/>
      <c r="R109" s="132"/>
      <c r="T109" s="133"/>
      <c r="U109" s="133"/>
    </row>
    <row r="110" spans="2:21" s="6" customFormat="1" ht="24.9" customHeight="1">
      <c r="B110" s="125"/>
      <c r="C110" s="126"/>
      <c r="D110" s="127" t="s">
        <v>129</v>
      </c>
      <c r="E110" s="126"/>
      <c r="F110" s="126"/>
      <c r="G110" s="126"/>
      <c r="H110" s="126"/>
      <c r="I110" s="126"/>
      <c r="J110" s="126"/>
      <c r="K110" s="126"/>
      <c r="L110" s="126"/>
      <c r="M110" s="126"/>
      <c r="N110" s="231">
        <f>N330</f>
        <v>0</v>
      </c>
      <c r="O110" s="232"/>
      <c r="P110" s="232"/>
      <c r="Q110" s="232"/>
      <c r="R110" s="128"/>
      <c r="T110" s="129"/>
      <c r="U110" s="129"/>
    </row>
    <row r="111" spans="2:21" s="7" customFormat="1" ht="19.95" customHeight="1">
      <c r="B111" s="130"/>
      <c r="C111" s="131"/>
      <c r="D111" s="100" t="s">
        <v>130</v>
      </c>
      <c r="E111" s="131"/>
      <c r="F111" s="131"/>
      <c r="G111" s="131"/>
      <c r="H111" s="131"/>
      <c r="I111" s="131"/>
      <c r="J111" s="131"/>
      <c r="K111" s="131"/>
      <c r="L111" s="131"/>
      <c r="M111" s="131"/>
      <c r="N111" s="211">
        <f>N331</f>
        <v>0</v>
      </c>
      <c r="O111" s="233"/>
      <c r="P111" s="233"/>
      <c r="Q111" s="233"/>
      <c r="R111" s="132"/>
      <c r="T111" s="133"/>
      <c r="U111" s="133"/>
    </row>
    <row r="112" spans="2:21" s="7" customFormat="1" ht="19.95" customHeight="1">
      <c r="B112" s="130"/>
      <c r="C112" s="131"/>
      <c r="D112" s="100" t="s">
        <v>131</v>
      </c>
      <c r="E112" s="131"/>
      <c r="F112" s="131"/>
      <c r="G112" s="131"/>
      <c r="H112" s="131"/>
      <c r="I112" s="131"/>
      <c r="J112" s="131"/>
      <c r="K112" s="131"/>
      <c r="L112" s="131"/>
      <c r="M112" s="131"/>
      <c r="N112" s="211">
        <f>N333</f>
        <v>0</v>
      </c>
      <c r="O112" s="233"/>
      <c r="P112" s="233"/>
      <c r="Q112" s="233"/>
      <c r="R112" s="132"/>
      <c r="T112" s="133"/>
      <c r="U112" s="133"/>
    </row>
    <row r="113" spans="2:21" s="7" customFormat="1" ht="19.95" customHeight="1">
      <c r="B113" s="130"/>
      <c r="C113" s="131"/>
      <c r="D113" s="100" t="s">
        <v>132</v>
      </c>
      <c r="E113" s="131"/>
      <c r="F113" s="131"/>
      <c r="G113" s="131"/>
      <c r="H113" s="131"/>
      <c r="I113" s="131"/>
      <c r="J113" s="131"/>
      <c r="K113" s="131"/>
      <c r="L113" s="131"/>
      <c r="M113" s="131"/>
      <c r="N113" s="211">
        <f>N335</f>
        <v>0</v>
      </c>
      <c r="O113" s="233"/>
      <c r="P113" s="233"/>
      <c r="Q113" s="233"/>
      <c r="R113" s="132"/>
      <c r="T113" s="133"/>
      <c r="U113" s="133"/>
    </row>
    <row r="114" spans="2:21" s="1" customFormat="1" ht="21.75" customHeight="1"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  <c r="T114" s="123"/>
      <c r="U114" s="123"/>
    </row>
    <row r="115" spans="2:21" s="1" customFormat="1" ht="29.25" customHeight="1">
      <c r="B115" s="34"/>
      <c r="C115" s="124" t="s">
        <v>133</v>
      </c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230">
        <f>ROUND(N116+N117+N118+N119+N120+N121,2)</f>
        <v>0</v>
      </c>
      <c r="O115" s="234"/>
      <c r="P115" s="234"/>
      <c r="Q115" s="234"/>
      <c r="R115" s="36"/>
      <c r="T115" s="134"/>
      <c r="U115" s="135" t="s">
        <v>43</v>
      </c>
    </row>
    <row r="116" spans="2:65" s="1" customFormat="1" ht="18" customHeight="1">
      <c r="B116" s="34"/>
      <c r="C116" s="35"/>
      <c r="D116" s="212" t="s">
        <v>134</v>
      </c>
      <c r="E116" s="213"/>
      <c r="F116" s="213"/>
      <c r="G116" s="213"/>
      <c r="H116" s="213"/>
      <c r="I116" s="35"/>
      <c r="J116" s="35"/>
      <c r="K116" s="35"/>
      <c r="L116" s="35"/>
      <c r="M116" s="35"/>
      <c r="N116" s="210">
        <f>ROUND(N87*T116,2)</f>
        <v>0</v>
      </c>
      <c r="O116" s="211"/>
      <c r="P116" s="211"/>
      <c r="Q116" s="211"/>
      <c r="R116" s="36"/>
      <c r="S116" s="136"/>
      <c r="T116" s="137"/>
      <c r="U116" s="138" t="s">
        <v>46</v>
      </c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/>
      <c r="AK116" s="136"/>
      <c r="AL116" s="136"/>
      <c r="AM116" s="136"/>
      <c r="AN116" s="136"/>
      <c r="AO116" s="136"/>
      <c r="AP116" s="136"/>
      <c r="AQ116" s="136"/>
      <c r="AR116" s="136"/>
      <c r="AS116" s="136"/>
      <c r="AT116" s="136"/>
      <c r="AU116" s="136"/>
      <c r="AV116" s="136"/>
      <c r="AW116" s="136"/>
      <c r="AX116" s="136"/>
      <c r="AY116" s="139" t="s">
        <v>135</v>
      </c>
      <c r="AZ116" s="136"/>
      <c r="BA116" s="136"/>
      <c r="BB116" s="136"/>
      <c r="BC116" s="136"/>
      <c r="BD116" s="136"/>
      <c r="BE116" s="140">
        <f aca="true" t="shared" si="0" ref="BE116:BE121">IF(U116="základní",N116,0)</f>
        <v>0</v>
      </c>
      <c r="BF116" s="140">
        <f aca="true" t="shared" si="1" ref="BF116:BF121">IF(U116="snížená",N116,0)</f>
        <v>0</v>
      </c>
      <c r="BG116" s="140">
        <f aca="true" t="shared" si="2" ref="BG116:BG121">IF(U116="zákl. přenesená",N116,0)</f>
        <v>0</v>
      </c>
      <c r="BH116" s="140">
        <f aca="true" t="shared" si="3" ref="BH116:BH121">IF(U116="sníž. přenesená",N116,0)</f>
        <v>0</v>
      </c>
      <c r="BI116" s="140">
        <f aca="true" t="shared" si="4" ref="BI116:BI121">IF(U116="nulová",N116,0)</f>
        <v>0</v>
      </c>
      <c r="BJ116" s="139" t="s">
        <v>136</v>
      </c>
      <c r="BK116" s="136"/>
      <c r="BL116" s="136"/>
      <c r="BM116" s="136"/>
    </row>
    <row r="117" spans="2:65" s="1" customFormat="1" ht="18" customHeight="1">
      <c r="B117" s="34"/>
      <c r="C117" s="35"/>
      <c r="D117" s="212" t="s">
        <v>137</v>
      </c>
      <c r="E117" s="213"/>
      <c r="F117" s="213"/>
      <c r="G117" s="213"/>
      <c r="H117" s="213"/>
      <c r="I117" s="35"/>
      <c r="J117" s="35"/>
      <c r="K117" s="35"/>
      <c r="L117" s="35"/>
      <c r="M117" s="35"/>
      <c r="N117" s="210">
        <f>ROUND(N87*T117,2)</f>
        <v>0</v>
      </c>
      <c r="O117" s="211"/>
      <c r="P117" s="211"/>
      <c r="Q117" s="211"/>
      <c r="R117" s="36"/>
      <c r="S117" s="136"/>
      <c r="T117" s="137"/>
      <c r="U117" s="138" t="s">
        <v>46</v>
      </c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6"/>
      <c r="AO117" s="136"/>
      <c r="AP117" s="136"/>
      <c r="AQ117" s="136"/>
      <c r="AR117" s="136"/>
      <c r="AS117" s="136"/>
      <c r="AT117" s="136"/>
      <c r="AU117" s="136"/>
      <c r="AV117" s="136"/>
      <c r="AW117" s="136"/>
      <c r="AX117" s="136"/>
      <c r="AY117" s="139" t="s">
        <v>135</v>
      </c>
      <c r="AZ117" s="136"/>
      <c r="BA117" s="136"/>
      <c r="BB117" s="136"/>
      <c r="BC117" s="136"/>
      <c r="BD117" s="136"/>
      <c r="BE117" s="140">
        <f t="shared" si="0"/>
        <v>0</v>
      </c>
      <c r="BF117" s="140">
        <f t="shared" si="1"/>
        <v>0</v>
      </c>
      <c r="BG117" s="140">
        <f t="shared" si="2"/>
        <v>0</v>
      </c>
      <c r="BH117" s="140">
        <f t="shared" si="3"/>
        <v>0</v>
      </c>
      <c r="BI117" s="140">
        <f t="shared" si="4"/>
        <v>0</v>
      </c>
      <c r="BJ117" s="139" t="s">
        <v>136</v>
      </c>
      <c r="BK117" s="136"/>
      <c r="BL117" s="136"/>
      <c r="BM117" s="136"/>
    </row>
    <row r="118" spans="2:65" s="1" customFormat="1" ht="18" customHeight="1">
      <c r="B118" s="34"/>
      <c r="C118" s="35"/>
      <c r="D118" s="212" t="s">
        <v>138</v>
      </c>
      <c r="E118" s="213"/>
      <c r="F118" s="213"/>
      <c r="G118" s="213"/>
      <c r="H118" s="213"/>
      <c r="I118" s="35"/>
      <c r="J118" s="35"/>
      <c r="K118" s="35"/>
      <c r="L118" s="35"/>
      <c r="M118" s="35"/>
      <c r="N118" s="210">
        <f>ROUND(N87*T118,2)</f>
        <v>0</v>
      </c>
      <c r="O118" s="211"/>
      <c r="P118" s="211"/>
      <c r="Q118" s="211"/>
      <c r="R118" s="36"/>
      <c r="S118" s="136"/>
      <c r="T118" s="137"/>
      <c r="U118" s="138" t="s">
        <v>46</v>
      </c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136"/>
      <c r="AN118" s="136"/>
      <c r="AO118" s="136"/>
      <c r="AP118" s="136"/>
      <c r="AQ118" s="136"/>
      <c r="AR118" s="136"/>
      <c r="AS118" s="136"/>
      <c r="AT118" s="136"/>
      <c r="AU118" s="136"/>
      <c r="AV118" s="136"/>
      <c r="AW118" s="136"/>
      <c r="AX118" s="136"/>
      <c r="AY118" s="139" t="s">
        <v>135</v>
      </c>
      <c r="AZ118" s="136"/>
      <c r="BA118" s="136"/>
      <c r="BB118" s="136"/>
      <c r="BC118" s="136"/>
      <c r="BD118" s="136"/>
      <c r="BE118" s="140">
        <f t="shared" si="0"/>
        <v>0</v>
      </c>
      <c r="BF118" s="140">
        <f t="shared" si="1"/>
        <v>0</v>
      </c>
      <c r="BG118" s="140">
        <f t="shared" si="2"/>
        <v>0</v>
      </c>
      <c r="BH118" s="140">
        <f t="shared" si="3"/>
        <v>0</v>
      </c>
      <c r="BI118" s="140">
        <f t="shared" si="4"/>
        <v>0</v>
      </c>
      <c r="BJ118" s="139" t="s">
        <v>136</v>
      </c>
      <c r="BK118" s="136"/>
      <c r="BL118" s="136"/>
      <c r="BM118" s="136"/>
    </row>
    <row r="119" spans="2:65" s="1" customFormat="1" ht="18" customHeight="1">
      <c r="B119" s="34"/>
      <c r="C119" s="35"/>
      <c r="D119" s="212" t="s">
        <v>139</v>
      </c>
      <c r="E119" s="213"/>
      <c r="F119" s="213"/>
      <c r="G119" s="213"/>
      <c r="H119" s="213"/>
      <c r="I119" s="35"/>
      <c r="J119" s="35"/>
      <c r="K119" s="35"/>
      <c r="L119" s="35"/>
      <c r="M119" s="35"/>
      <c r="N119" s="210">
        <f>ROUND(N87*T119,2)</f>
        <v>0</v>
      </c>
      <c r="O119" s="211"/>
      <c r="P119" s="211"/>
      <c r="Q119" s="211"/>
      <c r="R119" s="36"/>
      <c r="S119" s="136"/>
      <c r="T119" s="137"/>
      <c r="U119" s="138" t="s">
        <v>46</v>
      </c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6"/>
      <c r="AR119" s="136"/>
      <c r="AS119" s="136"/>
      <c r="AT119" s="136"/>
      <c r="AU119" s="136"/>
      <c r="AV119" s="136"/>
      <c r="AW119" s="136"/>
      <c r="AX119" s="136"/>
      <c r="AY119" s="139" t="s">
        <v>135</v>
      </c>
      <c r="AZ119" s="136"/>
      <c r="BA119" s="136"/>
      <c r="BB119" s="136"/>
      <c r="BC119" s="136"/>
      <c r="BD119" s="136"/>
      <c r="BE119" s="140">
        <f t="shared" si="0"/>
        <v>0</v>
      </c>
      <c r="BF119" s="140">
        <f t="shared" si="1"/>
        <v>0</v>
      </c>
      <c r="BG119" s="140">
        <f t="shared" si="2"/>
        <v>0</v>
      </c>
      <c r="BH119" s="140">
        <f t="shared" si="3"/>
        <v>0</v>
      </c>
      <c r="BI119" s="140">
        <f t="shared" si="4"/>
        <v>0</v>
      </c>
      <c r="BJ119" s="139" t="s">
        <v>136</v>
      </c>
      <c r="BK119" s="136"/>
      <c r="BL119" s="136"/>
      <c r="BM119" s="136"/>
    </row>
    <row r="120" spans="2:65" s="1" customFormat="1" ht="18" customHeight="1">
      <c r="B120" s="34"/>
      <c r="C120" s="35"/>
      <c r="D120" s="212" t="s">
        <v>140</v>
      </c>
      <c r="E120" s="213"/>
      <c r="F120" s="213"/>
      <c r="G120" s="213"/>
      <c r="H120" s="213"/>
      <c r="I120" s="35"/>
      <c r="J120" s="35"/>
      <c r="K120" s="35"/>
      <c r="L120" s="35"/>
      <c r="M120" s="35"/>
      <c r="N120" s="210">
        <f>ROUND(N87*T120,2)</f>
        <v>0</v>
      </c>
      <c r="O120" s="211"/>
      <c r="P120" s="211"/>
      <c r="Q120" s="211"/>
      <c r="R120" s="36"/>
      <c r="S120" s="136"/>
      <c r="T120" s="137"/>
      <c r="U120" s="138" t="s">
        <v>46</v>
      </c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  <c r="AF120" s="136"/>
      <c r="AG120" s="136"/>
      <c r="AH120" s="136"/>
      <c r="AI120" s="136"/>
      <c r="AJ120" s="136"/>
      <c r="AK120" s="136"/>
      <c r="AL120" s="136"/>
      <c r="AM120" s="136"/>
      <c r="AN120" s="136"/>
      <c r="AO120" s="136"/>
      <c r="AP120" s="136"/>
      <c r="AQ120" s="136"/>
      <c r="AR120" s="136"/>
      <c r="AS120" s="136"/>
      <c r="AT120" s="136"/>
      <c r="AU120" s="136"/>
      <c r="AV120" s="136"/>
      <c r="AW120" s="136"/>
      <c r="AX120" s="136"/>
      <c r="AY120" s="139" t="s">
        <v>135</v>
      </c>
      <c r="AZ120" s="136"/>
      <c r="BA120" s="136"/>
      <c r="BB120" s="136"/>
      <c r="BC120" s="136"/>
      <c r="BD120" s="136"/>
      <c r="BE120" s="140">
        <f t="shared" si="0"/>
        <v>0</v>
      </c>
      <c r="BF120" s="140">
        <f t="shared" si="1"/>
        <v>0</v>
      </c>
      <c r="BG120" s="140">
        <f t="shared" si="2"/>
        <v>0</v>
      </c>
      <c r="BH120" s="140">
        <f t="shared" si="3"/>
        <v>0</v>
      </c>
      <c r="BI120" s="140">
        <f t="shared" si="4"/>
        <v>0</v>
      </c>
      <c r="BJ120" s="139" t="s">
        <v>136</v>
      </c>
      <c r="BK120" s="136"/>
      <c r="BL120" s="136"/>
      <c r="BM120" s="136"/>
    </row>
    <row r="121" spans="2:65" s="1" customFormat="1" ht="18" customHeight="1">
      <c r="B121" s="34"/>
      <c r="C121" s="35"/>
      <c r="D121" s="100" t="s">
        <v>141</v>
      </c>
      <c r="E121" s="35"/>
      <c r="F121" s="35"/>
      <c r="G121" s="35"/>
      <c r="H121" s="35"/>
      <c r="I121" s="35"/>
      <c r="J121" s="35"/>
      <c r="K121" s="35"/>
      <c r="L121" s="35"/>
      <c r="M121" s="35"/>
      <c r="N121" s="210">
        <f>ROUND(N87*T121,2)</f>
        <v>0</v>
      </c>
      <c r="O121" s="211"/>
      <c r="P121" s="211"/>
      <c r="Q121" s="211"/>
      <c r="R121" s="36"/>
      <c r="S121" s="136"/>
      <c r="T121" s="141"/>
      <c r="U121" s="142" t="s">
        <v>46</v>
      </c>
      <c r="V121" s="136"/>
      <c r="W121" s="136"/>
      <c r="X121" s="136"/>
      <c r="Y121" s="136"/>
      <c r="Z121" s="136"/>
      <c r="AA121" s="136"/>
      <c r="AB121" s="136"/>
      <c r="AC121" s="136"/>
      <c r="AD121" s="136"/>
      <c r="AE121" s="136"/>
      <c r="AF121" s="136"/>
      <c r="AG121" s="136"/>
      <c r="AH121" s="136"/>
      <c r="AI121" s="136"/>
      <c r="AJ121" s="136"/>
      <c r="AK121" s="136"/>
      <c r="AL121" s="136"/>
      <c r="AM121" s="136"/>
      <c r="AN121" s="136"/>
      <c r="AO121" s="136"/>
      <c r="AP121" s="136"/>
      <c r="AQ121" s="136"/>
      <c r="AR121" s="136"/>
      <c r="AS121" s="136"/>
      <c r="AT121" s="136"/>
      <c r="AU121" s="136"/>
      <c r="AV121" s="136"/>
      <c r="AW121" s="136"/>
      <c r="AX121" s="136"/>
      <c r="AY121" s="139" t="s">
        <v>142</v>
      </c>
      <c r="AZ121" s="136"/>
      <c r="BA121" s="136"/>
      <c r="BB121" s="136"/>
      <c r="BC121" s="136"/>
      <c r="BD121" s="136"/>
      <c r="BE121" s="140">
        <f t="shared" si="0"/>
        <v>0</v>
      </c>
      <c r="BF121" s="140">
        <f t="shared" si="1"/>
        <v>0</v>
      </c>
      <c r="BG121" s="140">
        <f t="shared" si="2"/>
        <v>0</v>
      </c>
      <c r="BH121" s="140">
        <f t="shared" si="3"/>
        <v>0</v>
      </c>
      <c r="BI121" s="140">
        <f t="shared" si="4"/>
        <v>0</v>
      </c>
      <c r="BJ121" s="139" t="s">
        <v>136</v>
      </c>
      <c r="BK121" s="136"/>
      <c r="BL121" s="136"/>
      <c r="BM121" s="136"/>
    </row>
    <row r="122" spans="2:21" s="1" customFormat="1" ht="12"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6"/>
      <c r="T122" s="123"/>
      <c r="U122" s="123"/>
    </row>
    <row r="123" spans="2:21" s="1" customFormat="1" ht="29.25" customHeight="1">
      <c r="B123" s="34"/>
      <c r="C123" s="111" t="s">
        <v>94</v>
      </c>
      <c r="D123" s="112"/>
      <c r="E123" s="112"/>
      <c r="F123" s="112"/>
      <c r="G123" s="112"/>
      <c r="H123" s="112"/>
      <c r="I123" s="112"/>
      <c r="J123" s="112"/>
      <c r="K123" s="112"/>
      <c r="L123" s="216">
        <f>ROUND(SUM(N87+N115),2)</f>
        <v>0</v>
      </c>
      <c r="M123" s="216"/>
      <c r="N123" s="216"/>
      <c r="O123" s="216"/>
      <c r="P123" s="216"/>
      <c r="Q123" s="216"/>
      <c r="R123" s="36"/>
      <c r="T123" s="123"/>
      <c r="U123" s="123"/>
    </row>
    <row r="124" spans="2:21" s="1" customFormat="1" ht="6.9" customHeight="1">
      <c r="B124" s="58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60"/>
      <c r="T124" s="123"/>
      <c r="U124" s="123"/>
    </row>
    <row r="128" spans="2:18" s="1" customFormat="1" ht="6.9" customHeight="1">
      <c r="B128" s="61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3"/>
    </row>
    <row r="129" spans="2:18" s="1" customFormat="1" ht="36.9" customHeight="1">
      <c r="B129" s="34"/>
      <c r="C129" s="174" t="s">
        <v>143</v>
      </c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36"/>
    </row>
    <row r="130" spans="2:18" s="1" customFormat="1" ht="6.9" customHeight="1">
      <c r="B130" s="34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6"/>
    </row>
    <row r="131" spans="2:18" s="1" customFormat="1" ht="36.9" customHeight="1">
      <c r="B131" s="34"/>
      <c r="C131" s="68" t="s">
        <v>19</v>
      </c>
      <c r="D131" s="35"/>
      <c r="E131" s="35"/>
      <c r="F131" s="194" t="str">
        <f>F6</f>
        <v>Změna zdroje tepla a stavební úpravy kotelny</v>
      </c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35"/>
      <c r="R131" s="36"/>
    </row>
    <row r="132" spans="2:18" s="1" customFormat="1" ht="6.9" customHeight="1">
      <c r="B132" s="34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6"/>
    </row>
    <row r="133" spans="2:18" s="1" customFormat="1" ht="18" customHeight="1">
      <c r="B133" s="34"/>
      <c r="C133" s="29" t="s">
        <v>24</v>
      </c>
      <c r="D133" s="35"/>
      <c r="E133" s="35"/>
      <c r="F133" s="27" t="str">
        <f>F8</f>
        <v>Domov seniorů Nové Staršecí</v>
      </c>
      <c r="G133" s="35"/>
      <c r="H133" s="35"/>
      <c r="I133" s="35"/>
      <c r="J133" s="35"/>
      <c r="K133" s="29" t="s">
        <v>26</v>
      </c>
      <c r="L133" s="35"/>
      <c r="M133" s="221" t="str">
        <f>IF(O8="","",O8)</f>
        <v>21. 5. 2018</v>
      </c>
      <c r="N133" s="221"/>
      <c r="O133" s="221"/>
      <c r="P133" s="221"/>
      <c r="Q133" s="35"/>
      <c r="R133" s="36"/>
    </row>
    <row r="134" spans="2:18" s="1" customFormat="1" ht="6.9" customHeight="1">
      <c r="B134" s="34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6"/>
    </row>
    <row r="135" spans="2:18" s="1" customFormat="1" ht="13.2">
      <c r="B135" s="34"/>
      <c r="C135" s="29" t="s">
        <v>28</v>
      </c>
      <c r="D135" s="35"/>
      <c r="E135" s="35"/>
      <c r="F135" s="27" t="str">
        <f>E11</f>
        <v>Domov Seniorů , Křivoklátská 417, Nové Strašecí</v>
      </c>
      <c r="G135" s="35"/>
      <c r="H135" s="35"/>
      <c r="I135" s="35"/>
      <c r="J135" s="35"/>
      <c r="K135" s="29" t="s">
        <v>34</v>
      </c>
      <c r="L135" s="35"/>
      <c r="M135" s="178" t="str">
        <f>E17</f>
        <v>ing. Jaroslav Satranský</v>
      </c>
      <c r="N135" s="178"/>
      <c r="O135" s="178"/>
      <c r="P135" s="178"/>
      <c r="Q135" s="178"/>
      <c r="R135" s="36"/>
    </row>
    <row r="136" spans="2:18" s="1" customFormat="1" ht="14.4" customHeight="1">
      <c r="B136" s="34"/>
      <c r="C136" s="29" t="s">
        <v>32</v>
      </c>
      <c r="D136" s="35"/>
      <c r="E136" s="35"/>
      <c r="F136" s="27" t="str">
        <f>IF(E14="","",E14)</f>
        <v>Vyplň údaj</v>
      </c>
      <c r="G136" s="35"/>
      <c r="H136" s="35"/>
      <c r="I136" s="35"/>
      <c r="J136" s="35"/>
      <c r="K136" s="29" t="s">
        <v>37</v>
      </c>
      <c r="L136" s="35"/>
      <c r="M136" s="178" t="str">
        <f>E20</f>
        <v>Lenka Jandová</v>
      </c>
      <c r="N136" s="178"/>
      <c r="O136" s="178"/>
      <c r="P136" s="178"/>
      <c r="Q136" s="178"/>
      <c r="R136" s="36"/>
    </row>
    <row r="137" spans="2:18" s="1" customFormat="1" ht="10.35" customHeight="1">
      <c r="B137" s="34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6"/>
    </row>
    <row r="138" spans="2:27" s="8" customFormat="1" ht="29.25" customHeight="1">
      <c r="B138" s="143"/>
      <c r="C138" s="144" t="s">
        <v>144</v>
      </c>
      <c r="D138" s="145" t="s">
        <v>145</v>
      </c>
      <c r="E138" s="145" t="s">
        <v>61</v>
      </c>
      <c r="F138" s="235" t="s">
        <v>146</v>
      </c>
      <c r="G138" s="235"/>
      <c r="H138" s="235"/>
      <c r="I138" s="235"/>
      <c r="J138" s="145" t="s">
        <v>147</v>
      </c>
      <c r="K138" s="145" t="s">
        <v>148</v>
      </c>
      <c r="L138" s="235" t="s">
        <v>149</v>
      </c>
      <c r="M138" s="235"/>
      <c r="N138" s="235" t="s">
        <v>104</v>
      </c>
      <c r="O138" s="235"/>
      <c r="P138" s="235"/>
      <c r="Q138" s="236"/>
      <c r="R138" s="146"/>
      <c r="T138" s="79" t="s">
        <v>150</v>
      </c>
      <c r="U138" s="80" t="s">
        <v>43</v>
      </c>
      <c r="V138" s="80" t="s">
        <v>151</v>
      </c>
      <c r="W138" s="80" t="s">
        <v>152</v>
      </c>
      <c r="X138" s="80" t="s">
        <v>153</v>
      </c>
      <c r="Y138" s="80" t="s">
        <v>154</v>
      </c>
      <c r="Z138" s="80" t="s">
        <v>155</v>
      </c>
      <c r="AA138" s="81" t="s">
        <v>156</v>
      </c>
    </row>
    <row r="139" spans="2:63" s="1" customFormat="1" ht="29.25" customHeight="1">
      <c r="B139" s="34"/>
      <c r="C139" s="83" t="s">
        <v>101</v>
      </c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245">
        <f>BK139</f>
        <v>0</v>
      </c>
      <c r="O139" s="246"/>
      <c r="P139" s="246"/>
      <c r="Q139" s="246"/>
      <c r="R139" s="36"/>
      <c r="T139" s="82"/>
      <c r="U139" s="50"/>
      <c r="V139" s="50"/>
      <c r="W139" s="147">
        <f>W140+W178+W330+W337</f>
        <v>0</v>
      </c>
      <c r="X139" s="50"/>
      <c r="Y139" s="147">
        <f>Y140+Y178+Y330+Y337</f>
        <v>29.425792129999998</v>
      </c>
      <c r="Z139" s="50"/>
      <c r="AA139" s="148">
        <f>AA140+AA178+AA330+AA337</f>
        <v>18.362602800000005</v>
      </c>
      <c r="AT139" s="18" t="s">
        <v>78</v>
      </c>
      <c r="AU139" s="18" t="s">
        <v>106</v>
      </c>
      <c r="BK139" s="149">
        <f>BK140+BK178+BK330+BK337</f>
        <v>0</v>
      </c>
    </row>
    <row r="140" spans="2:63" s="9" customFormat="1" ht="37.35" customHeight="1">
      <c r="B140" s="150"/>
      <c r="C140" s="151"/>
      <c r="D140" s="152" t="s">
        <v>107</v>
      </c>
      <c r="E140" s="152"/>
      <c r="F140" s="152"/>
      <c r="G140" s="152"/>
      <c r="H140" s="152"/>
      <c r="I140" s="152"/>
      <c r="J140" s="152"/>
      <c r="K140" s="152"/>
      <c r="L140" s="152"/>
      <c r="M140" s="152"/>
      <c r="N140" s="247">
        <f>BK140</f>
        <v>0</v>
      </c>
      <c r="O140" s="231"/>
      <c r="P140" s="231"/>
      <c r="Q140" s="231"/>
      <c r="R140" s="153"/>
      <c r="T140" s="154"/>
      <c r="U140" s="151"/>
      <c r="V140" s="151"/>
      <c r="W140" s="155">
        <f>W141+W148+W152+W160+W171+W176</f>
        <v>0</v>
      </c>
      <c r="X140" s="151"/>
      <c r="Y140" s="155">
        <f>Y141+Y148+Y152+Y160+Y171+Y176</f>
        <v>23.336654049999996</v>
      </c>
      <c r="Z140" s="151"/>
      <c r="AA140" s="156">
        <f>AA141+AA148+AA152+AA160+AA171+AA176</f>
        <v>17.977788000000004</v>
      </c>
      <c r="AR140" s="157" t="s">
        <v>84</v>
      </c>
      <c r="AT140" s="158" t="s">
        <v>78</v>
      </c>
      <c r="AU140" s="158" t="s">
        <v>79</v>
      </c>
      <c r="AY140" s="157" t="s">
        <v>157</v>
      </c>
      <c r="BK140" s="159">
        <f>BK141+BK148+BK152+BK160+BK171+BK176</f>
        <v>0</v>
      </c>
    </row>
    <row r="141" spans="2:63" s="9" customFormat="1" ht="19.95" customHeight="1">
      <c r="B141" s="150"/>
      <c r="C141" s="151"/>
      <c r="D141" s="160" t="s">
        <v>108</v>
      </c>
      <c r="E141" s="160"/>
      <c r="F141" s="160"/>
      <c r="G141" s="160"/>
      <c r="H141" s="160"/>
      <c r="I141" s="160"/>
      <c r="J141" s="160"/>
      <c r="K141" s="160"/>
      <c r="L141" s="160"/>
      <c r="M141" s="160"/>
      <c r="N141" s="248">
        <f>BK141</f>
        <v>0</v>
      </c>
      <c r="O141" s="249"/>
      <c r="P141" s="249"/>
      <c r="Q141" s="249"/>
      <c r="R141" s="153"/>
      <c r="T141" s="154"/>
      <c r="U141" s="151"/>
      <c r="V141" s="151"/>
      <c r="W141" s="155">
        <f>SUM(W142:W147)</f>
        <v>0</v>
      </c>
      <c r="X141" s="151"/>
      <c r="Y141" s="155">
        <f>SUM(Y142:Y147)</f>
        <v>0</v>
      </c>
      <c r="Z141" s="151"/>
      <c r="AA141" s="156">
        <f>SUM(AA142:AA147)</f>
        <v>0</v>
      </c>
      <c r="AR141" s="157" t="s">
        <v>84</v>
      </c>
      <c r="AT141" s="158" t="s">
        <v>78</v>
      </c>
      <c r="AU141" s="158" t="s">
        <v>84</v>
      </c>
      <c r="AY141" s="157" t="s">
        <v>157</v>
      </c>
      <c r="BK141" s="159">
        <f>SUM(BK142:BK147)</f>
        <v>0</v>
      </c>
    </row>
    <row r="142" spans="2:65" s="1" customFormat="1" ht="25.5" customHeight="1">
      <c r="B142" s="34"/>
      <c r="C142" s="161" t="s">
        <v>84</v>
      </c>
      <c r="D142" s="161" t="s">
        <v>158</v>
      </c>
      <c r="E142" s="162" t="s">
        <v>159</v>
      </c>
      <c r="F142" s="237" t="s">
        <v>160</v>
      </c>
      <c r="G142" s="237"/>
      <c r="H142" s="237"/>
      <c r="I142" s="237"/>
      <c r="J142" s="163" t="s">
        <v>161</v>
      </c>
      <c r="K142" s="164">
        <v>7.296</v>
      </c>
      <c r="L142" s="238">
        <v>0</v>
      </c>
      <c r="M142" s="239"/>
      <c r="N142" s="240">
        <f aca="true" t="shared" si="5" ref="N142:N147">ROUND(L142*K142,2)</f>
        <v>0</v>
      </c>
      <c r="O142" s="240"/>
      <c r="P142" s="240"/>
      <c r="Q142" s="240"/>
      <c r="R142" s="36"/>
      <c r="T142" s="165" t="s">
        <v>22</v>
      </c>
      <c r="U142" s="43" t="s">
        <v>46</v>
      </c>
      <c r="V142" s="35"/>
      <c r="W142" s="166">
        <f aca="true" t="shared" si="6" ref="W142:W147">V142*K142</f>
        <v>0</v>
      </c>
      <c r="X142" s="166">
        <v>0</v>
      </c>
      <c r="Y142" s="166">
        <f aca="true" t="shared" si="7" ref="Y142:Y147">X142*K142</f>
        <v>0</v>
      </c>
      <c r="Z142" s="166">
        <v>0</v>
      </c>
      <c r="AA142" s="167">
        <f aca="true" t="shared" si="8" ref="AA142:AA147">Z142*K142</f>
        <v>0</v>
      </c>
      <c r="AR142" s="18" t="s">
        <v>162</v>
      </c>
      <c r="AT142" s="18" t="s">
        <v>158</v>
      </c>
      <c r="AU142" s="18" t="s">
        <v>136</v>
      </c>
      <c r="AY142" s="18" t="s">
        <v>157</v>
      </c>
      <c r="BE142" s="104">
        <f aca="true" t="shared" si="9" ref="BE142:BE147">IF(U142="základní",N142,0)</f>
        <v>0</v>
      </c>
      <c r="BF142" s="104">
        <f aca="true" t="shared" si="10" ref="BF142:BF147">IF(U142="snížená",N142,0)</f>
        <v>0</v>
      </c>
      <c r="BG142" s="104">
        <f aca="true" t="shared" si="11" ref="BG142:BG147">IF(U142="zákl. přenesená",N142,0)</f>
        <v>0</v>
      </c>
      <c r="BH142" s="104">
        <f aca="true" t="shared" si="12" ref="BH142:BH147">IF(U142="sníž. přenesená",N142,0)</f>
        <v>0</v>
      </c>
      <c r="BI142" s="104">
        <f aca="true" t="shared" si="13" ref="BI142:BI147">IF(U142="nulová",N142,0)</f>
        <v>0</v>
      </c>
      <c r="BJ142" s="18" t="s">
        <v>136</v>
      </c>
      <c r="BK142" s="104">
        <f aca="true" t="shared" si="14" ref="BK142:BK147">ROUND(L142*K142,2)</f>
        <v>0</v>
      </c>
      <c r="BL142" s="18" t="s">
        <v>162</v>
      </c>
      <c r="BM142" s="18" t="s">
        <v>163</v>
      </c>
    </row>
    <row r="143" spans="2:65" s="1" customFormat="1" ht="25.5" customHeight="1">
      <c r="B143" s="34"/>
      <c r="C143" s="161" t="s">
        <v>136</v>
      </c>
      <c r="D143" s="161" t="s">
        <v>158</v>
      </c>
      <c r="E143" s="162" t="s">
        <v>164</v>
      </c>
      <c r="F143" s="237" t="s">
        <v>165</v>
      </c>
      <c r="G143" s="237"/>
      <c r="H143" s="237"/>
      <c r="I143" s="237"/>
      <c r="J143" s="163" t="s">
        <v>161</v>
      </c>
      <c r="K143" s="164">
        <v>7.296</v>
      </c>
      <c r="L143" s="238">
        <v>0</v>
      </c>
      <c r="M143" s="239"/>
      <c r="N143" s="240">
        <f t="shared" si="5"/>
        <v>0</v>
      </c>
      <c r="O143" s="240"/>
      <c r="P143" s="240"/>
      <c r="Q143" s="240"/>
      <c r="R143" s="36"/>
      <c r="T143" s="165" t="s">
        <v>22</v>
      </c>
      <c r="U143" s="43" t="s">
        <v>46</v>
      </c>
      <c r="V143" s="35"/>
      <c r="W143" s="166">
        <f t="shared" si="6"/>
        <v>0</v>
      </c>
      <c r="X143" s="166">
        <v>0</v>
      </c>
      <c r="Y143" s="166">
        <f t="shared" si="7"/>
        <v>0</v>
      </c>
      <c r="Z143" s="166">
        <v>0</v>
      </c>
      <c r="AA143" s="167">
        <f t="shared" si="8"/>
        <v>0</v>
      </c>
      <c r="AR143" s="18" t="s">
        <v>162</v>
      </c>
      <c r="AT143" s="18" t="s">
        <v>158</v>
      </c>
      <c r="AU143" s="18" t="s">
        <v>136</v>
      </c>
      <c r="AY143" s="18" t="s">
        <v>157</v>
      </c>
      <c r="BE143" s="104">
        <f t="shared" si="9"/>
        <v>0</v>
      </c>
      <c r="BF143" s="104">
        <f t="shared" si="10"/>
        <v>0</v>
      </c>
      <c r="BG143" s="104">
        <f t="shared" si="11"/>
        <v>0</v>
      </c>
      <c r="BH143" s="104">
        <f t="shared" si="12"/>
        <v>0</v>
      </c>
      <c r="BI143" s="104">
        <f t="shared" si="13"/>
        <v>0</v>
      </c>
      <c r="BJ143" s="18" t="s">
        <v>136</v>
      </c>
      <c r="BK143" s="104">
        <f t="shared" si="14"/>
        <v>0</v>
      </c>
      <c r="BL143" s="18" t="s">
        <v>162</v>
      </c>
      <c r="BM143" s="18" t="s">
        <v>166</v>
      </c>
    </row>
    <row r="144" spans="2:65" s="1" customFormat="1" ht="25.5" customHeight="1">
      <c r="B144" s="34"/>
      <c r="C144" s="161" t="s">
        <v>167</v>
      </c>
      <c r="D144" s="161" t="s">
        <v>158</v>
      </c>
      <c r="E144" s="162" t="s">
        <v>168</v>
      </c>
      <c r="F144" s="237" t="s">
        <v>169</v>
      </c>
      <c r="G144" s="237"/>
      <c r="H144" s="237"/>
      <c r="I144" s="237"/>
      <c r="J144" s="163" t="s">
        <v>161</v>
      </c>
      <c r="K144" s="164">
        <v>7.296</v>
      </c>
      <c r="L144" s="238">
        <v>0</v>
      </c>
      <c r="M144" s="239"/>
      <c r="N144" s="240">
        <f t="shared" si="5"/>
        <v>0</v>
      </c>
      <c r="O144" s="240"/>
      <c r="P144" s="240"/>
      <c r="Q144" s="240"/>
      <c r="R144" s="36"/>
      <c r="T144" s="165" t="s">
        <v>22</v>
      </c>
      <c r="U144" s="43" t="s">
        <v>46</v>
      </c>
      <c r="V144" s="35"/>
      <c r="W144" s="166">
        <f t="shared" si="6"/>
        <v>0</v>
      </c>
      <c r="X144" s="166">
        <v>0</v>
      </c>
      <c r="Y144" s="166">
        <f t="shared" si="7"/>
        <v>0</v>
      </c>
      <c r="Z144" s="166">
        <v>0</v>
      </c>
      <c r="AA144" s="167">
        <f t="shared" si="8"/>
        <v>0</v>
      </c>
      <c r="AR144" s="18" t="s">
        <v>162</v>
      </c>
      <c r="AT144" s="18" t="s">
        <v>158</v>
      </c>
      <c r="AU144" s="18" t="s">
        <v>136</v>
      </c>
      <c r="AY144" s="18" t="s">
        <v>157</v>
      </c>
      <c r="BE144" s="104">
        <f t="shared" si="9"/>
        <v>0</v>
      </c>
      <c r="BF144" s="104">
        <f t="shared" si="10"/>
        <v>0</v>
      </c>
      <c r="BG144" s="104">
        <f t="shared" si="11"/>
        <v>0</v>
      </c>
      <c r="BH144" s="104">
        <f t="shared" si="12"/>
        <v>0</v>
      </c>
      <c r="BI144" s="104">
        <f t="shared" si="13"/>
        <v>0</v>
      </c>
      <c r="BJ144" s="18" t="s">
        <v>136</v>
      </c>
      <c r="BK144" s="104">
        <f t="shared" si="14"/>
        <v>0</v>
      </c>
      <c r="BL144" s="18" t="s">
        <v>162</v>
      </c>
      <c r="BM144" s="18" t="s">
        <v>170</v>
      </c>
    </row>
    <row r="145" spans="2:65" s="1" customFormat="1" ht="25.5" customHeight="1">
      <c r="B145" s="34"/>
      <c r="C145" s="161" t="s">
        <v>162</v>
      </c>
      <c r="D145" s="161" t="s">
        <v>158</v>
      </c>
      <c r="E145" s="162" t="s">
        <v>171</v>
      </c>
      <c r="F145" s="237" t="s">
        <v>172</v>
      </c>
      <c r="G145" s="237"/>
      <c r="H145" s="237"/>
      <c r="I145" s="237"/>
      <c r="J145" s="163" t="s">
        <v>161</v>
      </c>
      <c r="K145" s="164">
        <v>7.296</v>
      </c>
      <c r="L145" s="238">
        <v>0</v>
      </c>
      <c r="M145" s="239"/>
      <c r="N145" s="240">
        <f t="shared" si="5"/>
        <v>0</v>
      </c>
      <c r="O145" s="240"/>
      <c r="P145" s="240"/>
      <c r="Q145" s="240"/>
      <c r="R145" s="36"/>
      <c r="T145" s="165" t="s">
        <v>22</v>
      </c>
      <c r="U145" s="43" t="s">
        <v>46</v>
      </c>
      <c r="V145" s="35"/>
      <c r="W145" s="166">
        <f t="shared" si="6"/>
        <v>0</v>
      </c>
      <c r="X145" s="166">
        <v>0</v>
      </c>
      <c r="Y145" s="166">
        <f t="shared" si="7"/>
        <v>0</v>
      </c>
      <c r="Z145" s="166">
        <v>0</v>
      </c>
      <c r="AA145" s="167">
        <f t="shared" si="8"/>
        <v>0</v>
      </c>
      <c r="AR145" s="18" t="s">
        <v>162</v>
      </c>
      <c r="AT145" s="18" t="s">
        <v>158</v>
      </c>
      <c r="AU145" s="18" t="s">
        <v>136</v>
      </c>
      <c r="AY145" s="18" t="s">
        <v>157</v>
      </c>
      <c r="BE145" s="104">
        <f t="shared" si="9"/>
        <v>0</v>
      </c>
      <c r="BF145" s="104">
        <f t="shared" si="10"/>
        <v>0</v>
      </c>
      <c r="BG145" s="104">
        <f t="shared" si="11"/>
        <v>0</v>
      </c>
      <c r="BH145" s="104">
        <f t="shared" si="12"/>
        <v>0</v>
      </c>
      <c r="BI145" s="104">
        <f t="shared" si="13"/>
        <v>0</v>
      </c>
      <c r="BJ145" s="18" t="s">
        <v>136</v>
      </c>
      <c r="BK145" s="104">
        <f t="shared" si="14"/>
        <v>0</v>
      </c>
      <c r="BL145" s="18" t="s">
        <v>162</v>
      </c>
      <c r="BM145" s="18" t="s">
        <v>173</v>
      </c>
    </row>
    <row r="146" spans="2:65" s="1" customFormat="1" ht="16.5" customHeight="1">
      <c r="B146" s="34"/>
      <c r="C146" s="161" t="s">
        <v>174</v>
      </c>
      <c r="D146" s="161" t="s">
        <v>158</v>
      </c>
      <c r="E146" s="162" t="s">
        <v>175</v>
      </c>
      <c r="F146" s="237" t="s">
        <v>176</v>
      </c>
      <c r="G146" s="237"/>
      <c r="H146" s="237"/>
      <c r="I146" s="237"/>
      <c r="J146" s="163" t="s">
        <v>161</v>
      </c>
      <c r="K146" s="164">
        <v>7.296</v>
      </c>
      <c r="L146" s="238">
        <v>0</v>
      </c>
      <c r="M146" s="239"/>
      <c r="N146" s="240">
        <f t="shared" si="5"/>
        <v>0</v>
      </c>
      <c r="O146" s="240"/>
      <c r="P146" s="240"/>
      <c r="Q146" s="240"/>
      <c r="R146" s="36"/>
      <c r="T146" s="165" t="s">
        <v>22</v>
      </c>
      <c r="U146" s="43" t="s">
        <v>46</v>
      </c>
      <c r="V146" s="35"/>
      <c r="W146" s="166">
        <f t="shared" si="6"/>
        <v>0</v>
      </c>
      <c r="X146" s="166">
        <v>0</v>
      </c>
      <c r="Y146" s="166">
        <f t="shared" si="7"/>
        <v>0</v>
      </c>
      <c r="Z146" s="166">
        <v>0</v>
      </c>
      <c r="AA146" s="167">
        <f t="shared" si="8"/>
        <v>0</v>
      </c>
      <c r="AR146" s="18" t="s">
        <v>162</v>
      </c>
      <c r="AT146" s="18" t="s">
        <v>158</v>
      </c>
      <c r="AU146" s="18" t="s">
        <v>136</v>
      </c>
      <c r="AY146" s="18" t="s">
        <v>157</v>
      </c>
      <c r="BE146" s="104">
        <f t="shared" si="9"/>
        <v>0</v>
      </c>
      <c r="BF146" s="104">
        <f t="shared" si="10"/>
        <v>0</v>
      </c>
      <c r="BG146" s="104">
        <f t="shared" si="11"/>
        <v>0</v>
      </c>
      <c r="BH146" s="104">
        <f t="shared" si="12"/>
        <v>0</v>
      </c>
      <c r="BI146" s="104">
        <f t="shared" si="13"/>
        <v>0</v>
      </c>
      <c r="BJ146" s="18" t="s">
        <v>136</v>
      </c>
      <c r="BK146" s="104">
        <f t="shared" si="14"/>
        <v>0</v>
      </c>
      <c r="BL146" s="18" t="s">
        <v>162</v>
      </c>
      <c r="BM146" s="18" t="s">
        <v>177</v>
      </c>
    </row>
    <row r="147" spans="2:65" s="1" customFormat="1" ht="25.5" customHeight="1">
      <c r="B147" s="34"/>
      <c r="C147" s="161" t="s">
        <v>178</v>
      </c>
      <c r="D147" s="161" t="s">
        <v>158</v>
      </c>
      <c r="E147" s="162" t="s">
        <v>179</v>
      </c>
      <c r="F147" s="237" t="s">
        <v>180</v>
      </c>
      <c r="G147" s="237"/>
      <c r="H147" s="237"/>
      <c r="I147" s="237"/>
      <c r="J147" s="163" t="s">
        <v>181</v>
      </c>
      <c r="K147" s="164">
        <v>10.214</v>
      </c>
      <c r="L147" s="238">
        <v>0</v>
      </c>
      <c r="M147" s="239"/>
      <c r="N147" s="240">
        <f t="shared" si="5"/>
        <v>0</v>
      </c>
      <c r="O147" s="240"/>
      <c r="P147" s="240"/>
      <c r="Q147" s="240"/>
      <c r="R147" s="36"/>
      <c r="T147" s="165" t="s">
        <v>22</v>
      </c>
      <c r="U147" s="43" t="s">
        <v>46</v>
      </c>
      <c r="V147" s="35"/>
      <c r="W147" s="166">
        <f t="shared" si="6"/>
        <v>0</v>
      </c>
      <c r="X147" s="166">
        <v>0</v>
      </c>
      <c r="Y147" s="166">
        <f t="shared" si="7"/>
        <v>0</v>
      </c>
      <c r="Z147" s="166">
        <v>0</v>
      </c>
      <c r="AA147" s="167">
        <f t="shared" si="8"/>
        <v>0</v>
      </c>
      <c r="AR147" s="18" t="s">
        <v>162</v>
      </c>
      <c r="AT147" s="18" t="s">
        <v>158</v>
      </c>
      <c r="AU147" s="18" t="s">
        <v>136</v>
      </c>
      <c r="AY147" s="18" t="s">
        <v>157</v>
      </c>
      <c r="BE147" s="104">
        <f t="shared" si="9"/>
        <v>0</v>
      </c>
      <c r="BF147" s="104">
        <f t="shared" si="10"/>
        <v>0</v>
      </c>
      <c r="BG147" s="104">
        <f t="shared" si="11"/>
        <v>0</v>
      </c>
      <c r="BH147" s="104">
        <f t="shared" si="12"/>
        <v>0</v>
      </c>
      <c r="BI147" s="104">
        <f t="shared" si="13"/>
        <v>0</v>
      </c>
      <c r="BJ147" s="18" t="s">
        <v>136</v>
      </c>
      <c r="BK147" s="104">
        <f t="shared" si="14"/>
        <v>0</v>
      </c>
      <c r="BL147" s="18" t="s">
        <v>162</v>
      </c>
      <c r="BM147" s="18" t="s">
        <v>182</v>
      </c>
    </row>
    <row r="148" spans="2:63" s="9" customFormat="1" ht="29.85" customHeight="1">
      <c r="B148" s="150"/>
      <c r="C148" s="151"/>
      <c r="D148" s="160" t="s">
        <v>109</v>
      </c>
      <c r="E148" s="160"/>
      <c r="F148" s="160"/>
      <c r="G148" s="160"/>
      <c r="H148" s="160"/>
      <c r="I148" s="160"/>
      <c r="J148" s="160"/>
      <c r="K148" s="160"/>
      <c r="L148" s="160"/>
      <c r="M148" s="160"/>
      <c r="N148" s="250">
        <f>BK148</f>
        <v>0</v>
      </c>
      <c r="O148" s="251"/>
      <c r="P148" s="251"/>
      <c r="Q148" s="251"/>
      <c r="R148" s="153"/>
      <c r="T148" s="154"/>
      <c r="U148" s="151"/>
      <c r="V148" s="151"/>
      <c r="W148" s="155">
        <f>SUM(W149:W151)</f>
        <v>0</v>
      </c>
      <c r="X148" s="151"/>
      <c r="Y148" s="155">
        <f>SUM(Y149:Y151)</f>
        <v>1.167536</v>
      </c>
      <c r="Z148" s="151"/>
      <c r="AA148" s="156">
        <f>SUM(AA149:AA151)</f>
        <v>0</v>
      </c>
      <c r="AR148" s="157" t="s">
        <v>84</v>
      </c>
      <c r="AT148" s="158" t="s">
        <v>78</v>
      </c>
      <c r="AU148" s="158" t="s">
        <v>84</v>
      </c>
      <c r="AY148" s="157" t="s">
        <v>157</v>
      </c>
      <c r="BK148" s="159">
        <f>SUM(BK149:BK151)</f>
        <v>0</v>
      </c>
    </row>
    <row r="149" spans="2:65" s="1" customFormat="1" ht="25.5" customHeight="1">
      <c r="B149" s="34"/>
      <c r="C149" s="161" t="s">
        <v>183</v>
      </c>
      <c r="D149" s="161" t="s">
        <v>158</v>
      </c>
      <c r="E149" s="162" t="s">
        <v>184</v>
      </c>
      <c r="F149" s="237" t="s">
        <v>185</v>
      </c>
      <c r="G149" s="237"/>
      <c r="H149" s="237"/>
      <c r="I149" s="237"/>
      <c r="J149" s="163" t="s">
        <v>186</v>
      </c>
      <c r="K149" s="164">
        <v>1</v>
      </c>
      <c r="L149" s="238">
        <v>0</v>
      </c>
      <c r="M149" s="239"/>
      <c r="N149" s="240">
        <f>ROUND(L149*K149,2)</f>
        <v>0</v>
      </c>
      <c r="O149" s="240"/>
      <c r="P149" s="240"/>
      <c r="Q149" s="240"/>
      <c r="R149" s="36"/>
      <c r="T149" s="165" t="s">
        <v>22</v>
      </c>
      <c r="U149" s="43" t="s">
        <v>46</v>
      </c>
      <c r="V149" s="35"/>
      <c r="W149" s="166">
        <f>V149*K149</f>
        <v>0</v>
      </c>
      <c r="X149" s="166">
        <v>0.01262</v>
      </c>
      <c r="Y149" s="166">
        <f>X149*K149</f>
        <v>0.01262</v>
      </c>
      <c r="Z149" s="166">
        <v>0</v>
      </c>
      <c r="AA149" s="167">
        <f>Z149*K149</f>
        <v>0</v>
      </c>
      <c r="AR149" s="18" t="s">
        <v>162</v>
      </c>
      <c r="AT149" s="18" t="s">
        <v>158</v>
      </c>
      <c r="AU149" s="18" t="s">
        <v>136</v>
      </c>
      <c r="AY149" s="18" t="s">
        <v>157</v>
      </c>
      <c r="BE149" s="104">
        <f>IF(U149="základní",N149,0)</f>
        <v>0</v>
      </c>
      <c r="BF149" s="104">
        <f>IF(U149="snížená",N149,0)</f>
        <v>0</v>
      </c>
      <c r="BG149" s="104">
        <f>IF(U149="zákl. přenesená",N149,0)</f>
        <v>0</v>
      </c>
      <c r="BH149" s="104">
        <f>IF(U149="sníž. přenesená",N149,0)</f>
        <v>0</v>
      </c>
      <c r="BI149" s="104">
        <f>IF(U149="nulová",N149,0)</f>
        <v>0</v>
      </c>
      <c r="BJ149" s="18" t="s">
        <v>136</v>
      </c>
      <c r="BK149" s="104">
        <f>ROUND(L149*K149,2)</f>
        <v>0</v>
      </c>
      <c r="BL149" s="18" t="s">
        <v>162</v>
      </c>
      <c r="BM149" s="18" t="s">
        <v>187</v>
      </c>
    </row>
    <row r="150" spans="2:65" s="1" customFormat="1" ht="38.25" customHeight="1">
      <c r="B150" s="34"/>
      <c r="C150" s="161" t="s">
        <v>188</v>
      </c>
      <c r="D150" s="161" t="s">
        <v>158</v>
      </c>
      <c r="E150" s="162" t="s">
        <v>189</v>
      </c>
      <c r="F150" s="237" t="s">
        <v>190</v>
      </c>
      <c r="G150" s="237"/>
      <c r="H150" s="237"/>
      <c r="I150" s="237"/>
      <c r="J150" s="163" t="s">
        <v>191</v>
      </c>
      <c r="K150" s="164">
        <v>2.94</v>
      </c>
      <c r="L150" s="238">
        <v>0</v>
      </c>
      <c r="M150" s="239"/>
      <c r="N150" s="240">
        <f>ROUND(L150*K150,2)</f>
        <v>0</v>
      </c>
      <c r="O150" s="240"/>
      <c r="P150" s="240"/>
      <c r="Q150" s="240"/>
      <c r="R150" s="36"/>
      <c r="T150" s="165" t="s">
        <v>22</v>
      </c>
      <c r="U150" s="43" t="s">
        <v>46</v>
      </c>
      <c r="V150" s="35"/>
      <c r="W150" s="166">
        <f>V150*K150</f>
        <v>0</v>
      </c>
      <c r="X150" s="166">
        <v>0.17517</v>
      </c>
      <c r="Y150" s="166">
        <f>X150*K150</f>
        <v>0.5149998</v>
      </c>
      <c r="Z150" s="166">
        <v>0</v>
      </c>
      <c r="AA150" s="167">
        <f>Z150*K150</f>
        <v>0</v>
      </c>
      <c r="AR150" s="18" t="s">
        <v>162</v>
      </c>
      <c r="AT150" s="18" t="s">
        <v>158</v>
      </c>
      <c r="AU150" s="18" t="s">
        <v>136</v>
      </c>
      <c r="AY150" s="18" t="s">
        <v>157</v>
      </c>
      <c r="BE150" s="104">
        <f>IF(U150="základní",N150,0)</f>
        <v>0</v>
      </c>
      <c r="BF150" s="104">
        <f>IF(U150="snížená",N150,0)</f>
        <v>0</v>
      </c>
      <c r="BG150" s="104">
        <f>IF(U150="zákl. přenesená",N150,0)</f>
        <v>0</v>
      </c>
      <c r="BH150" s="104">
        <f>IF(U150="sníž. přenesená",N150,0)</f>
        <v>0</v>
      </c>
      <c r="BI150" s="104">
        <f>IF(U150="nulová",N150,0)</f>
        <v>0</v>
      </c>
      <c r="BJ150" s="18" t="s">
        <v>136</v>
      </c>
      <c r="BK150" s="104">
        <f>ROUND(L150*K150,2)</f>
        <v>0</v>
      </c>
      <c r="BL150" s="18" t="s">
        <v>162</v>
      </c>
      <c r="BM150" s="18" t="s">
        <v>192</v>
      </c>
    </row>
    <row r="151" spans="2:65" s="1" customFormat="1" ht="38.25" customHeight="1">
      <c r="B151" s="34"/>
      <c r="C151" s="161" t="s">
        <v>193</v>
      </c>
      <c r="D151" s="161" t="s">
        <v>158</v>
      </c>
      <c r="E151" s="162" t="s">
        <v>194</v>
      </c>
      <c r="F151" s="237" t="s">
        <v>195</v>
      </c>
      <c r="G151" s="237"/>
      <c r="H151" s="237"/>
      <c r="I151" s="237"/>
      <c r="J151" s="163" t="s">
        <v>191</v>
      </c>
      <c r="K151" s="164">
        <v>3.78</v>
      </c>
      <c r="L151" s="238">
        <v>0</v>
      </c>
      <c r="M151" s="239"/>
      <c r="N151" s="240">
        <f>ROUND(L151*K151,2)</f>
        <v>0</v>
      </c>
      <c r="O151" s="240"/>
      <c r="P151" s="240"/>
      <c r="Q151" s="240"/>
      <c r="R151" s="36"/>
      <c r="T151" s="165" t="s">
        <v>22</v>
      </c>
      <c r="U151" s="43" t="s">
        <v>46</v>
      </c>
      <c r="V151" s="35"/>
      <c r="W151" s="166">
        <f>V151*K151</f>
        <v>0</v>
      </c>
      <c r="X151" s="166">
        <v>0.16929</v>
      </c>
      <c r="Y151" s="166">
        <f>X151*K151</f>
        <v>0.6399161999999999</v>
      </c>
      <c r="Z151" s="166">
        <v>0</v>
      </c>
      <c r="AA151" s="167">
        <f>Z151*K151</f>
        <v>0</v>
      </c>
      <c r="AR151" s="18" t="s">
        <v>162</v>
      </c>
      <c r="AT151" s="18" t="s">
        <v>158</v>
      </c>
      <c r="AU151" s="18" t="s">
        <v>136</v>
      </c>
      <c r="AY151" s="18" t="s">
        <v>157</v>
      </c>
      <c r="BE151" s="104">
        <f>IF(U151="základní",N151,0)</f>
        <v>0</v>
      </c>
      <c r="BF151" s="104">
        <f>IF(U151="snížená",N151,0)</f>
        <v>0</v>
      </c>
      <c r="BG151" s="104">
        <f>IF(U151="zákl. přenesená",N151,0)</f>
        <v>0</v>
      </c>
      <c r="BH151" s="104">
        <f>IF(U151="sníž. přenesená",N151,0)</f>
        <v>0</v>
      </c>
      <c r="BI151" s="104">
        <f>IF(U151="nulová",N151,0)</f>
        <v>0</v>
      </c>
      <c r="BJ151" s="18" t="s">
        <v>136</v>
      </c>
      <c r="BK151" s="104">
        <f>ROUND(L151*K151,2)</f>
        <v>0</v>
      </c>
      <c r="BL151" s="18" t="s">
        <v>162</v>
      </c>
      <c r="BM151" s="18" t="s">
        <v>196</v>
      </c>
    </row>
    <row r="152" spans="2:63" s="9" customFormat="1" ht="29.85" customHeight="1">
      <c r="B152" s="150"/>
      <c r="C152" s="151"/>
      <c r="D152" s="160" t="s">
        <v>110</v>
      </c>
      <c r="E152" s="160"/>
      <c r="F152" s="160"/>
      <c r="G152" s="160"/>
      <c r="H152" s="160"/>
      <c r="I152" s="160"/>
      <c r="J152" s="160"/>
      <c r="K152" s="160"/>
      <c r="L152" s="160"/>
      <c r="M152" s="160"/>
      <c r="N152" s="250">
        <f>BK152</f>
        <v>0</v>
      </c>
      <c r="O152" s="251"/>
      <c r="P152" s="251"/>
      <c r="Q152" s="251"/>
      <c r="R152" s="153"/>
      <c r="T152" s="154"/>
      <c r="U152" s="151"/>
      <c r="V152" s="151"/>
      <c r="W152" s="155">
        <f>SUM(W153:W159)</f>
        <v>0</v>
      </c>
      <c r="X152" s="151"/>
      <c r="Y152" s="155">
        <f>SUM(Y153:Y159)</f>
        <v>20.77777145</v>
      </c>
      <c r="Z152" s="151"/>
      <c r="AA152" s="156">
        <f>SUM(AA153:AA159)</f>
        <v>0</v>
      </c>
      <c r="AR152" s="157" t="s">
        <v>84</v>
      </c>
      <c r="AT152" s="158" t="s">
        <v>78</v>
      </c>
      <c r="AU152" s="158" t="s">
        <v>84</v>
      </c>
      <c r="AY152" s="157" t="s">
        <v>157</v>
      </c>
      <c r="BK152" s="159">
        <f>SUM(BK153:BK159)</f>
        <v>0</v>
      </c>
    </row>
    <row r="153" spans="2:65" s="1" customFormat="1" ht="25.5" customHeight="1">
      <c r="B153" s="34"/>
      <c r="C153" s="161" t="s">
        <v>197</v>
      </c>
      <c r="D153" s="161" t="s">
        <v>158</v>
      </c>
      <c r="E153" s="162" t="s">
        <v>198</v>
      </c>
      <c r="F153" s="237" t="s">
        <v>199</v>
      </c>
      <c r="G153" s="237"/>
      <c r="H153" s="237"/>
      <c r="I153" s="237"/>
      <c r="J153" s="163" t="s">
        <v>191</v>
      </c>
      <c r="K153" s="164">
        <v>36.48</v>
      </c>
      <c r="L153" s="238">
        <v>0</v>
      </c>
      <c r="M153" s="239"/>
      <c r="N153" s="240">
        <f aca="true" t="shared" si="15" ref="N153:N159">ROUND(L153*K153,2)</f>
        <v>0</v>
      </c>
      <c r="O153" s="240"/>
      <c r="P153" s="240"/>
      <c r="Q153" s="240"/>
      <c r="R153" s="36"/>
      <c r="T153" s="165" t="s">
        <v>22</v>
      </c>
      <c r="U153" s="43" t="s">
        <v>46</v>
      </c>
      <c r="V153" s="35"/>
      <c r="W153" s="166">
        <f aca="true" t="shared" si="16" ref="W153:W159">V153*K153</f>
        <v>0</v>
      </c>
      <c r="X153" s="166">
        <v>0.0284</v>
      </c>
      <c r="Y153" s="166">
        <f aca="true" t="shared" si="17" ref="Y153:Y159">X153*K153</f>
        <v>1.036032</v>
      </c>
      <c r="Z153" s="166">
        <v>0</v>
      </c>
      <c r="AA153" s="167">
        <f aca="true" t="shared" si="18" ref="AA153:AA159">Z153*K153</f>
        <v>0</v>
      </c>
      <c r="AR153" s="18" t="s">
        <v>162</v>
      </c>
      <c r="AT153" s="18" t="s">
        <v>158</v>
      </c>
      <c r="AU153" s="18" t="s">
        <v>136</v>
      </c>
      <c r="AY153" s="18" t="s">
        <v>157</v>
      </c>
      <c r="BE153" s="104">
        <f aca="true" t="shared" si="19" ref="BE153:BE159">IF(U153="základní",N153,0)</f>
        <v>0</v>
      </c>
      <c r="BF153" s="104">
        <f aca="true" t="shared" si="20" ref="BF153:BF159">IF(U153="snížená",N153,0)</f>
        <v>0</v>
      </c>
      <c r="BG153" s="104">
        <f aca="true" t="shared" si="21" ref="BG153:BG159">IF(U153="zákl. přenesená",N153,0)</f>
        <v>0</v>
      </c>
      <c r="BH153" s="104">
        <f aca="true" t="shared" si="22" ref="BH153:BH159">IF(U153="sníž. přenesená",N153,0)</f>
        <v>0</v>
      </c>
      <c r="BI153" s="104">
        <f aca="true" t="shared" si="23" ref="BI153:BI159">IF(U153="nulová",N153,0)</f>
        <v>0</v>
      </c>
      <c r="BJ153" s="18" t="s">
        <v>136</v>
      </c>
      <c r="BK153" s="104">
        <f aca="true" t="shared" si="24" ref="BK153:BK159">ROUND(L153*K153,2)</f>
        <v>0</v>
      </c>
      <c r="BL153" s="18" t="s">
        <v>162</v>
      </c>
      <c r="BM153" s="18" t="s">
        <v>200</v>
      </c>
    </row>
    <row r="154" spans="2:65" s="1" customFormat="1" ht="25.5" customHeight="1">
      <c r="B154" s="34"/>
      <c r="C154" s="161" t="s">
        <v>201</v>
      </c>
      <c r="D154" s="161" t="s">
        <v>158</v>
      </c>
      <c r="E154" s="162" t="s">
        <v>202</v>
      </c>
      <c r="F154" s="237" t="s">
        <v>203</v>
      </c>
      <c r="G154" s="237"/>
      <c r="H154" s="237"/>
      <c r="I154" s="237"/>
      <c r="J154" s="163" t="s">
        <v>204</v>
      </c>
      <c r="K154" s="164">
        <v>2</v>
      </c>
      <c r="L154" s="238">
        <v>0</v>
      </c>
      <c r="M154" s="239"/>
      <c r="N154" s="240">
        <f t="shared" si="15"/>
        <v>0</v>
      </c>
      <c r="O154" s="240"/>
      <c r="P154" s="240"/>
      <c r="Q154" s="240"/>
      <c r="R154" s="36"/>
      <c r="T154" s="165" t="s">
        <v>22</v>
      </c>
      <c r="U154" s="43" t="s">
        <v>46</v>
      </c>
      <c r="V154" s="35"/>
      <c r="W154" s="166">
        <f t="shared" si="16"/>
        <v>0</v>
      </c>
      <c r="X154" s="166">
        <v>0.1575</v>
      </c>
      <c r="Y154" s="166">
        <f t="shared" si="17"/>
        <v>0.315</v>
      </c>
      <c r="Z154" s="166">
        <v>0</v>
      </c>
      <c r="AA154" s="167">
        <f t="shared" si="18"/>
        <v>0</v>
      </c>
      <c r="AR154" s="18" t="s">
        <v>162</v>
      </c>
      <c r="AT154" s="18" t="s">
        <v>158</v>
      </c>
      <c r="AU154" s="18" t="s">
        <v>136</v>
      </c>
      <c r="AY154" s="18" t="s">
        <v>157</v>
      </c>
      <c r="BE154" s="104">
        <f t="shared" si="19"/>
        <v>0</v>
      </c>
      <c r="BF154" s="104">
        <f t="shared" si="20"/>
        <v>0</v>
      </c>
      <c r="BG154" s="104">
        <f t="shared" si="21"/>
        <v>0</v>
      </c>
      <c r="BH154" s="104">
        <f t="shared" si="22"/>
        <v>0</v>
      </c>
      <c r="BI154" s="104">
        <f t="shared" si="23"/>
        <v>0</v>
      </c>
      <c r="BJ154" s="18" t="s">
        <v>136</v>
      </c>
      <c r="BK154" s="104">
        <f t="shared" si="24"/>
        <v>0</v>
      </c>
      <c r="BL154" s="18" t="s">
        <v>162</v>
      </c>
      <c r="BM154" s="18" t="s">
        <v>205</v>
      </c>
    </row>
    <row r="155" spans="2:65" s="1" customFormat="1" ht="25.5" customHeight="1">
      <c r="B155" s="34"/>
      <c r="C155" s="161" t="s">
        <v>206</v>
      </c>
      <c r="D155" s="161" t="s">
        <v>158</v>
      </c>
      <c r="E155" s="162" t="s">
        <v>207</v>
      </c>
      <c r="F155" s="237" t="s">
        <v>208</v>
      </c>
      <c r="G155" s="237"/>
      <c r="H155" s="237"/>
      <c r="I155" s="237"/>
      <c r="J155" s="163" t="s">
        <v>191</v>
      </c>
      <c r="K155" s="164">
        <v>72.6</v>
      </c>
      <c r="L155" s="238">
        <v>0</v>
      </c>
      <c r="M155" s="239"/>
      <c r="N155" s="240">
        <f t="shared" si="15"/>
        <v>0</v>
      </c>
      <c r="O155" s="240"/>
      <c r="P155" s="240"/>
      <c r="Q155" s="240"/>
      <c r="R155" s="36"/>
      <c r="T155" s="165" t="s">
        <v>22</v>
      </c>
      <c r="U155" s="43" t="s">
        <v>46</v>
      </c>
      <c r="V155" s="35"/>
      <c r="W155" s="166">
        <f t="shared" si="16"/>
        <v>0</v>
      </c>
      <c r="X155" s="166">
        <v>0.017</v>
      </c>
      <c r="Y155" s="166">
        <f t="shared" si="17"/>
        <v>1.2342</v>
      </c>
      <c r="Z155" s="166">
        <v>0</v>
      </c>
      <c r="AA155" s="167">
        <f t="shared" si="18"/>
        <v>0</v>
      </c>
      <c r="AR155" s="18" t="s">
        <v>162</v>
      </c>
      <c r="AT155" s="18" t="s">
        <v>158</v>
      </c>
      <c r="AU155" s="18" t="s">
        <v>136</v>
      </c>
      <c r="AY155" s="18" t="s">
        <v>157</v>
      </c>
      <c r="BE155" s="104">
        <f t="shared" si="19"/>
        <v>0</v>
      </c>
      <c r="BF155" s="104">
        <f t="shared" si="20"/>
        <v>0</v>
      </c>
      <c r="BG155" s="104">
        <f t="shared" si="21"/>
        <v>0</v>
      </c>
      <c r="BH155" s="104">
        <f t="shared" si="22"/>
        <v>0</v>
      </c>
      <c r="BI155" s="104">
        <f t="shared" si="23"/>
        <v>0</v>
      </c>
      <c r="BJ155" s="18" t="s">
        <v>136</v>
      </c>
      <c r="BK155" s="104">
        <f t="shared" si="24"/>
        <v>0</v>
      </c>
      <c r="BL155" s="18" t="s">
        <v>162</v>
      </c>
      <c r="BM155" s="18" t="s">
        <v>209</v>
      </c>
    </row>
    <row r="156" spans="2:65" s="1" customFormat="1" ht="38.25" customHeight="1">
      <c r="B156" s="34"/>
      <c r="C156" s="161" t="s">
        <v>210</v>
      </c>
      <c r="D156" s="161" t="s">
        <v>158</v>
      </c>
      <c r="E156" s="162" t="s">
        <v>211</v>
      </c>
      <c r="F156" s="237" t="s">
        <v>212</v>
      </c>
      <c r="G156" s="237"/>
      <c r="H156" s="237"/>
      <c r="I156" s="237"/>
      <c r="J156" s="163" t="s">
        <v>161</v>
      </c>
      <c r="K156" s="164">
        <v>2.554</v>
      </c>
      <c r="L156" s="238">
        <v>0</v>
      </c>
      <c r="M156" s="239"/>
      <c r="N156" s="240">
        <f t="shared" si="15"/>
        <v>0</v>
      </c>
      <c r="O156" s="240"/>
      <c r="P156" s="240"/>
      <c r="Q156" s="240"/>
      <c r="R156" s="36"/>
      <c r="T156" s="165" t="s">
        <v>22</v>
      </c>
      <c r="U156" s="43" t="s">
        <v>46</v>
      </c>
      <c r="V156" s="35"/>
      <c r="W156" s="166">
        <f t="shared" si="16"/>
        <v>0</v>
      </c>
      <c r="X156" s="166">
        <v>2.25634</v>
      </c>
      <c r="Y156" s="166">
        <f t="shared" si="17"/>
        <v>5.762692359999999</v>
      </c>
      <c r="Z156" s="166">
        <v>0</v>
      </c>
      <c r="AA156" s="167">
        <f t="shared" si="18"/>
        <v>0</v>
      </c>
      <c r="AR156" s="18" t="s">
        <v>162</v>
      </c>
      <c r="AT156" s="18" t="s">
        <v>158</v>
      </c>
      <c r="AU156" s="18" t="s">
        <v>136</v>
      </c>
      <c r="AY156" s="18" t="s">
        <v>157</v>
      </c>
      <c r="BE156" s="104">
        <f t="shared" si="19"/>
        <v>0</v>
      </c>
      <c r="BF156" s="104">
        <f t="shared" si="20"/>
        <v>0</v>
      </c>
      <c r="BG156" s="104">
        <f t="shared" si="21"/>
        <v>0</v>
      </c>
      <c r="BH156" s="104">
        <f t="shared" si="22"/>
        <v>0</v>
      </c>
      <c r="BI156" s="104">
        <f t="shared" si="23"/>
        <v>0</v>
      </c>
      <c r="BJ156" s="18" t="s">
        <v>136</v>
      </c>
      <c r="BK156" s="104">
        <f t="shared" si="24"/>
        <v>0</v>
      </c>
      <c r="BL156" s="18" t="s">
        <v>162</v>
      </c>
      <c r="BM156" s="18" t="s">
        <v>213</v>
      </c>
    </row>
    <row r="157" spans="2:65" s="1" customFormat="1" ht="38.25" customHeight="1">
      <c r="B157" s="34"/>
      <c r="C157" s="161" t="s">
        <v>214</v>
      </c>
      <c r="D157" s="161" t="s">
        <v>158</v>
      </c>
      <c r="E157" s="162" t="s">
        <v>215</v>
      </c>
      <c r="F157" s="237" t="s">
        <v>216</v>
      </c>
      <c r="G157" s="237"/>
      <c r="H157" s="237"/>
      <c r="I157" s="237"/>
      <c r="J157" s="163" t="s">
        <v>161</v>
      </c>
      <c r="K157" s="164">
        <v>5.472</v>
      </c>
      <c r="L157" s="238">
        <v>0</v>
      </c>
      <c r="M157" s="239"/>
      <c r="N157" s="240">
        <f t="shared" si="15"/>
        <v>0</v>
      </c>
      <c r="O157" s="240"/>
      <c r="P157" s="240"/>
      <c r="Q157" s="240"/>
      <c r="R157" s="36"/>
      <c r="T157" s="165" t="s">
        <v>22</v>
      </c>
      <c r="U157" s="43" t="s">
        <v>46</v>
      </c>
      <c r="V157" s="35"/>
      <c r="W157" s="166">
        <f t="shared" si="16"/>
        <v>0</v>
      </c>
      <c r="X157" s="166">
        <v>2.25634</v>
      </c>
      <c r="Y157" s="166">
        <f t="shared" si="17"/>
        <v>12.34669248</v>
      </c>
      <c r="Z157" s="166">
        <v>0</v>
      </c>
      <c r="AA157" s="167">
        <f t="shared" si="18"/>
        <v>0</v>
      </c>
      <c r="AR157" s="18" t="s">
        <v>162</v>
      </c>
      <c r="AT157" s="18" t="s">
        <v>158</v>
      </c>
      <c r="AU157" s="18" t="s">
        <v>136</v>
      </c>
      <c r="AY157" s="18" t="s">
        <v>157</v>
      </c>
      <c r="BE157" s="104">
        <f t="shared" si="19"/>
        <v>0</v>
      </c>
      <c r="BF157" s="104">
        <f t="shared" si="20"/>
        <v>0</v>
      </c>
      <c r="BG157" s="104">
        <f t="shared" si="21"/>
        <v>0</v>
      </c>
      <c r="BH157" s="104">
        <f t="shared" si="22"/>
        <v>0</v>
      </c>
      <c r="BI157" s="104">
        <f t="shared" si="23"/>
        <v>0</v>
      </c>
      <c r="BJ157" s="18" t="s">
        <v>136</v>
      </c>
      <c r="BK157" s="104">
        <f t="shared" si="24"/>
        <v>0</v>
      </c>
      <c r="BL157" s="18" t="s">
        <v>162</v>
      </c>
      <c r="BM157" s="18" t="s">
        <v>217</v>
      </c>
    </row>
    <row r="158" spans="2:65" s="1" customFormat="1" ht="38.25" customHeight="1">
      <c r="B158" s="34"/>
      <c r="C158" s="161" t="s">
        <v>11</v>
      </c>
      <c r="D158" s="161" t="s">
        <v>158</v>
      </c>
      <c r="E158" s="162" t="s">
        <v>218</v>
      </c>
      <c r="F158" s="237" t="s">
        <v>219</v>
      </c>
      <c r="G158" s="237"/>
      <c r="H158" s="237"/>
      <c r="I158" s="237"/>
      <c r="J158" s="163" t="s">
        <v>161</v>
      </c>
      <c r="K158" s="164">
        <v>2.554</v>
      </c>
      <c r="L158" s="238">
        <v>0</v>
      </c>
      <c r="M158" s="239"/>
      <c r="N158" s="240">
        <f t="shared" si="15"/>
        <v>0</v>
      </c>
      <c r="O158" s="240"/>
      <c r="P158" s="240"/>
      <c r="Q158" s="240"/>
      <c r="R158" s="36"/>
      <c r="T158" s="165" t="s">
        <v>22</v>
      </c>
      <c r="U158" s="43" t="s">
        <v>46</v>
      </c>
      <c r="V158" s="35"/>
      <c r="W158" s="166">
        <f t="shared" si="16"/>
        <v>0</v>
      </c>
      <c r="X158" s="166">
        <v>0</v>
      </c>
      <c r="Y158" s="166">
        <f t="shared" si="17"/>
        <v>0</v>
      </c>
      <c r="Z158" s="166">
        <v>0</v>
      </c>
      <c r="AA158" s="167">
        <f t="shared" si="18"/>
        <v>0</v>
      </c>
      <c r="AR158" s="18" t="s">
        <v>162</v>
      </c>
      <c r="AT158" s="18" t="s">
        <v>158</v>
      </c>
      <c r="AU158" s="18" t="s">
        <v>136</v>
      </c>
      <c r="AY158" s="18" t="s">
        <v>157</v>
      </c>
      <c r="BE158" s="104">
        <f t="shared" si="19"/>
        <v>0</v>
      </c>
      <c r="BF158" s="104">
        <f t="shared" si="20"/>
        <v>0</v>
      </c>
      <c r="BG158" s="104">
        <f t="shared" si="21"/>
        <v>0</v>
      </c>
      <c r="BH158" s="104">
        <f t="shared" si="22"/>
        <v>0</v>
      </c>
      <c r="BI158" s="104">
        <f t="shared" si="23"/>
        <v>0</v>
      </c>
      <c r="BJ158" s="18" t="s">
        <v>136</v>
      </c>
      <c r="BK158" s="104">
        <f t="shared" si="24"/>
        <v>0</v>
      </c>
      <c r="BL158" s="18" t="s">
        <v>162</v>
      </c>
      <c r="BM158" s="18" t="s">
        <v>220</v>
      </c>
    </row>
    <row r="159" spans="2:65" s="1" customFormat="1" ht="16.5" customHeight="1">
      <c r="B159" s="34"/>
      <c r="C159" s="161" t="s">
        <v>221</v>
      </c>
      <c r="D159" s="161" t="s">
        <v>158</v>
      </c>
      <c r="E159" s="162" t="s">
        <v>222</v>
      </c>
      <c r="F159" s="237" t="s">
        <v>223</v>
      </c>
      <c r="G159" s="237"/>
      <c r="H159" s="237"/>
      <c r="I159" s="237"/>
      <c r="J159" s="163" t="s">
        <v>181</v>
      </c>
      <c r="K159" s="164">
        <v>0.079</v>
      </c>
      <c r="L159" s="238">
        <v>0</v>
      </c>
      <c r="M159" s="239"/>
      <c r="N159" s="240">
        <f t="shared" si="15"/>
        <v>0</v>
      </c>
      <c r="O159" s="240"/>
      <c r="P159" s="240"/>
      <c r="Q159" s="240"/>
      <c r="R159" s="36"/>
      <c r="T159" s="165" t="s">
        <v>22</v>
      </c>
      <c r="U159" s="43" t="s">
        <v>46</v>
      </c>
      <c r="V159" s="35"/>
      <c r="W159" s="166">
        <f t="shared" si="16"/>
        <v>0</v>
      </c>
      <c r="X159" s="166">
        <v>1.05259</v>
      </c>
      <c r="Y159" s="166">
        <f t="shared" si="17"/>
        <v>0.08315460999999999</v>
      </c>
      <c r="Z159" s="166">
        <v>0</v>
      </c>
      <c r="AA159" s="167">
        <f t="shared" si="18"/>
        <v>0</v>
      </c>
      <c r="AR159" s="18" t="s">
        <v>162</v>
      </c>
      <c r="AT159" s="18" t="s">
        <v>158</v>
      </c>
      <c r="AU159" s="18" t="s">
        <v>136</v>
      </c>
      <c r="AY159" s="18" t="s">
        <v>157</v>
      </c>
      <c r="BE159" s="104">
        <f t="shared" si="19"/>
        <v>0</v>
      </c>
      <c r="BF159" s="104">
        <f t="shared" si="20"/>
        <v>0</v>
      </c>
      <c r="BG159" s="104">
        <f t="shared" si="21"/>
        <v>0</v>
      </c>
      <c r="BH159" s="104">
        <f t="shared" si="22"/>
        <v>0</v>
      </c>
      <c r="BI159" s="104">
        <f t="shared" si="23"/>
        <v>0</v>
      </c>
      <c r="BJ159" s="18" t="s">
        <v>136</v>
      </c>
      <c r="BK159" s="104">
        <f t="shared" si="24"/>
        <v>0</v>
      </c>
      <c r="BL159" s="18" t="s">
        <v>162</v>
      </c>
      <c r="BM159" s="18" t="s">
        <v>224</v>
      </c>
    </row>
    <row r="160" spans="2:63" s="9" customFormat="1" ht="29.85" customHeight="1">
      <c r="B160" s="150"/>
      <c r="C160" s="151"/>
      <c r="D160" s="160" t="s">
        <v>111</v>
      </c>
      <c r="E160" s="160"/>
      <c r="F160" s="160"/>
      <c r="G160" s="160"/>
      <c r="H160" s="160"/>
      <c r="I160" s="160"/>
      <c r="J160" s="160"/>
      <c r="K160" s="160"/>
      <c r="L160" s="160"/>
      <c r="M160" s="160"/>
      <c r="N160" s="250">
        <f>BK160</f>
        <v>0</v>
      </c>
      <c r="O160" s="251"/>
      <c r="P160" s="251"/>
      <c r="Q160" s="251"/>
      <c r="R160" s="153"/>
      <c r="T160" s="154"/>
      <c r="U160" s="151"/>
      <c r="V160" s="151"/>
      <c r="W160" s="155">
        <f>SUM(W161:W170)</f>
        <v>0</v>
      </c>
      <c r="X160" s="151"/>
      <c r="Y160" s="155">
        <f>SUM(Y161:Y170)</f>
        <v>1.3913466</v>
      </c>
      <c r="Z160" s="151"/>
      <c r="AA160" s="156">
        <f>SUM(AA161:AA170)</f>
        <v>17.977788000000004</v>
      </c>
      <c r="AR160" s="157" t="s">
        <v>84</v>
      </c>
      <c r="AT160" s="158" t="s">
        <v>78</v>
      </c>
      <c r="AU160" s="158" t="s">
        <v>84</v>
      </c>
      <c r="AY160" s="157" t="s">
        <v>157</v>
      </c>
      <c r="BK160" s="159">
        <f>SUM(BK161:BK170)</f>
        <v>0</v>
      </c>
    </row>
    <row r="161" spans="2:65" s="1" customFormat="1" ht="25.5" customHeight="1">
      <c r="B161" s="34"/>
      <c r="C161" s="161" t="s">
        <v>225</v>
      </c>
      <c r="D161" s="161" t="s">
        <v>158</v>
      </c>
      <c r="E161" s="162" t="s">
        <v>226</v>
      </c>
      <c r="F161" s="237" t="s">
        <v>227</v>
      </c>
      <c r="G161" s="237"/>
      <c r="H161" s="237"/>
      <c r="I161" s="237"/>
      <c r="J161" s="163" t="s">
        <v>228</v>
      </c>
      <c r="K161" s="164">
        <v>4.5</v>
      </c>
      <c r="L161" s="238">
        <v>0</v>
      </c>
      <c r="M161" s="239"/>
      <c r="N161" s="240">
        <f aca="true" t="shared" si="25" ref="N161:N170">ROUND(L161*K161,2)</f>
        <v>0</v>
      </c>
      <c r="O161" s="240"/>
      <c r="P161" s="240"/>
      <c r="Q161" s="240"/>
      <c r="R161" s="36"/>
      <c r="T161" s="165" t="s">
        <v>22</v>
      </c>
      <c r="U161" s="43" t="s">
        <v>46</v>
      </c>
      <c r="V161" s="35"/>
      <c r="W161" s="166">
        <f aca="true" t="shared" si="26" ref="W161:W170">V161*K161</f>
        <v>0</v>
      </c>
      <c r="X161" s="166">
        <v>0.29221</v>
      </c>
      <c r="Y161" s="166">
        <f aca="true" t="shared" si="27" ref="Y161:Y170">X161*K161</f>
        <v>1.314945</v>
      </c>
      <c r="Z161" s="166">
        <v>0</v>
      </c>
      <c r="AA161" s="167">
        <f aca="true" t="shared" si="28" ref="AA161:AA170">Z161*K161</f>
        <v>0</v>
      </c>
      <c r="AR161" s="18" t="s">
        <v>162</v>
      </c>
      <c r="AT161" s="18" t="s">
        <v>158</v>
      </c>
      <c r="AU161" s="18" t="s">
        <v>136</v>
      </c>
      <c r="AY161" s="18" t="s">
        <v>157</v>
      </c>
      <c r="BE161" s="104">
        <f aca="true" t="shared" si="29" ref="BE161:BE170">IF(U161="základní",N161,0)</f>
        <v>0</v>
      </c>
      <c r="BF161" s="104">
        <f aca="true" t="shared" si="30" ref="BF161:BF170">IF(U161="snížená",N161,0)</f>
        <v>0</v>
      </c>
      <c r="BG161" s="104">
        <f aca="true" t="shared" si="31" ref="BG161:BG170">IF(U161="zákl. přenesená",N161,0)</f>
        <v>0</v>
      </c>
      <c r="BH161" s="104">
        <f aca="true" t="shared" si="32" ref="BH161:BH170">IF(U161="sníž. přenesená",N161,0)</f>
        <v>0</v>
      </c>
      <c r="BI161" s="104">
        <f aca="true" t="shared" si="33" ref="BI161:BI170">IF(U161="nulová",N161,0)</f>
        <v>0</v>
      </c>
      <c r="BJ161" s="18" t="s">
        <v>136</v>
      </c>
      <c r="BK161" s="104">
        <f aca="true" t="shared" si="34" ref="BK161:BK170">ROUND(L161*K161,2)</f>
        <v>0</v>
      </c>
      <c r="BL161" s="18" t="s">
        <v>162</v>
      </c>
      <c r="BM161" s="18" t="s">
        <v>229</v>
      </c>
    </row>
    <row r="162" spans="2:65" s="1" customFormat="1" ht="16.5" customHeight="1">
      <c r="B162" s="34"/>
      <c r="C162" s="168" t="s">
        <v>230</v>
      </c>
      <c r="D162" s="168" t="s">
        <v>231</v>
      </c>
      <c r="E162" s="169" t="s">
        <v>232</v>
      </c>
      <c r="F162" s="241" t="s">
        <v>233</v>
      </c>
      <c r="G162" s="241"/>
      <c r="H162" s="241"/>
      <c r="I162" s="241"/>
      <c r="J162" s="170" t="s">
        <v>228</v>
      </c>
      <c r="K162" s="171">
        <v>4.5</v>
      </c>
      <c r="L162" s="242">
        <v>0</v>
      </c>
      <c r="M162" s="243"/>
      <c r="N162" s="244">
        <f t="shared" si="25"/>
        <v>0</v>
      </c>
      <c r="O162" s="240"/>
      <c r="P162" s="240"/>
      <c r="Q162" s="240"/>
      <c r="R162" s="36"/>
      <c r="T162" s="165" t="s">
        <v>22</v>
      </c>
      <c r="U162" s="43" t="s">
        <v>46</v>
      </c>
      <c r="V162" s="35"/>
      <c r="W162" s="166">
        <f t="shared" si="26"/>
        <v>0</v>
      </c>
      <c r="X162" s="166">
        <v>0.0156</v>
      </c>
      <c r="Y162" s="166">
        <f t="shared" si="27"/>
        <v>0.0702</v>
      </c>
      <c r="Z162" s="166">
        <v>0</v>
      </c>
      <c r="AA162" s="167">
        <f t="shared" si="28"/>
        <v>0</v>
      </c>
      <c r="AR162" s="18" t="s">
        <v>188</v>
      </c>
      <c r="AT162" s="18" t="s">
        <v>231</v>
      </c>
      <c r="AU162" s="18" t="s">
        <v>136</v>
      </c>
      <c r="AY162" s="18" t="s">
        <v>157</v>
      </c>
      <c r="BE162" s="104">
        <f t="shared" si="29"/>
        <v>0</v>
      </c>
      <c r="BF162" s="104">
        <f t="shared" si="30"/>
        <v>0</v>
      </c>
      <c r="BG162" s="104">
        <f t="shared" si="31"/>
        <v>0</v>
      </c>
      <c r="BH162" s="104">
        <f t="shared" si="32"/>
        <v>0</v>
      </c>
      <c r="BI162" s="104">
        <f t="shared" si="33"/>
        <v>0</v>
      </c>
      <c r="BJ162" s="18" t="s">
        <v>136</v>
      </c>
      <c r="BK162" s="104">
        <f t="shared" si="34"/>
        <v>0</v>
      </c>
      <c r="BL162" s="18" t="s">
        <v>162</v>
      </c>
      <c r="BM162" s="18" t="s">
        <v>234</v>
      </c>
    </row>
    <row r="163" spans="2:65" s="1" customFormat="1" ht="38.25" customHeight="1">
      <c r="B163" s="34"/>
      <c r="C163" s="161" t="s">
        <v>235</v>
      </c>
      <c r="D163" s="161" t="s">
        <v>158</v>
      </c>
      <c r="E163" s="162" t="s">
        <v>236</v>
      </c>
      <c r="F163" s="237" t="s">
        <v>237</v>
      </c>
      <c r="G163" s="237"/>
      <c r="H163" s="237"/>
      <c r="I163" s="237"/>
      <c r="J163" s="163" t="s">
        <v>191</v>
      </c>
      <c r="K163" s="164">
        <v>36.48</v>
      </c>
      <c r="L163" s="238">
        <v>0</v>
      </c>
      <c r="M163" s="239"/>
      <c r="N163" s="240">
        <f t="shared" si="25"/>
        <v>0</v>
      </c>
      <c r="O163" s="240"/>
      <c r="P163" s="240"/>
      <c r="Q163" s="240"/>
      <c r="R163" s="36"/>
      <c r="T163" s="165" t="s">
        <v>22</v>
      </c>
      <c r="U163" s="43" t="s">
        <v>46</v>
      </c>
      <c r="V163" s="35"/>
      <c r="W163" s="166">
        <f t="shared" si="26"/>
        <v>0</v>
      </c>
      <c r="X163" s="166">
        <v>0.00013</v>
      </c>
      <c r="Y163" s="166">
        <f t="shared" si="27"/>
        <v>0.004742399999999999</v>
      </c>
      <c r="Z163" s="166">
        <v>0</v>
      </c>
      <c r="AA163" s="167">
        <f t="shared" si="28"/>
        <v>0</v>
      </c>
      <c r="AR163" s="18" t="s">
        <v>162</v>
      </c>
      <c r="AT163" s="18" t="s">
        <v>158</v>
      </c>
      <c r="AU163" s="18" t="s">
        <v>136</v>
      </c>
      <c r="AY163" s="18" t="s">
        <v>157</v>
      </c>
      <c r="BE163" s="104">
        <f t="shared" si="29"/>
        <v>0</v>
      </c>
      <c r="BF163" s="104">
        <f t="shared" si="30"/>
        <v>0</v>
      </c>
      <c r="BG163" s="104">
        <f t="shared" si="31"/>
        <v>0</v>
      </c>
      <c r="BH163" s="104">
        <f t="shared" si="32"/>
        <v>0</v>
      </c>
      <c r="BI163" s="104">
        <f t="shared" si="33"/>
        <v>0</v>
      </c>
      <c r="BJ163" s="18" t="s">
        <v>136</v>
      </c>
      <c r="BK163" s="104">
        <f t="shared" si="34"/>
        <v>0</v>
      </c>
      <c r="BL163" s="18" t="s">
        <v>162</v>
      </c>
      <c r="BM163" s="18" t="s">
        <v>238</v>
      </c>
    </row>
    <row r="164" spans="2:65" s="1" customFormat="1" ht="25.5" customHeight="1">
      <c r="B164" s="34"/>
      <c r="C164" s="161" t="s">
        <v>239</v>
      </c>
      <c r="D164" s="161" t="s">
        <v>158</v>
      </c>
      <c r="E164" s="162" t="s">
        <v>240</v>
      </c>
      <c r="F164" s="237" t="s">
        <v>241</v>
      </c>
      <c r="G164" s="237"/>
      <c r="H164" s="237"/>
      <c r="I164" s="237"/>
      <c r="J164" s="163" t="s">
        <v>191</v>
      </c>
      <c r="K164" s="164">
        <v>36.48</v>
      </c>
      <c r="L164" s="238">
        <v>0</v>
      </c>
      <c r="M164" s="239"/>
      <c r="N164" s="240">
        <f t="shared" si="25"/>
        <v>0</v>
      </c>
      <c r="O164" s="240"/>
      <c r="P164" s="240"/>
      <c r="Q164" s="240"/>
      <c r="R164" s="36"/>
      <c r="T164" s="165" t="s">
        <v>22</v>
      </c>
      <c r="U164" s="43" t="s">
        <v>46</v>
      </c>
      <c r="V164" s="35"/>
      <c r="W164" s="166">
        <f t="shared" si="26"/>
        <v>0</v>
      </c>
      <c r="X164" s="166">
        <v>4E-05</v>
      </c>
      <c r="Y164" s="166">
        <f t="shared" si="27"/>
        <v>0.0014592</v>
      </c>
      <c r="Z164" s="166">
        <v>0</v>
      </c>
      <c r="AA164" s="167">
        <f t="shared" si="28"/>
        <v>0</v>
      </c>
      <c r="AR164" s="18" t="s">
        <v>162</v>
      </c>
      <c r="AT164" s="18" t="s">
        <v>158</v>
      </c>
      <c r="AU164" s="18" t="s">
        <v>136</v>
      </c>
      <c r="AY164" s="18" t="s">
        <v>157</v>
      </c>
      <c r="BE164" s="104">
        <f t="shared" si="29"/>
        <v>0</v>
      </c>
      <c r="BF164" s="104">
        <f t="shared" si="30"/>
        <v>0</v>
      </c>
      <c r="BG164" s="104">
        <f t="shared" si="31"/>
        <v>0</v>
      </c>
      <c r="BH164" s="104">
        <f t="shared" si="32"/>
        <v>0</v>
      </c>
      <c r="BI164" s="104">
        <f t="shared" si="33"/>
        <v>0</v>
      </c>
      <c r="BJ164" s="18" t="s">
        <v>136</v>
      </c>
      <c r="BK164" s="104">
        <f t="shared" si="34"/>
        <v>0</v>
      </c>
      <c r="BL164" s="18" t="s">
        <v>162</v>
      </c>
      <c r="BM164" s="18" t="s">
        <v>242</v>
      </c>
    </row>
    <row r="165" spans="2:65" s="1" customFormat="1" ht="16.5" customHeight="1">
      <c r="B165" s="34"/>
      <c r="C165" s="161" t="s">
        <v>10</v>
      </c>
      <c r="D165" s="161" t="s">
        <v>158</v>
      </c>
      <c r="E165" s="162" t="s">
        <v>243</v>
      </c>
      <c r="F165" s="237" t="s">
        <v>244</v>
      </c>
      <c r="G165" s="237"/>
      <c r="H165" s="237"/>
      <c r="I165" s="237"/>
      <c r="J165" s="163" t="s">
        <v>161</v>
      </c>
      <c r="K165" s="164">
        <v>1.62</v>
      </c>
      <c r="L165" s="238">
        <v>0</v>
      </c>
      <c r="M165" s="239"/>
      <c r="N165" s="240">
        <f t="shared" si="25"/>
        <v>0</v>
      </c>
      <c r="O165" s="240"/>
      <c r="P165" s="240"/>
      <c r="Q165" s="240"/>
      <c r="R165" s="36"/>
      <c r="T165" s="165" t="s">
        <v>22</v>
      </c>
      <c r="U165" s="43" t="s">
        <v>46</v>
      </c>
      <c r="V165" s="35"/>
      <c r="W165" s="166">
        <f t="shared" si="26"/>
        <v>0</v>
      </c>
      <c r="X165" s="166">
        <v>0</v>
      </c>
      <c r="Y165" s="166">
        <f t="shared" si="27"/>
        <v>0</v>
      </c>
      <c r="Z165" s="166">
        <v>2</v>
      </c>
      <c r="AA165" s="167">
        <f t="shared" si="28"/>
        <v>3.24</v>
      </c>
      <c r="AR165" s="18" t="s">
        <v>162</v>
      </c>
      <c r="AT165" s="18" t="s">
        <v>158</v>
      </c>
      <c r="AU165" s="18" t="s">
        <v>136</v>
      </c>
      <c r="AY165" s="18" t="s">
        <v>157</v>
      </c>
      <c r="BE165" s="104">
        <f t="shared" si="29"/>
        <v>0</v>
      </c>
      <c r="BF165" s="104">
        <f t="shared" si="30"/>
        <v>0</v>
      </c>
      <c r="BG165" s="104">
        <f t="shared" si="31"/>
        <v>0</v>
      </c>
      <c r="BH165" s="104">
        <f t="shared" si="32"/>
        <v>0</v>
      </c>
      <c r="BI165" s="104">
        <f t="shared" si="33"/>
        <v>0</v>
      </c>
      <c r="BJ165" s="18" t="s">
        <v>136</v>
      </c>
      <c r="BK165" s="104">
        <f t="shared" si="34"/>
        <v>0</v>
      </c>
      <c r="BL165" s="18" t="s">
        <v>162</v>
      </c>
      <c r="BM165" s="18" t="s">
        <v>245</v>
      </c>
    </row>
    <row r="166" spans="2:65" s="1" customFormat="1" ht="38.25" customHeight="1">
      <c r="B166" s="34"/>
      <c r="C166" s="161" t="s">
        <v>246</v>
      </c>
      <c r="D166" s="161" t="s">
        <v>158</v>
      </c>
      <c r="E166" s="162" t="s">
        <v>247</v>
      </c>
      <c r="F166" s="237" t="s">
        <v>248</v>
      </c>
      <c r="G166" s="237"/>
      <c r="H166" s="237"/>
      <c r="I166" s="237"/>
      <c r="J166" s="163" t="s">
        <v>161</v>
      </c>
      <c r="K166" s="164">
        <v>5.472</v>
      </c>
      <c r="L166" s="238">
        <v>0</v>
      </c>
      <c r="M166" s="239"/>
      <c r="N166" s="240">
        <f t="shared" si="25"/>
        <v>0</v>
      </c>
      <c r="O166" s="240"/>
      <c r="P166" s="240"/>
      <c r="Q166" s="240"/>
      <c r="R166" s="36"/>
      <c r="T166" s="165" t="s">
        <v>22</v>
      </c>
      <c r="U166" s="43" t="s">
        <v>46</v>
      </c>
      <c r="V166" s="35"/>
      <c r="W166" s="166">
        <f t="shared" si="26"/>
        <v>0</v>
      </c>
      <c r="X166" s="166">
        <v>0</v>
      </c>
      <c r="Y166" s="166">
        <f t="shared" si="27"/>
        <v>0</v>
      </c>
      <c r="Z166" s="166">
        <v>2.2</v>
      </c>
      <c r="AA166" s="167">
        <f t="shared" si="28"/>
        <v>12.038400000000001</v>
      </c>
      <c r="AR166" s="18" t="s">
        <v>162</v>
      </c>
      <c r="AT166" s="18" t="s">
        <v>158</v>
      </c>
      <c r="AU166" s="18" t="s">
        <v>136</v>
      </c>
      <c r="AY166" s="18" t="s">
        <v>157</v>
      </c>
      <c r="BE166" s="104">
        <f t="shared" si="29"/>
        <v>0</v>
      </c>
      <c r="BF166" s="104">
        <f t="shared" si="30"/>
        <v>0</v>
      </c>
      <c r="BG166" s="104">
        <f t="shared" si="31"/>
        <v>0</v>
      </c>
      <c r="BH166" s="104">
        <f t="shared" si="32"/>
        <v>0</v>
      </c>
      <c r="BI166" s="104">
        <f t="shared" si="33"/>
        <v>0</v>
      </c>
      <c r="BJ166" s="18" t="s">
        <v>136</v>
      </c>
      <c r="BK166" s="104">
        <f t="shared" si="34"/>
        <v>0</v>
      </c>
      <c r="BL166" s="18" t="s">
        <v>162</v>
      </c>
      <c r="BM166" s="18" t="s">
        <v>249</v>
      </c>
    </row>
    <row r="167" spans="2:65" s="1" customFormat="1" ht="38.25" customHeight="1">
      <c r="B167" s="34"/>
      <c r="C167" s="161" t="s">
        <v>250</v>
      </c>
      <c r="D167" s="161" t="s">
        <v>158</v>
      </c>
      <c r="E167" s="162" t="s">
        <v>251</v>
      </c>
      <c r="F167" s="237" t="s">
        <v>252</v>
      </c>
      <c r="G167" s="237"/>
      <c r="H167" s="237"/>
      <c r="I167" s="237"/>
      <c r="J167" s="163" t="s">
        <v>161</v>
      </c>
      <c r="K167" s="164">
        <v>5.472</v>
      </c>
      <c r="L167" s="238">
        <v>0</v>
      </c>
      <c r="M167" s="239"/>
      <c r="N167" s="240">
        <f t="shared" si="25"/>
        <v>0</v>
      </c>
      <c r="O167" s="240"/>
      <c r="P167" s="240"/>
      <c r="Q167" s="240"/>
      <c r="R167" s="36"/>
      <c r="T167" s="165" t="s">
        <v>22</v>
      </c>
      <c r="U167" s="43" t="s">
        <v>46</v>
      </c>
      <c r="V167" s="35"/>
      <c r="W167" s="166">
        <f t="shared" si="26"/>
        <v>0</v>
      </c>
      <c r="X167" s="166">
        <v>0</v>
      </c>
      <c r="Y167" s="166">
        <f t="shared" si="27"/>
        <v>0</v>
      </c>
      <c r="Z167" s="166">
        <v>0.029</v>
      </c>
      <c r="AA167" s="167">
        <f t="shared" si="28"/>
        <v>0.15868800000000002</v>
      </c>
      <c r="AR167" s="18" t="s">
        <v>162</v>
      </c>
      <c r="AT167" s="18" t="s">
        <v>158</v>
      </c>
      <c r="AU167" s="18" t="s">
        <v>136</v>
      </c>
      <c r="AY167" s="18" t="s">
        <v>157</v>
      </c>
      <c r="BE167" s="104">
        <f t="shared" si="29"/>
        <v>0</v>
      </c>
      <c r="BF167" s="104">
        <f t="shared" si="30"/>
        <v>0</v>
      </c>
      <c r="BG167" s="104">
        <f t="shared" si="31"/>
        <v>0</v>
      </c>
      <c r="BH167" s="104">
        <f t="shared" si="32"/>
        <v>0</v>
      </c>
      <c r="BI167" s="104">
        <f t="shared" si="33"/>
        <v>0</v>
      </c>
      <c r="BJ167" s="18" t="s">
        <v>136</v>
      </c>
      <c r="BK167" s="104">
        <f t="shared" si="34"/>
        <v>0</v>
      </c>
      <c r="BL167" s="18" t="s">
        <v>162</v>
      </c>
      <c r="BM167" s="18" t="s">
        <v>253</v>
      </c>
    </row>
    <row r="168" spans="2:65" s="1" customFormat="1" ht="25.5" customHeight="1">
      <c r="B168" s="34"/>
      <c r="C168" s="161" t="s">
        <v>254</v>
      </c>
      <c r="D168" s="161" t="s">
        <v>158</v>
      </c>
      <c r="E168" s="162" t="s">
        <v>255</v>
      </c>
      <c r="F168" s="237" t="s">
        <v>256</v>
      </c>
      <c r="G168" s="237"/>
      <c r="H168" s="237"/>
      <c r="I168" s="237"/>
      <c r="J168" s="163" t="s">
        <v>191</v>
      </c>
      <c r="K168" s="164">
        <v>5.7</v>
      </c>
      <c r="L168" s="238">
        <v>0</v>
      </c>
      <c r="M168" s="239"/>
      <c r="N168" s="240">
        <f t="shared" si="25"/>
        <v>0</v>
      </c>
      <c r="O168" s="240"/>
      <c r="P168" s="240"/>
      <c r="Q168" s="240"/>
      <c r="R168" s="36"/>
      <c r="T168" s="165" t="s">
        <v>22</v>
      </c>
      <c r="U168" s="43" t="s">
        <v>46</v>
      </c>
      <c r="V168" s="35"/>
      <c r="W168" s="166">
        <f t="shared" si="26"/>
        <v>0</v>
      </c>
      <c r="X168" s="166">
        <v>0</v>
      </c>
      <c r="Y168" s="166">
        <f t="shared" si="27"/>
        <v>0</v>
      </c>
      <c r="Z168" s="166">
        <v>0.063</v>
      </c>
      <c r="AA168" s="167">
        <f t="shared" si="28"/>
        <v>0.35910000000000003</v>
      </c>
      <c r="AR168" s="18" t="s">
        <v>162</v>
      </c>
      <c r="AT168" s="18" t="s">
        <v>158</v>
      </c>
      <c r="AU168" s="18" t="s">
        <v>136</v>
      </c>
      <c r="AY168" s="18" t="s">
        <v>157</v>
      </c>
      <c r="BE168" s="104">
        <f t="shared" si="29"/>
        <v>0</v>
      </c>
      <c r="BF168" s="104">
        <f t="shared" si="30"/>
        <v>0</v>
      </c>
      <c r="BG168" s="104">
        <f t="shared" si="31"/>
        <v>0</v>
      </c>
      <c r="BH168" s="104">
        <f t="shared" si="32"/>
        <v>0</v>
      </c>
      <c r="BI168" s="104">
        <f t="shared" si="33"/>
        <v>0</v>
      </c>
      <c r="BJ168" s="18" t="s">
        <v>136</v>
      </c>
      <c r="BK168" s="104">
        <f t="shared" si="34"/>
        <v>0</v>
      </c>
      <c r="BL168" s="18" t="s">
        <v>162</v>
      </c>
      <c r="BM168" s="18" t="s">
        <v>257</v>
      </c>
    </row>
    <row r="169" spans="2:65" s="1" customFormat="1" ht="38.25" customHeight="1">
      <c r="B169" s="34"/>
      <c r="C169" s="161" t="s">
        <v>258</v>
      </c>
      <c r="D169" s="161" t="s">
        <v>158</v>
      </c>
      <c r="E169" s="162" t="s">
        <v>259</v>
      </c>
      <c r="F169" s="237" t="s">
        <v>260</v>
      </c>
      <c r="G169" s="237"/>
      <c r="H169" s="237"/>
      <c r="I169" s="237"/>
      <c r="J169" s="163" t="s">
        <v>191</v>
      </c>
      <c r="K169" s="164">
        <v>36.48</v>
      </c>
      <c r="L169" s="238">
        <v>0</v>
      </c>
      <c r="M169" s="239"/>
      <c r="N169" s="240">
        <f t="shared" si="25"/>
        <v>0</v>
      </c>
      <c r="O169" s="240"/>
      <c r="P169" s="240"/>
      <c r="Q169" s="240"/>
      <c r="R169" s="36"/>
      <c r="T169" s="165" t="s">
        <v>22</v>
      </c>
      <c r="U169" s="43" t="s">
        <v>46</v>
      </c>
      <c r="V169" s="35"/>
      <c r="W169" s="166">
        <f t="shared" si="26"/>
        <v>0</v>
      </c>
      <c r="X169" s="166">
        <v>0</v>
      </c>
      <c r="Y169" s="166">
        <f t="shared" si="27"/>
        <v>0</v>
      </c>
      <c r="Z169" s="166">
        <v>0.02</v>
      </c>
      <c r="AA169" s="167">
        <f t="shared" si="28"/>
        <v>0.7295999999999999</v>
      </c>
      <c r="AR169" s="18" t="s">
        <v>162</v>
      </c>
      <c r="AT169" s="18" t="s">
        <v>158</v>
      </c>
      <c r="AU169" s="18" t="s">
        <v>136</v>
      </c>
      <c r="AY169" s="18" t="s">
        <v>157</v>
      </c>
      <c r="BE169" s="104">
        <f t="shared" si="29"/>
        <v>0</v>
      </c>
      <c r="BF169" s="104">
        <f t="shared" si="30"/>
        <v>0</v>
      </c>
      <c r="BG169" s="104">
        <f t="shared" si="31"/>
        <v>0</v>
      </c>
      <c r="BH169" s="104">
        <f t="shared" si="32"/>
        <v>0</v>
      </c>
      <c r="BI169" s="104">
        <f t="shared" si="33"/>
        <v>0</v>
      </c>
      <c r="BJ169" s="18" t="s">
        <v>136</v>
      </c>
      <c r="BK169" s="104">
        <f t="shared" si="34"/>
        <v>0</v>
      </c>
      <c r="BL169" s="18" t="s">
        <v>162</v>
      </c>
      <c r="BM169" s="18" t="s">
        <v>261</v>
      </c>
    </row>
    <row r="170" spans="2:65" s="1" customFormat="1" ht="38.25" customHeight="1">
      <c r="B170" s="34"/>
      <c r="C170" s="161" t="s">
        <v>262</v>
      </c>
      <c r="D170" s="161" t="s">
        <v>158</v>
      </c>
      <c r="E170" s="162" t="s">
        <v>263</v>
      </c>
      <c r="F170" s="237" t="s">
        <v>264</v>
      </c>
      <c r="G170" s="237"/>
      <c r="H170" s="237"/>
      <c r="I170" s="237"/>
      <c r="J170" s="163" t="s">
        <v>191</v>
      </c>
      <c r="K170" s="164">
        <v>72.6</v>
      </c>
      <c r="L170" s="238">
        <v>0</v>
      </c>
      <c r="M170" s="239"/>
      <c r="N170" s="240">
        <f t="shared" si="25"/>
        <v>0</v>
      </c>
      <c r="O170" s="240"/>
      <c r="P170" s="240"/>
      <c r="Q170" s="240"/>
      <c r="R170" s="36"/>
      <c r="T170" s="165" t="s">
        <v>22</v>
      </c>
      <c r="U170" s="43" t="s">
        <v>46</v>
      </c>
      <c r="V170" s="35"/>
      <c r="W170" s="166">
        <f t="shared" si="26"/>
        <v>0</v>
      </c>
      <c r="X170" s="166">
        <v>0</v>
      </c>
      <c r="Y170" s="166">
        <f t="shared" si="27"/>
        <v>0</v>
      </c>
      <c r="Z170" s="166">
        <v>0.02</v>
      </c>
      <c r="AA170" s="167">
        <f t="shared" si="28"/>
        <v>1.452</v>
      </c>
      <c r="AR170" s="18" t="s">
        <v>162</v>
      </c>
      <c r="AT170" s="18" t="s">
        <v>158</v>
      </c>
      <c r="AU170" s="18" t="s">
        <v>136</v>
      </c>
      <c r="AY170" s="18" t="s">
        <v>157</v>
      </c>
      <c r="BE170" s="104">
        <f t="shared" si="29"/>
        <v>0</v>
      </c>
      <c r="BF170" s="104">
        <f t="shared" si="30"/>
        <v>0</v>
      </c>
      <c r="BG170" s="104">
        <f t="shared" si="31"/>
        <v>0</v>
      </c>
      <c r="BH170" s="104">
        <f t="shared" si="32"/>
        <v>0</v>
      </c>
      <c r="BI170" s="104">
        <f t="shared" si="33"/>
        <v>0</v>
      </c>
      <c r="BJ170" s="18" t="s">
        <v>136</v>
      </c>
      <c r="BK170" s="104">
        <f t="shared" si="34"/>
        <v>0</v>
      </c>
      <c r="BL170" s="18" t="s">
        <v>162</v>
      </c>
      <c r="BM170" s="18" t="s">
        <v>265</v>
      </c>
    </row>
    <row r="171" spans="2:63" s="9" customFormat="1" ht="29.85" customHeight="1">
      <c r="B171" s="150"/>
      <c r="C171" s="151"/>
      <c r="D171" s="160" t="s">
        <v>112</v>
      </c>
      <c r="E171" s="160"/>
      <c r="F171" s="160"/>
      <c r="G171" s="160"/>
      <c r="H171" s="160"/>
      <c r="I171" s="160"/>
      <c r="J171" s="160"/>
      <c r="K171" s="160"/>
      <c r="L171" s="160"/>
      <c r="M171" s="160"/>
      <c r="N171" s="250">
        <f>BK171</f>
        <v>0</v>
      </c>
      <c r="O171" s="251"/>
      <c r="P171" s="251"/>
      <c r="Q171" s="251"/>
      <c r="R171" s="153"/>
      <c r="T171" s="154"/>
      <c r="U171" s="151"/>
      <c r="V171" s="151"/>
      <c r="W171" s="155">
        <f>SUM(W172:W175)</f>
        <v>0</v>
      </c>
      <c r="X171" s="151"/>
      <c r="Y171" s="155">
        <f>SUM(Y172:Y175)</f>
        <v>0</v>
      </c>
      <c r="Z171" s="151"/>
      <c r="AA171" s="156">
        <f>SUM(AA172:AA175)</f>
        <v>0</v>
      </c>
      <c r="AR171" s="157" t="s">
        <v>84</v>
      </c>
      <c r="AT171" s="158" t="s">
        <v>78</v>
      </c>
      <c r="AU171" s="158" t="s">
        <v>84</v>
      </c>
      <c r="AY171" s="157" t="s">
        <v>157</v>
      </c>
      <c r="BK171" s="159">
        <f>SUM(BK172:BK175)</f>
        <v>0</v>
      </c>
    </row>
    <row r="172" spans="2:65" s="1" customFormat="1" ht="38.25" customHeight="1">
      <c r="B172" s="34"/>
      <c r="C172" s="161" t="s">
        <v>266</v>
      </c>
      <c r="D172" s="161" t="s">
        <v>158</v>
      </c>
      <c r="E172" s="162" t="s">
        <v>267</v>
      </c>
      <c r="F172" s="237" t="s">
        <v>268</v>
      </c>
      <c r="G172" s="237"/>
      <c r="H172" s="237"/>
      <c r="I172" s="237"/>
      <c r="J172" s="163" t="s">
        <v>181</v>
      </c>
      <c r="K172" s="164">
        <v>18.363</v>
      </c>
      <c r="L172" s="238">
        <v>0</v>
      </c>
      <c r="M172" s="239"/>
      <c r="N172" s="240">
        <f>ROUND(L172*K172,2)</f>
        <v>0</v>
      </c>
      <c r="O172" s="240"/>
      <c r="P172" s="240"/>
      <c r="Q172" s="240"/>
      <c r="R172" s="36"/>
      <c r="T172" s="165" t="s">
        <v>22</v>
      </c>
      <c r="U172" s="43" t="s">
        <v>46</v>
      </c>
      <c r="V172" s="35"/>
      <c r="W172" s="166">
        <f>V172*K172</f>
        <v>0</v>
      </c>
      <c r="X172" s="166">
        <v>0</v>
      </c>
      <c r="Y172" s="166">
        <f>X172*K172</f>
        <v>0</v>
      </c>
      <c r="Z172" s="166">
        <v>0</v>
      </c>
      <c r="AA172" s="167">
        <f>Z172*K172</f>
        <v>0</v>
      </c>
      <c r="AR172" s="18" t="s">
        <v>162</v>
      </c>
      <c r="AT172" s="18" t="s">
        <v>158</v>
      </c>
      <c r="AU172" s="18" t="s">
        <v>136</v>
      </c>
      <c r="AY172" s="18" t="s">
        <v>157</v>
      </c>
      <c r="BE172" s="104">
        <f>IF(U172="základní",N172,0)</f>
        <v>0</v>
      </c>
      <c r="BF172" s="104">
        <f>IF(U172="snížená",N172,0)</f>
        <v>0</v>
      </c>
      <c r="BG172" s="104">
        <f>IF(U172="zákl. přenesená",N172,0)</f>
        <v>0</v>
      </c>
      <c r="BH172" s="104">
        <f>IF(U172="sníž. přenesená",N172,0)</f>
        <v>0</v>
      </c>
      <c r="BI172" s="104">
        <f>IF(U172="nulová",N172,0)</f>
        <v>0</v>
      </c>
      <c r="BJ172" s="18" t="s">
        <v>136</v>
      </c>
      <c r="BK172" s="104">
        <f>ROUND(L172*K172,2)</f>
        <v>0</v>
      </c>
      <c r="BL172" s="18" t="s">
        <v>162</v>
      </c>
      <c r="BM172" s="18" t="s">
        <v>269</v>
      </c>
    </row>
    <row r="173" spans="2:65" s="1" customFormat="1" ht="38.25" customHeight="1">
      <c r="B173" s="34"/>
      <c r="C173" s="161" t="s">
        <v>270</v>
      </c>
      <c r="D173" s="161" t="s">
        <v>158</v>
      </c>
      <c r="E173" s="162" t="s">
        <v>271</v>
      </c>
      <c r="F173" s="237" t="s">
        <v>272</v>
      </c>
      <c r="G173" s="237"/>
      <c r="H173" s="237"/>
      <c r="I173" s="237"/>
      <c r="J173" s="163" t="s">
        <v>181</v>
      </c>
      <c r="K173" s="164">
        <v>18.363</v>
      </c>
      <c r="L173" s="238">
        <v>0</v>
      </c>
      <c r="M173" s="239"/>
      <c r="N173" s="240">
        <f>ROUND(L173*K173,2)</f>
        <v>0</v>
      </c>
      <c r="O173" s="240"/>
      <c r="P173" s="240"/>
      <c r="Q173" s="240"/>
      <c r="R173" s="36"/>
      <c r="T173" s="165" t="s">
        <v>22</v>
      </c>
      <c r="U173" s="43" t="s">
        <v>46</v>
      </c>
      <c r="V173" s="35"/>
      <c r="W173" s="166">
        <f>V173*K173</f>
        <v>0</v>
      </c>
      <c r="X173" s="166">
        <v>0</v>
      </c>
      <c r="Y173" s="166">
        <f>X173*K173</f>
        <v>0</v>
      </c>
      <c r="Z173" s="166">
        <v>0</v>
      </c>
      <c r="AA173" s="167">
        <f>Z173*K173</f>
        <v>0</v>
      </c>
      <c r="AR173" s="18" t="s">
        <v>162</v>
      </c>
      <c r="AT173" s="18" t="s">
        <v>158</v>
      </c>
      <c r="AU173" s="18" t="s">
        <v>136</v>
      </c>
      <c r="AY173" s="18" t="s">
        <v>157</v>
      </c>
      <c r="BE173" s="104">
        <f>IF(U173="základní",N173,0)</f>
        <v>0</v>
      </c>
      <c r="BF173" s="104">
        <f>IF(U173="snížená",N173,0)</f>
        <v>0</v>
      </c>
      <c r="BG173" s="104">
        <f>IF(U173="zákl. přenesená",N173,0)</f>
        <v>0</v>
      </c>
      <c r="BH173" s="104">
        <f>IF(U173="sníž. přenesená",N173,0)</f>
        <v>0</v>
      </c>
      <c r="BI173" s="104">
        <f>IF(U173="nulová",N173,0)</f>
        <v>0</v>
      </c>
      <c r="BJ173" s="18" t="s">
        <v>136</v>
      </c>
      <c r="BK173" s="104">
        <f>ROUND(L173*K173,2)</f>
        <v>0</v>
      </c>
      <c r="BL173" s="18" t="s">
        <v>162</v>
      </c>
      <c r="BM173" s="18" t="s">
        <v>273</v>
      </c>
    </row>
    <row r="174" spans="2:65" s="1" customFormat="1" ht="25.5" customHeight="1">
      <c r="B174" s="34"/>
      <c r="C174" s="161" t="s">
        <v>274</v>
      </c>
      <c r="D174" s="161" t="s">
        <v>158</v>
      </c>
      <c r="E174" s="162" t="s">
        <v>275</v>
      </c>
      <c r="F174" s="237" t="s">
        <v>276</v>
      </c>
      <c r="G174" s="237"/>
      <c r="H174" s="237"/>
      <c r="I174" s="237"/>
      <c r="J174" s="163" t="s">
        <v>181</v>
      </c>
      <c r="K174" s="164">
        <v>36.726</v>
      </c>
      <c r="L174" s="238">
        <v>0</v>
      </c>
      <c r="M174" s="239"/>
      <c r="N174" s="240">
        <f>ROUND(L174*K174,2)</f>
        <v>0</v>
      </c>
      <c r="O174" s="240"/>
      <c r="P174" s="240"/>
      <c r="Q174" s="240"/>
      <c r="R174" s="36"/>
      <c r="T174" s="165" t="s">
        <v>22</v>
      </c>
      <c r="U174" s="43" t="s">
        <v>46</v>
      </c>
      <c r="V174" s="35"/>
      <c r="W174" s="166">
        <f>V174*K174</f>
        <v>0</v>
      </c>
      <c r="X174" s="166">
        <v>0</v>
      </c>
      <c r="Y174" s="166">
        <f>X174*K174</f>
        <v>0</v>
      </c>
      <c r="Z174" s="166">
        <v>0</v>
      </c>
      <c r="AA174" s="167">
        <f>Z174*K174</f>
        <v>0</v>
      </c>
      <c r="AR174" s="18" t="s">
        <v>162</v>
      </c>
      <c r="AT174" s="18" t="s">
        <v>158</v>
      </c>
      <c r="AU174" s="18" t="s">
        <v>136</v>
      </c>
      <c r="AY174" s="18" t="s">
        <v>157</v>
      </c>
      <c r="BE174" s="104">
        <f>IF(U174="základní",N174,0)</f>
        <v>0</v>
      </c>
      <c r="BF174" s="104">
        <f>IF(U174="snížená",N174,0)</f>
        <v>0</v>
      </c>
      <c r="BG174" s="104">
        <f>IF(U174="zákl. přenesená",N174,0)</f>
        <v>0</v>
      </c>
      <c r="BH174" s="104">
        <f>IF(U174="sníž. přenesená",N174,0)</f>
        <v>0</v>
      </c>
      <c r="BI174" s="104">
        <f>IF(U174="nulová",N174,0)</f>
        <v>0</v>
      </c>
      <c r="BJ174" s="18" t="s">
        <v>136</v>
      </c>
      <c r="BK174" s="104">
        <f>ROUND(L174*K174,2)</f>
        <v>0</v>
      </c>
      <c r="BL174" s="18" t="s">
        <v>162</v>
      </c>
      <c r="BM174" s="18" t="s">
        <v>277</v>
      </c>
    </row>
    <row r="175" spans="2:65" s="1" customFormat="1" ht="25.5" customHeight="1">
      <c r="B175" s="34"/>
      <c r="C175" s="161" t="s">
        <v>278</v>
      </c>
      <c r="D175" s="161" t="s">
        <v>158</v>
      </c>
      <c r="E175" s="162" t="s">
        <v>279</v>
      </c>
      <c r="F175" s="237" t="s">
        <v>280</v>
      </c>
      <c r="G175" s="237"/>
      <c r="H175" s="237"/>
      <c r="I175" s="237"/>
      <c r="J175" s="163" t="s">
        <v>181</v>
      </c>
      <c r="K175" s="164">
        <v>18.363</v>
      </c>
      <c r="L175" s="238">
        <v>0</v>
      </c>
      <c r="M175" s="239"/>
      <c r="N175" s="240">
        <f>ROUND(L175*K175,2)</f>
        <v>0</v>
      </c>
      <c r="O175" s="240"/>
      <c r="P175" s="240"/>
      <c r="Q175" s="240"/>
      <c r="R175" s="36"/>
      <c r="T175" s="165" t="s">
        <v>22</v>
      </c>
      <c r="U175" s="43" t="s">
        <v>46</v>
      </c>
      <c r="V175" s="35"/>
      <c r="W175" s="166">
        <f>V175*K175</f>
        <v>0</v>
      </c>
      <c r="X175" s="166">
        <v>0</v>
      </c>
      <c r="Y175" s="166">
        <f>X175*K175</f>
        <v>0</v>
      </c>
      <c r="Z175" s="166">
        <v>0</v>
      </c>
      <c r="AA175" s="167">
        <f>Z175*K175</f>
        <v>0</v>
      </c>
      <c r="AR175" s="18" t="s">
        <v>162</v>
      </c>
      <c r="AT175" s="18" t="s">
        <v>158</v>
      </c>
      <c r="AU175" s="18" t="s">
        <v>136</v>
      </c>
      <c r="AY175" s="18" t="s">
        <v>157</v>
      </c>
      <c r="BE175" s="104">
        <f>IF(U175="základní",N175,0)</f>
        <v>0</v>
      </c>
      <c r="BF175" s="104">
        <f>IF(U175="snížená",N175,0)</f>
        <v>0</v>
      </c>
      <c r="BG175" s="104">
        <f>IF(U175="zákl. přenesená",N175,0)</f>
        <v>0</v>
      </c>
      <c r="BH175" s="104">
        <f>IF(U175="sníž. přenesená",N175,0)</f>
        <v>0</v>
      </c>
      <c r="BI175" s="104">
        <f>IF(U175="nulová",N175,0)</f>
        <v>0</v>
      </c>
      <c r="BJ175" s="18" t="s">
        <v>136</v>
      </c>
      <c r="BK175" s="104">
        <f>ROUND(L175*K175,2)</f>
        <v>0</v>
      </c>
      <c r="BL175" s="18" t="s">
        <v>162</v>
      </c>
      <c r="BM175" s="18" t="s">
        <v>281</v>
      </c>
    </row>
    <row r="176" spans="2:63" s="9" customFormat="1" ht="29.85" customHeight="1">
      <c r="B176" s="150"/>
      <c r="C176" s="151"/>
      <c r="D176" s="160" t="s">
        <v>113</v>
      </c>
      <c r="E176" s="160"/>
      <c r="F176" s="160"/>
      <c r="G176" s="160"/>
      <c r="H176" s="160"/>
      <c r="I176" s="160"/>
      <c r="J176" s="160"/>
      <c r="K176" s="160"/>
      <c r="L176" s="160"/>
      <c r="M176" s="160"/>
      <c r="N176" s="250">
        <f>BK176</f>
        <v>0</v>
      </c>
      <c r="O176" s="251"/>
      <c r="P176" s="251"/>
      <c r="Q176" s="251"/>
      <c r="R176" s="153"/>
      <c r="T176" s="154"/>
      <c r="U176" s="151"/>
      <c r="V176" s="151"/>
      <c r="W176" s="155">
        <f>W177</f>
        <v>0</v>
      </c>
      <c r="X176" s="151"/>
      <c r="Y176" s="155">
        <f>Y177</f>
        <v>0</v>
      </c>
      <c r="Z176" s="151"/>
      <c r="AA176" s="156">
        <f>AA177</f>
        <v>0</v>
      </c>
      <c r="AR176" s="157" t="s">
        <v>84</v>
      </c>
      <c r="AT176" s="158" t="s">
        <v>78</v>
      </c>
      <c r="AU176" s="158" t="s">
        <v>84</v>
      </c>
      <c r="AY176" s="157" t="s">
        <v>157</v>
      </c>
      <c r="BK176" s="159">
        <f>BK177</f>
        <v>0</v>
      </c>
    </row>
    <row r="177" spans="2:65" s="1" customFormat="1" ht="25.5" customHeight="1">
      <c r="B177" s="34"/>
      <c r="C177" s="161" t="s">
        <v>282</v>
      </c>
      <c r="D177" s="161" t="s">
        <v>158</v>
      </c>
      <c r="E177" s="162" t="s">
        <v>283</v>
      </c>
      <c r="F177" s="237" t="s">
        <v>284</v>
      </c>
      <c r="G177" s="237"/>
      <c r="H177" s="237"/>
      <c r="I177" s="237"/>
      <c r="J177" s="163" t="s">
        <v>181</v>
      </c>
      <c r="K177" s="164">
        <v>23.337</v>
      </c>
      <c r="L177" s="238">
        <v>0</v>
      </c>
      <c r="M177" s="239"/>
      <c r="N177" s="240">
        <f>ROUND(L177*K177,2)</f>
        <v>0</v>
      </c>
      <c r="O177" s="240"/>
      <c r="P177" s="240"/>
      <c r="Q177" s="240"/>
      <c r="R177" s="36"/>
      <c r="T177" s="165" t="s">
        <v>22</v>
      </c>
      <c r="U177" s="43" t="s">
        <v>46</v>
      </c>
      <c r="V177" s="35"/>
      <c r="W177" s="166">
        <f>V177*K177</f>
        <v>0</v>
      </c>
      <c r="X177" s="166">
        <v>0</v>
      </c>
      <c r="Y177" s="166">
        <f>X177*K177</f>
        <v>0</v>
      </c>
      <c r="Z177" s="166">
        <v>0</v>
      </c>
      <c r="AA177" s="167">
        <f>Z177*K177</f>
        <v>0</v>
      </c>
      <c r="AR177" s="18" t="s">
        <v>162</v>
      </c>
      <c r="AT177" s="18" t="s">
        <v>158</v>
      </c>
      <c r="AU177" s="18" t="s">
        <v>136</v>
      </c>
      <c r="AY177" s="18" t="s">
        <v>157</v>
      </c>
      <c r="BE177" s="104">
        <f>IF(U177="základní",N177,0)</f>
        <v>0</v>
      </c>
      <c r="BF177" s="104">
        <f>IF(U177="snížená",N177,0)</f>
        <v>0</v>
      </c>
      <c r="BG177" s="104">
        <f>IF(U177="zákl. přenesená",N177,0)</f>
        <v>0</v>
      </c>
      <c r="BH177" s="104">
        <f>IF(U177="sníž. přenesená",N177,0)</f>
        <v>0</v>
      </c>
      <c r="BI177" s="104">
        <f>IF(U177="nulová",N177,0)</f>
        <v>0</v>
      </c>
      <c r="BJ177" s="18" t="s">
        <v>136</v>
      </c>
      <c r="BK177" s="104">
        <f>ROUND(L177*K177,2)</f>
        <v>0</v>
      </c>
      <c r="BL177" s="18" t="s">
        <v>162</v>
      </c>
      <c r="BM177" s="18" t="s">
        <v>285</v>
      </c>
    </row>
    <row r="178" spans="2:63" s="9" customFormat="1" ht="37.35" customHeight="1">
      <c r="B178" s="150"/>
      <c r="C178" s="151"/>
      <c r="D178" s="152" t="s">
        <v>114</v>
      </c>
      <c r="E178" s="152"/>
      <c r="F178" s="152"/>
      <c r="G178" s="152"/>
      <c r="H178" s="152"/>
      <c r="I178" s="152"/>
      <c r="J178" s="152"/>
      <c r="K178" s="152"/>
      <c r="L178" s="152"/>
      <c r="M178" s="152"/>
      <c r="N178" s="252">
        <f>BK178</f>
        <v>0</v>
      </c>
      <c r="O178" s="253"/>
      <c r="P178" s="253"/>
      <c r="Q178" s="253"/>
      <c r="R178" s="153"/>
      <c r="T178" s="154"/>
      <c r="U178" s="151"/>
      <c r="V178" s="151"/>
      <c r="W178" s="155">
        <f>W179+W186+W193+W195+W208+W216+W232+W248+W278+W287+W306+W317+W324+W326</f>
        <v>0</v>
      </c>
      <c r="X178" s="151"/>
      <c r="Y178" s="155">
        <f>Y179+Y186+Y193+Y195+Y208+Y216+Y232+Y248+Y278+Y287+Y306+Y317+Y324+Y326</f>
        <v>6.08913808</v>
      </c>
      <c r="Z178" s="151"/>
      <c r="AA178" s="156">
        <f>AA179+AA186+AA193+AA195+AA208+AA216+AA232+AA248+AA278+AA287+AA306+AA317+AA324+AA326</f>
        <v>0.3848148</v>
      </c>
      <c r="AR178" s="157" t="s">
        <v>136</v>
      </c>
      <c r="AT178" s="158" t="s">
        <v>78</v>
      </c>
      <c r="AU178" s="158" t="s">
        <v>79</v>
      </c>
      <c r="AY178" s="157" t="s">
        <v>157</v>
      </c>
      <c r="BK178" s="159">
        <f>BK179+BK186+BK193+BK195+BK208+BK216+BK232+BK248+BK278+BK287+BK306+BK317+BK324+BK326</f>
        <v>0</v>
      </c>
    </row>
    <row r="179" spans="2:63" s="9" customFormat="1" ht="19.95" customHeight="1">
      <c r="B179" s="150"/>
      <c r="C179" s="151"/>
      <c r="D179" s="160" t="s">
        <v>115</v>
      </c>
      <c r="E179" s="160"/>
      <c r="F179" s="160"/>
      <c r="G179" s="160"/>
      <c r="H179" s="160"/>
      <c r="I179" s="160"/>
      <c r="J179" s="160"/>
      <c r="K179" s="160"/>
      <c r="L179" s="160"/>
      <c r="M179" s="160"/>
      <c r="N179" s="248">
        <f>BK179</f>
        <v>0</v>
      </c>
      <c r="O179" s="249"/>
      <c r="P179" s="249"/>
      <c r="Q179" s="249"/>
      <c r="R179" s="153"/>
      <c r="T179" s="154"/>
      <c r="U179" s="151"/>
      <c r="V179" s="151"/>
      <c r="W179" s="155">
        <f>SUM(W180:W185)</f>
        <v>0</v>
      </c>
      <c r="X179" s="151"/>
      <c r="Y179" s="155">
        <f>SUM(Y180:Y185)</f>
        <v>0.474718</v>
      </c>
      <c r="Z179" s="151"/>
      <c r="AA179" s="156">
        <f>SUM(AA180:AA185)</f>
        <v>0</v>
      </c>
      <c r="AR179" s="157" t="s">
        <v>136</v>
      </c>
      <c r="AT179" s="158" t="s">
        <v>78</v>
      </c>
      <c r="AU179" s="158" t="s">
        <v>84</v>
      </c>
      <c r="AY179" s="157" t="s">
        <v>157</v>
      </c>
      <c r="BK179" s="159">
        <f>SUM(BK180:BK185)</f>
        <v>0</v>
      </c>
    </row>
    <row r="180" spans="2:65" s="1" customFormat="1" ht="38.25" customHeight="1">
      <c r="B180" s="34"/>
      <c r="C180" s="161" t="s">
        <v>286</v>
      </c>
      <c r="D180" s="161" t="s">
        <v>158</v>
      </c>
      <c r="E180" s="162" t="s">
        <v>287</v>
      </c>
      <c r="F180" s="237" t="s">
        <v>288</v>
      </c>
      <c r="G180" s="237"/>
      <c r="H180" s="237"/>
      <c r="I180" s="237"/>
      <c r="J180" s="163" t="s">
        <v>191</v>
      </c>
      <c r="K180" s="164">
        <v>41.32</v>
      </c>
      <c r="L180" s="238">
        <v>0</v>
      </c>
      <c r="M180" s="239"/>
      <c r="N180" s="240">
        <f aca="true" t="shared" si="35" ref="N180:N185">ROUND(L180*K180,2)</f>
        <v>0</v>
      </c>
      <c r="O180" s="240"/>
      <c r="P180" s="240"/>
      <c r="Q180" s="240"/>
      <c r="R180" s="36"/>
      <c r="T180" s="165" t="s">
        <v>22</v>
      </c>
      <c r="U180" s="43" t="s">
        <v>46</v>
      </c>
      <c r="V180" s="35"/>
      <c r="W180" s="166">
        <f aca="true" t="shared" si="36" ref="W180:W185">V180*K180</f>
        <v>0</v>
      </c>
      <c r="X180" s="166">
        <v>0</v>
      </c>
      <c r="Y180" s="166">
        <f aca="true" t="shared" si="37" ref="Y180:Y185">X180*K180</f>
        <v>0</v>
      </c>
      <c r="Z180" s="166">
        <v>0</v>
      </c>
      <c r="AA180" s="167">
        <f aca="true" t="shared" si="38" ref="AA180:AA185">Z180*K180</f>
        <v>0</v>
      </c>
      <c r="AR180" s="18" t="s">
        <v>221</v>
      </c>
      <c r="AT180" s="18" t="s">
        <v>158</v>
      </c>
      <c r="AU180" s="18" t="s">
        <v>136</v>
      </c>
      <c r="AY180" s="18" t="s">
        <v>157</v>
      </c>
      <c r="BE180" s="104">
        <f aca="true" t="shared" si="39" ref="BE180:BE185">IF(U180="základní",N180,0)</f>
        <v>0</v>
      </c>
      <c r="BF180" s="104">
        <f aca="true" t="shared" si="40" ref="BF180:BF185">IF(U180="snížená",N180,0)</f>
        <v>0</v>
      </c>
      <c r="BG180" s="104">
        <f aca="true" t="shared" si="41" ref="BG180:BG185">IF(U180="zákl. přenesená",N180,0)</f>
        <v>0</v>
      </c>
      <c r="BH180" s="104">
        <f aca="true" t="shared" si="42" ref="BH180:BH185">IF(U180="sníž. přenesená",N180,0)</f>
        <v>0</v>
      </c>
      <c r="BI180" s="104">
        <f aca="true" t="shared" si="43" ref="BI180:BI185">IF(U180="nulová",N180,0)</f>
        <v>0</v>
      </c>
      <c r="BJ180" s="18" t="s">
        <v>136</v>
      </c>
      <c r="BK180" s="104">
        <f aca="true" t="shared" si="44" ref="BK180:BK185">ROUND(L180*K180,2)</f>
        <v>0</v>
      </c>
      <c r="BL180" s="18" t="s">
        <v>221</v>
      </c>
      <c r="BM180" s="18" t="s">
        <v>289</v>
      </c>
    </row>
    <row r="181" spans="2:65" s="1" customFormat="1" ht="16.5" customHeight="1">
      <c r="B181" s="34"/>
      <c r="C181" s="168" t="s">
        <v>290</v>
      </c>
      <c r="D181" s="168" t="s">
        <v>231</v>
      </c>
      <c r="E181" s="169" t="s">
        <v>291</v>
      </c>
      <c r="F181" s="241" t="s">
        <v>292</v>
      </c>
      <c r="G181" s="241"/>
      <c r="H181" s="241"/>
      <c r="I181" s="241"/>
      <c r="J181" s="170" t="s">
        <v>181</v>
      </c>
      <c r="K181" s="171">
        <v>0.014</v>
      </c>
      <c r="L181" s="242">
        <v>0</v>
      </c>
      <c r="M181" s="243"/>
      <c r="N181" s="244">
        <f t="shared" si="35"/>
        <v>0</v>
      </c>
      <c r="O181" s="240"/>
      <c r="P181" s="240"/>
      <c r="Q181" s="240"/>
      <c r="R181" s="36"/>
      <c r="T181" s="165" t="s">
        <v>22</v>
      </c>
      <c r="U181" s="43" t="s">
        <v>46</v>
      </c>
      <c r="V181" s="35"/>
      <c r="W181" s="166">
        <f t="shared" si="36"/>
        <v>0</v>
      </c>
      <c r="X181" s="166">
        <v>1</v>
      </c>
      <c r="Y181" s="166">
        <f t="shared" si="37"/>
        <v>0.014</v>
      </c>
      <c r="Z181" s="166">
        <v>0</v>
      </c>
      <c r="AA181" s="167">
        <f t="shared" si="38"/>
        <v>0</v>
      </c>
      <c r="AR181" s="18" t="s">
        <v>286</v>
      </c>
      <c r="AT181" s="18" t="s">
        <v>231</v>
      </c>
      <c r="AU181" s="18" t="s">
        <v>136</v>
      </c>
      <c r="AY181" s="18" t="s">
        <v>157</v>
      </c>
      <c r="BE181" s="104">
        <f t="shared" si="39"/>
        <v>0</v>
      </c>
      <c r="BF181" s="104">
        <f t="shared" si="40"/>
        <v>0</v>
      </c>
      <c r="BG181" s="104">
        <f t="shared" si="41"/>
        <v>0</v>
      </c>
      <c r="BH181" s="104">
        <f t="shared" si="42"/>
        <v>0</v>
      </c>
      <c r="BI181" s="104">
        <f t="shared" si="43"/>
        <v>0</v>
      </c>
      <c r="BJ181" s="18" t="s">
        <v>136</v>
      </c>
      <c r="BK181" s="104">
        <f t="shared" si="44"/>
        <v>0</v>
      </c>
      <c r="BL181" s="18" t="s">
        <v>221</v>
      </c>
      <c r="BM181" s="18" t="s">
        <v>293</v>
      </c>
    </row>
    <row r="182" spans="2:65" s="1" customFormat="1" ht="25.5" customHeight="1">
      <c r="B182" s="34"/>
      <c r="C182" s="161" t="s">
        <v>294</v>
      </c>
      <c r="D182" s="161" t="s">
        <v>158</v>
      </c>
      <c r="E182" s="162" t="s">
        <v>295</v>
      </c>
      <c r="F182" s="237" t="s">
        <v>296</v>
      </c>
      <c r="G182" s="237"/>
      <c r="H182" s="237"/>
      <c r="I182" s="237"/>
      <c r="J182" s="163" t="s">
        <v>191</v>
      </c>
      <c r="K182" s="164">
        <v>82.64</v>
      </c>
      <c r="L182" s="238">
        <v>0</v>
      </c>
      <c r="M182" s="239"/>
      <c r="N182" s="240">
        <f t="shared" si="35"/>
        <v>0</v>
      </c>
      <c r="O182" s="240"/>
      <c r="P182" s="240"/>
      <c r="Q182" s="240"/>
      <c r="R182" s="36"/>
      <c r="T182" s="165" t="s">
        <v>22</v>
      </c>
      <c r="U182" s="43" t="s">
        <v>46</v>
      </c>
      <c r="V182" s="35"/>
      <c r="W182" s="166">
        <f t="shared" si="36"/>
        <v>0</v>
      </c>
      <c r="X182" s="166">
        <v>0.0004</v>
      </c>
      <c r="Y182" s="166">
        <f t="shared" si="37"/>
        <v>0.033056</v>
      </c>
      <c r="Z182" s="166">
        <v>0</v>
      </c>
      <c r="AA182" s="167">
        <f t="shared" si="38"/>
        <v>0</v>
      </c>
      <c r="AR182" s="18" t="s">
        <v>221</v>
      </c>
      <c r="AT182" s="18" t="s">
        <v>158</v>
      </c>
      <c r="AU182" s="18" t="s">
        <v>136</v>
      </c>
      <c r="AY182" s="18" t="s">
        <v>157</v>
      </c>
      <c r="BE182" s="104">
        <f t="shared" si="39"/>
        <v>0</v>
      </c>
      <c r="BF182" s="104">
        <f t="shared" si="40"/>
        <v>0</v>
      </c>
      <c r="BG182" s="104">
        <f t="shared" si="41"/>
        <v>0</v>
      </c>
      <c r="BH182" s="104">
        <f t="shared" si="42"/>
        <v>0</v>
      </c>
      <c r="BI182" s="104">
        <f t="shared" si="43"/>
        <v>0</v>
      </c>
      <c r="BJ182" s="18" t="s">
        <v>136</v>
      </c>
      <c r="BK182" s="104">
        <f t="shared" si="44"/>
        <v>0</v>
      </c>
      <c r="BL182" s="18" t="s">
        <v>221</v>
      </c>
      <c r="BM182" s="18" t="s">
        <v>297</v>
      </c>
    </row>
    <row r="183" spans="2:65" s="1" customFormat="1" ht="16.5" customHeight="1">
      <c r="B183" s="34"/>
      <c r="C183" s="168" t="s">
        <v>298</v>
      </c>
      <c r="D183" s="168" t="s">
        <v>231</v>
      </c>
      <c r="E183" s="169" t="s">
        <v>299</v>
      </c>
      <c r="F183" s="241" t="s">
        <v>300</v>
      </c>
      <c r="G183" s="241"/>
      <c r="H183" s="241"/>
      <c r="I183" s="241"/>
      <c r="J183" s="170" t="s">
        <v>191</v>
      </c>
      <c r="K183" s="171">
        <v>95.036</v>
      </c>
      <c r="L183" s="242">
        <v>0</v>
      </c>
      <c r="M183" s="243"/>
      <c r="N183" s="244">
        <f t="shared" si="35"/>
        <v>0</v>
      </c>
      <c r="O183" s="240"/>
      <c r="P183" s="240"/>
      <c r="Q183" s="240"/>
      <c r="R183" s="36"/>
      <c r="T183" s="165" t="s">
        <v>22</v>
      </c>
      <c r="U183" s="43" t="s">
        <v>46</v>
      </c>
      <c r="V183" s="35"/>
      <c r="W183" s="166">
        <f t="shared" si="36"/>
        <v>0</v>
      </c>
      <c r="X183" s="166">
        <v>0.0045</v>
      </c>
      <c r="Y183" s="166">
        <f t="shared" si="37"/>
        <v>0.427662</v>
      </c>
      <c r="Z183" s="166">
        <v>0</v>
      </c>
      <c r="AA183" s="167">
        <f t="shared" si="38"/>
        <v>0</v>
      </c>
      <c r="AR183" s="18" t="s">
        <v>286</v>
      </c>
      <c r="AT183" s="18" t="s">
        <v>231</v>
      </c>
      <c r="AU183" s="18" t="s">
        <v>136</v>
      </c>
      <c r="AY183" s="18" t="s">
        <v>157</v>
      </c>
      <c r="BE183" s="104">
        <f t="shared" si="39"/>
        <v>0</v>
      </c>
      <c r="BF183" s="104">
        <f t="shared" si="40"/>
        <v>0</v>
      </c>
      <c r="BG183" s="104">
        <f t="shared" si="41"/>
        <v>0</v>
      </c>
      <c r="BH183" s="104">
        <f t="shared" si="42"/>
        <v>0</v>
      </c>
      <c r="BI183" s="104">
        <f t="shared" si="43"/>
        <v>0</v>
      </c>
      <c r="BJ183" s="18" t="s">
        <v>136</v>
      </c>
      <c r="BK183" s="104">
        <f t="shared" si="44"/>
        <v>0</v>
      </c>
      <c r="BL183" s="18" t="s">
        <v>221</v>
      </c>
      <c r="BM183" s="18" t="s">
        <v>301</v>
      </c>
    </row>
    <row r="184" spans="2:65" s="1" customFormat="1" ht="38.25" customHeight="1">
      <c r="B184" s="34"/>
      <c r="C184" s="161" t="s">
        <v>302</v>
      </c>
      <c r="D184" s="161" t="s">
        <v>158</v>
      </c>
      <c r="E184" s="162" t="s">
        <v>303</v>
      </c>
      <c r="F184" s="237" t="s">
        <v>304</v>
      </c>
      <c r="G184" s="237"/>
      <c r="H184" s="237"/>
      <c r="I184" s="237"/>
      <c r="J184" s="163" t="s">
        <v>181</v>
      </c>
      <c r="K184" s="164">
        <v>0.475</v>
      </c>
      <c r="L184" s="238">
        <v>0</v>
      </c>
      <c r="M184" s="239"/>
      <c r="N184" s="240">
        <f t="shared" si="35"/>
        <v>0</v>
      </c>
      <c r="O184" s="240"/>
      <c r="P184" s="240"/>
      <c r="Q184" s="240"/>
      <c r="R184" s="36"/>
      <c r="T184" s="165" t="s">
        <v>22</v>
      </c>
      <c r="U184" s="43" t="s">
        <v>46</v>
      </c>
      <c r="V184" s="35"/>
      <c r="W184" s="166">
        <f t="shared" si="36"/>
        <v>0</v>
      </c>
      <c r="X184" s="166">
        <v>0</v>
      </c>
      <c r="Y184" s="166">
        <f t="shared" si="37"/>
        <v>0</v>
      </c>
      <c r="Z184" s="166">
        <v>0</v>
      </c>
      <c r="AA184" s="167">
        <f t="shared" si="38"/>
        <v>0</v>
      </c>
      <c r="AR184" s="18" t="s">
        <v>221</v>
      </c>
      <c r="AT184" s="18" t="s">
        <v>158</v>
      </c>
      <c r="AU184" s="18" t="s">
        <v>136</v>
      </c>
      <c r="AY184" s="18" t="s">
        <v>157</v>
      </c>
      <c r="BE184" s="104">
        <f t="shared" si="39"/>
        <v>0</v>
      </c>
      <c r="BF184" s="104">
        <f t="shared" si="40"/>
        <v>0</v>
      </c>
      <c r="BG184" s="104">
        <f t="shared" si="41"/>
        <v>0</v>
      </c>
      <c r="BH184" s="104">
        <f t="shared" si="42"/>
        <v>0</v>
      </c>
      <c r="BI184" s="104">
        <f t="shared" si="43"/>
        <v>0</v>
      </c>
      <c r="BJ184" s="18" t="s">
        <v>136</v>
      </c>
      <c r="BK184" s="104">
        <f t="shared" si="44"/>
        <v>0</v>
      </c>
      <c r="BL184" s="18" t="s">
        <v>221</v>
      </c>
      <c r="BM184" s="18" t="s">
        <v>305</v>
      </c>
    </row>
    <row r="185" spans="2:65" s="1" customFormat="1" ht="25.5" customHeight="1">
      <c r="B185" s="34"/>
      <c r="C185" s="161" t="s">
        <v>306</v>
      </c>
      <c r="D185" s="161" t="s">
        <v>158</v>
      </c>
      <c r="E185" s="162" t="s">
        <v>307</v>
      </c>
      <c r="F185" s="237" t="s">
        <v>308</v>
      </c>
      <c r="G185" s="237"/>
      <c r="H185" s="237"/>
      <c r="I185" s="237"/>
      <c r="J185" s="163" t="s">
        <v>181</v>
      </c>
      <c r="K185" s="164">
        <v>0.475</v>
      </c>
      <c r="L185" s="238">
        <v>0</v>
      </c>
      <c r="M185" s="239"/>
      <c r="N185" s="240">
        <f t="shared" si="35"/>
        <v>0</v>
      </c>
      <c r="O185" s="240"/>
      <c r="P185" s="240"/>
      <c r="Q185" s="240"/>
      <c r="R185" s="36"/>
      <c r="T185" s="165" t="s">
        <v>22</v>
      </c>
      <c r="U185" s="43" t="s">
        <v>46</v>
      </c>
      <c r="V185" s="35"/>
      <c r="W185" s="166">
        <f t="shared" si="36"/>
        <v>0</v>
      </c>
      <c r="X185" s="166">
        <v>0</v>
      </c>
      <c r="Y185" s="166">
        <f t="shared" si="37"/>
        <v>0</v>
      </c>
      <c r="Z185" s="166">
        <v>0</v>
      </c>
      <c r="AA185" s="167">
        <f t="shared" si="38"/>
        <v>0</v>
      </c>
      <c r="AR185" s="18" t="s">
        <v>221</v>
      </c>
      <c r="AT185" s="18" t="s">
        <v>158</v>
      </c>
      <c r="AU185" s="18" t="s">
        <v>136</v>
      </c>
      <c r="AY185" s="18" t="s">
        <v>157</v>
      </c>
      <c r="BE185" s="104">
        <f t="shared" si="39"/>
        <v>0</v>
      </c>
      <c r="BF185" s="104">
        <f t="shared" si="40"/>
        <v>0</v>
      </c>
      <c r="BG185" s="104">
        <f t="shared" si="41"/>
        <v>0</v>
      </c>
      <c r="BH185" s="104">
        <f t="shared" si="42"/>
        <v>0</v>
      </c>
      <c r="BI185" s="104">
        <f t="shared" si="43"/>
        <v>0</v>
      </c>
      <c r="BJ185" s="18" t="s">
        <v>136</v>
      </c>
      <c r="BK185" s="104">
        <f t="shared" si="44"/>
        <v>0</v>
      </c>
      <c r="BL185" s="18" t="s">
        <v>221</v>
      </c>
      <c r="BM185" s="18" t="s">
        <v>309</v>
      </c>
    </row>
    <row r="186" spans="2:63" s="9" customFormat="1" ht="29.85" customHeight="1">
      <c r="B186" s="150"/>
      <c r="C186" s="151"/>
      <c r="D186" s="160" t="s">
        <v>116</v>
      </c>
      <c r="E186" s="160"/>
      <c r="F186" s="160"/>
      <c r="G186" s="160"/>
      <c r="H186" s="160"/>
      <c r="I186" s="160"/>
      <c r="J186" s="160"/>
      <c r="K186" s="160"/>
      <c r="L186" s="160"/>
      <c r="M186" s="160"/>
      <c r="N186" s="250">
        <f>BK186</f>
        <v>0</v>
      </c>
      <c r="O186" s="251"/>
      <c r="P186" s="251"/>
      <c r="Q186" s="251"/>
      <c r="R186" s="153"/>
      <c r="T186" s="154"/>
      <c r="U186" s="151"/>
      <c r="V186" s="151"/>
      <c r="W186" s="155">
        <f>SUM(W187:W192)</f>
        <v>0</v>
      </c>
      <c r="X186" s="151"/>
      <c r="Y186" s="155">
        <f>SUM(Y187:Y192)</f>
        <v>0.10141540000000002</v>
      </c>
      <c r="Z186" s="151"/>
      <c r="AA186" s="156">
        <f>SUM(AA187:AA192)</f>
        <v>0</v>
      </c>
      <c r="AR186" s="157" t="s">
        <v>136</v>
      </c>
      <c r="AT186" s="158" t="s">
        <v>78</v>
      </c>
      <c r="AU186" s="158" t="s">
        <v>84</v>
      </c>
      <c r="AY186" s="157" t="s">
        <v>157</v>
      </c>
      <c r="BK186" s="159">
        <f>SUM(BK187:BK192)</f>
        <v>0</v>
      </c>
    </row>
    <row r="187" spans="2:65" s="1" customFormat="1" ht="38.25" customHeight="1">
      <c r="B187" s="34"/>
      <c r="C187" s="161" t="s">
        <v>310</v>
      </c>
      <c r="D187" s="161" t="s">
        <v>158</v>
      </c>
      <c r="E187" s="162" t="s">
        <v>311</v>
      </c>
      <c r="F187" s="237" t="s">
        <v>312</v>
      </c>
      <c r="G187" s="237"/>
      <c r="H187" s="237"/>
      <c r="I187" s="237"/>
      <c r="J187" s="163" t="s">
        <v>191</v>
      </c>
      <c r="K187" s="164">
        <v>36.48</v>
      </c>
      <c r="L187" s="238">
        <v>0</v>
      </c>
      <c r="M187" s="239"/>
      <c r="N187" s="240">
        <f aca="true" t="shared" si="45" ref="N187:N192">ROUND(L187*K187,2)</f>
        <v>0</v>
      </c>
      <c r="O187" s="240"/>
      <c r="P187" s="240"/>
      <c r="Q187" s="240"/>
      <c r="R187" s="36"/>
      <c r="T187" s="165" t="s">
        <v>22</v>
      </c>
      <c r="U187" s="43" t="s">
        <v>46</v>
      </c>
      <c r="V187" s="35"/>
      <c r="W187" s="166">
        <f aca="true" t="shared" si="46" ref="W187:W192">V187*K187</f>
        <v>0</v>
      </c>
      <c r="X187" s="166">
        <v>0</v>
      </c>
      <c r="Y187" s="166">
        <f aca="true" t="shared" si="47" ref="Y187:Y192">X187*K187</f>
        <v>0</v>
      </c>
      <c r="Z187" s="166">
        <v>0</v>
      </c>
      <c r="AA187" s="167">
        <f aca="true" t="shared" si="48" ref="AA187:AA192">Z187*K187</f>
        <v>0</v>
      </c>
      <c r="AR187" s="18" t="s">
        <v>221</v>
      </c>
      <c r="AT187" s="18" t="s">
        <v>158</v>
      </c>
      <c r="AU187" s="18" t="s">
        <v>136</v>
      </c>
      <c r="AY187" s="18" t="s">
        <v>157</v>
      </c>
      <c r="BE187" s="104">
        <f aca="true" t="shared" si="49" ref="BE187:BE192">IF(U187="základní",N187,0)</f>
        <v>0</v>
      </c>
      <c r="BF187" s="104">
        <f aca="true" t="shared" si="50" ref="BF187:BF192">IF(U187="snížená",N187,0)</f>
        <v>0</v>
      </c>
      <c r="BG187" s="104">
        <f aca="true" t="shared" si="51" ref="BG187:BG192">IF(U187="zákl. přenesená",N187,0)</f>
        <v>0</v>
      </c>
      <c r="BH187" s="104">
        <f aca="true" t="shared" si="52" ref="BH187:BH192">IF(U187="sníž. přenesená",N187,0)</f>
        <v>0</v>
      </c>
      <c r="BI187" s="104">
        <f aca="true" t="shared" si="53" ref="BI187:BI192">IF(U187="nulová",N187,0)</f>
        <v>0</v>
      </c>
      <c r="BJ187" s="18" t="s">
        <v>136</v>
      </c>
      <c r="BK187" s="104">
        <f aca="true" t="shared" si="54" ref="BK187:BK192">ROUND(L187*K187,2)</f>
        <v>0</v>
      </c>
      <c r="BL187" s="18" t="s">
        <v>221</v>
      </c>
      <c r="BM187" s="18" t="s">
        <v>313</v>
      </c>
    </row>
    <row r="188" spans="2:65" s="1" customFormat="1" ht="25.5" customHeight="1">
      <c r="B188" s="34"/>
      <c r="C188" s="168" t="s">
        <v>314</v>
      </c>
      <c r="D188" s="168" t="s">
        <v>231</v>
      </c>
      <c r="E188" s="169" t="s">
        <v>315</v>
      </c>
      <c r="F188" s="241" t="s">
        <v>316</v>
      </c>
      <c r="G188" s="241"/>
      <c r="H188" s="241"/>
      <c r="I188" s="241"/>
      <c r="J188" s="170" t="s">
        <v>191</v>
      </c>
      <c r="K188" s="171">
        <v>37.21</v>
      </c>
      <c r="L188" s="242">
        <v>0</v>
      </c>
      <c r="M188" s="243"/>
      <c r="N188" s="244">
        <f t="shared" si="45"/>
        <v>0</v>
      </c>
      <c r="O188" s="240"/>
      <c r="P188" s="240"/>
      <c r="Q188" s="240"/>
      <c r="R188" s="36"/>
      <c r="T188" s="165" t="s">
        <v>22</v>
      </c>
      <c r="U188" s="43" t="s">
        <v>46</v>
      </c>
      <c r="V188" s="35"/>
      <c r="W188" s="166">
        <f t="shared" si="46"/>
        <v>0</v>
      </c>
      <c r="X188" s="166">
        <v>0.0025</v>
      </c>
      <c r="Y188" s="166">
        <f t="shared" si="47"/>
        <v>0.09302500000000001</v>
      </c>
      <c r="Z188" s="166">
        <v>0</v>
      </c>
      <c r="AA188" s="167">
        <f t="shared" si="48"/>
        <v>0</v>
      </c>
      <c r="AR188" s="18" t="s">
        <v>286</v>
      </c>
      <c r="AT188" s="18" t="s">
        <v>231</v>
      </c>
      <c r="AU188" s="18" t="s">
        <v>136</v>
      </c>
      <c r="AY188" s="18" t="s">
        <v>157</v>
      </c>
      <c r="BE188" s="104">
        <f t="shared" si="49"/>
        <v>0</v>
      </c>
      <c r="BF188" s="104">
        <f t="shared" si="50"/>
        <v>0</v>
      </c>
      <c r="BG188" s="104">
        <f t="shared" si="51"/>
        <v>0</v>
      </c>
      <c r="BH188" s="104">
        <f t="shared" si="52"/>
        <v>0</v>
      </c>
      <c r="BI188" s="104">
        <f t="shared" si="53"/>
        <v>0</v>
      </c>
      <c r="BJ188" s="18" t="s">
        <v>136</v>
      </c>
      <c r="BK188" s="104">
        <f t="shared" si="54"/>
        <v>0</v>
      </c>
      <c r="BL188" s="18" t="s">
        <v>221</v>
      </c>
      <c r="BM188" s="18" t="s">
        <v>317</v>
      </c>
    </row>
    <row r="189" spans="2:65" s="1" customFormat="1" ht="38.25" customHeight="1">
      <c r="B189" s="34"/>
      <c r="C189" s="161" t="s">
        <v>318</v>
      </c>
      <c r="D189" s="161" t="s">
        <v>158</v>
      </c>
      <c r="E189" s="162" t="s">
        <v>319</v>
      </c>
      <c r="F189" s="237" t="s">
        <v>320</v>
      </c>
      <c r="G189" s="237"/>
      <c r="H189" s="237"/>
      <c r="I189" s="237"/>
      <c r="J189" s="163" t="s">
        <v>191</v>
      </c>
      <c r="K189" s="164">
        <v>36.48</v>
      </c>
      <c r="L189" s="238">
        <v>0</v>
      </c>
      <c r="M189" s="239"/>
      <c r="N189" s="240">
        <f t="shared" si="45"/>
        <v>0</v>
      </c>
      <c r="O189" s="240"/>
      <c r="P189" s="240"/>
      <c r="Q189" s="240"/>
      <c r="R189" s="36"/>
      <c r="T189" s="165" t="s">
        <v>22</v>
      </c>
      <c r="U189" s="43" t="s">
        <v>46</v>
      </c>
      <c r="V189" s="35"/>
      <c r="W189" s="166">
        <f t="shared" si="46"/>
        <v>0</v>
      </c>
      <c r="X189" s="166">
        <v>1E-05</v>
      </c>
      <c r="Y189" s="166">
        <f t="shared" si="47"/>
        <v>0.0003648</v>
      </c>
      <c r="Z189" s="166">
        <v>0</v>
      </c>
      <c r="AA189" s="167">
        <f t="shared" si="48"/>
        <v>0</v>
      </c>
      <c r="AR189" s="18" t="s">
        <v>221</v>
      </c>
      <c r="AT189" s="18" t="s">
        <v>158</v>
      </c>
      <c r="AU189" s="18" t="s">
        <v>136</v>
      </c>
      <c r="AY189" s="18" t="s">
        <v>157</v>
      </c>
      <c r="BE189" s="104">
        <f t="shared" si="49"/>
        <v>0</v>
      </c>
      <c r="BF189" s="104">
        <f t="shared" si="50"/>
        <v>0</v>
      </c>
      <c r="BG189" s="104">
        <f t="shared" si="51"/>
        <v>0</v>
      </c>
      <c r="BH189" s="104">
        <f t="shared" si="52"/>
        <v>0</v>
      </c>
      <c r="BI189" s="104">
        <f t="shared" si="53"/>
        <v>0</v>
      </c>
      <c r="BJ189" s="18" t="s">
        <v>136</v>
      </c>
      <c r="BK189" s="104">
        <f t="shared" si="54"/>
        <v>0</v>
      </c>
      <c r="BL189" s="18" t="s">
        <v>221</v>
      </c>
      <c r="BM189" s="18" t="s">
        <v>321</v>
      </c>
    </row>
    <row r="190" spans="2:65" s="1" customFormat="1" ht="16.5" customHeight="1">
      <c r="B190" s="34"/>
      <c r="C190" s="168" t="s">
        <v>322</v>
      </c>
      <c r="D190" s="168" t="s">
        <v>231</v>
      </c>
      <c r="E190" s="169" t="s">
        <v>323</v>
      </c>
      <c r="F190" s="241" t="s">
        <v>324</v>
      </c>
      <c r="G190" s="241"/>
      <c r="H190" s="241"/>
      <c r="I190" s="241"/>
      <c r="J190" s="170" t="s">
        <v>191</v>
      </c>
      <c r="K190" s="171">
        <v>40.128</v>
      </c>
      <c r="L190" s="242">
        <v>0</v>
      </c>
      <c r="M190" s="243"/>
      <c r="N190" s="244">
        <f t="shared" si="45"/>
        <v>0</v>
      </c>
      <c r="O190" s="240"/>
      <c r="P190" s="240"/>
      <c r="Q190" s="240"/>
      <c r="R190" s="36"/>
      <c r="T190" s="165" t="s">
        <v>22</v>
      </c>
      <c r="U190" s="43" t="s">
        <v>46</v>
      </c>
      <c r="V190" s="35"/>
      <c r="W190" s="166">
        <f t="shared" si="46"/>
        <v>0</v>
      </c>
      <c r="X190" s="166">
        <v>0.0002</v>
      </c>
      <c r="Y190" s="166">
        <f t="shared" si="47"/>
        <v>0.0080256</v>
      </c>
      <c r="Z190" s="166">
        <v>0</v>
      </c>
      <c r="AA190" s="167">
        <f t="shared" si="48"/>
        <v>0</v>
      </c>
      <c r="AR190" s="18" t="s">
        <v>286</v>
      </c>
      <c r="AT190" s="18" t="s">
        <v>231</v>
      </c>
      <c r="AU190" s="18" t="s">
        <v>136</v>
      </c>
      <c r="AY190" s="18" t="s">
        <v>157</v>
      </c>
      <c r="BE190" s="104">
        <f t="shared" si="49"/>
        <v>0</v>
      </c>
      <c r="BF190" s="104">
        <f t="shared" si="50"/>
        <v>0</v>
      </c>
      <c r="BG190" s="104">
        <f t="shared" si="51"/>
        <v>0</v>
      </c>
      <c r="BH190" s="104">
        <f t="shared" si="52"/>
        <v>0</v>
      </c>
      <c r="BI190" s="104">
        <f t="shared" si="53"/>
        <v>0</v>
      </c>
      <c r="BJ190" s="18" t="s">
        <v>136</v>
      </c>
      <c r="BK190" s="104">
        <f t="shared" si="54"/>
        <v>0</v>
      </c>
      <c r="BL190" s="18" t="s">
        <v>221</v>
      </c>
      <c r="BM190" s="18" t="s">
        <v>325</v>
      </c>
    </row>
    <row r="191" spans="2:65" s="1" customFormat="1" ht="25.5" customHeight="1">
      <c r="B191" s="34"/>
      <c r="C191" s="161" t="s">
        <v>326</v>
      </c>
      <c r="D191" s="161" t="s">
        <v>158</v>
      </c>
      <c r="E191" s="162" t="s">
        <v>327</v>
      </c>
      <c r="F191" s="237" t="s">
        <v>328</v>
      </c>
      <c r="G191" s="237"/>
      <c r="H191" s="237"/>
      <c r="I191" s="237"/>
      <c r="J191" s="163" t="s">
        <v>181</v>
      </c>
      <c r="K191" s="164">
        <v>0.101</v>
      </c>
      <c r="L191" s="238">
        <v>0</v>
      </c>
      <c r="M191" s="239"/>
      <c r="N191" s="240">
        <f t="shared" si="45"/>
        <v>0</v>
      </c>
      <c r="O191" s="240"/>
      <c r="P191" s="240"/>
      <c r="Q191" s="240"/>
      <c r="R191" s="36"/>
      <c r="T191" s="165" t="s">
        <v>22</v>
      </c>
      <c r="U191" s="43" t="s">
        <v>46</v>
      </c>
      <c r="V191" s="35"/>
      <c r="W191" s="166">
        <f t="shared" si="46"/>
        <v>0</v>
      </c>
      <c r="X191" s="166">
        <v>0</v>
      </c>
      <c r="Y191" s="166">
        <f t="shared" si="47"/>
        <v>0</v>
      </c>
      <c r="Z191" s="166">
        <v>0</v>
      </c>
      <c r="AA191" s="167">
        <f t="shared" si="48"/>
        <v>0</v>
      </c>
      <c r="AR191" s="18" t="s">
        <v>221</v>
      </c>
      <c r="AT191" s="18" t="s">
        <v>158</v>
      </c>
      <c r="AU191" s="18" t="s">
        <v>136</v>
      </c>
      <c r="AY191" s="18" t="s">
        <v>157</v>
      </c>
      <c r="BE191" s="104">
        <f t="shared" si="49"/>
        <v>0</v>
      </c>
      <c r="BF191" s="104">
        <f t="shared" si="50"/>
        <v>0</v>
      </c>
      <c r="BG191" s="104">
        <f t="shared" si="51"/>
        <v>0</v>
      </c>
      <c r="BH191" s="104">
        <f t="shared" si="52"/>
        <v>0</v>
      </c>
      <c r="BI191" s="104">
        <f t="shared" si="53"/>
        <v>0</v>
      </c>
      <c r="BJ191" s="18" t="s">
        <v>136</v>
      </c>
      <c r="BK191" s="104">
        <f t="shared" si="54"/>
        <v>0</v>
      </c>
      <c r="BL191" s="18" t="s">
        <v>221</v>
      </c>
      <c r="BM191" s="18" t="s">
        <v>329</v>
      </c>
    </row>
    <row r="192" spans="2:65" s="1" customFormat="1" ht="25.5" customHeight="1">
      <c r="B192" s="34"/>
      <c r="C192" s="161" t="s">
        <v>330</v>
      </c>
      <c r="D192" s="161" t="s">
        <v>158</v>
      </c>
      <c r="E192" s="162" t="s">
        <v>331</v>
      </c>
      <c r="F192" s="237" t="s">
        <v>332</v>
      </c>
      <c r="G192" s="237"/>
      <c r="H192" s="237"/>
      <c r="I192" s="237"/>
      <c r="J192" s="163" t="s">
        <v>181</v>
      </c>
      <c r="K192" s="164">
        <v>0.101</v>
      </c>
      <c r="L192" s="238">
        <v>0</v>
      </c>
      <c r="M192" s="239"/>
      <c r="N192" s="240">
        <f t="shared" si="45"/>
        <v>0</v>
      </c>
      <c r="O192" s="240"/>
      <c r="P192" s="240"/>
      <c r="Q192" s="240"/>
      <c r="R192" s="36"/>
      <c r="T192" s="165" t="s">
        <v>22</v>
      </c>
      <c r="U192" s="43" t="s">
        <v>46</v>
      </c>
      <c r="V192" s="35"/>
      <c r="W192" s="166">
        <f t="shared" si="46"/>
        <v>0</v>
      </c>
      <c r="X192" s="166">
        <v>0</v>
      </c>
      <c r="Y192" s="166">
        <f t="shared" si="47"/>
        <v>0</v>
      </c>
      <c r="Z192" s="166">
        <v>0</v>
      </c>
      <c r="AA192" s="167">
        <f t="shared" si="48"/>
        <v>0</v>
      </c>
      <c r="AR192" s="18" t="s">
        <v>221</v>
      </c>
      <c r="AT192" s="18" t="s">
        <v>158</v>
      </c>
      <c r="AU192" s="18" t="s">
        <v>136</v>
      </c>
      <c r="AY192" s="18" t="s">
        <v>157</v>
      </c>
      <c r="BE192" s="104">
        <f t="shared" si="49"/>
        <v>0</v>
      </c>
      <c r="BF192" s="104">
        <f t="shared" si="50"/>
        <v>0</v>
      </c>
      <c r="BG192" s="104">
        <f t="shared" si="51"/>
        <v>0</v>
      </c>
      <c r="BH192" s="104">
        <f t="shared" si="52"/>
        <v>0</v>
      </c>
      <c r="BI192" s="104">
        <f t="shared" si="53"/>
        <v>0</v>
      </c>
      <c r="BJ192" s="18" t="s">
        <v>136</v>
      </c>
      <c r="BK192" s="104">
        <f t="shared" si="54"/>
        <v>0</v>
      </c>
      <c r="BL192" s="18" t="s">
        <v>221</v>
      </c>
      <c r="BM192" s="18" t="s">
        <v>333</v>
      </c>
    </row>
    <row r="193" spans="2:63" s="9" customFormat="1" ht="29.85" customHeight="1">
      <c r="B193" s="150"/>
      <c r="C193" s="151"/>
      <c r="D193" s="160" t="s">
        <v>117</v>
      </c>
      <c r="E193" s="160"/>
      <c r="F193" s="160"/>
      <c r="G193" s="160"/>
      <c r="H193" s="160"/>
      <c r="I193" s="160"/>
      <c r="J193" s="160"/>
      <c r="K193" s="160"/>
      <c r="L193" s="160"/>
      <c r="M193" s="160"/>
      <c r="N193" s="250">
        <f>BK193</f>
        <v>0</v>
      </c>
      <c r="O193" s="251"/>
      <c r="P193" s="251"/>
      <c r="Q193" s="251"/>
      <c r="R193" s="153"/>
      <c r="T193" s="154"/>
      <c r="U193" s="151"/>
      <c r="V193" s="151"/>
      <c r="W193" s="155">
        <f>W194</f>
        <v>0</v>
      </c>
      <c r="X193" s="151"/>
      <c r="Y193" s="155">
        <f>Y194</f>
        <v>0.005599999999999999</v>
      </c>
      <c r="Z193" s="151"/>
      <c r="AA193" s="156">
        <f>AA194</f>
        <v>0</v>
      </c>
      <c r="AR193" s="157" t="s">
        <v>136</v>
      </c>
      <c r="AT193" s="158" t="s">
        <v>78</v>
      </c>
      <c r="AU193" s="158" t="s">
        <v>84</v>
      </c>
      <c r="AY193" s="157" t="s">
        <v>157</v>
      </c>
      <c r="BK193" s="159">
        <f>BK194</f>
        <v>0</v>
      </c>
    </row>
    <row r="194" spans="2:65" s="1" customFormat="1" ht="25.5" customHeight="1">
      <c r="B194" s="34"/>
      <c r="C194" s="161" t="s">
        <v>334</v>
      </c>
      <c r="D194" s="161" t="s">
        <v>158</v>
      </c>
      <c r="E194" s="162" t="s">
        <v>335</v>
      </c>
      <c r="F194" s="237" t="s">
        <v>336</v>
      </c>
      <c r="G194" s="237"/>
      <c r="H194" s="237"/>
      <c r="I194" s="237"/>
      <c r="J194" s="163" t="s">
        <v>228</v>
      </c>
      <c r="K194" s="164">
        <v>10</v>
      </c>
      <c r="L194" s="238">
        <v>0</v>
      </c>
      <c r="M194" s="239"/>
      <c r="N194" s="240">
        <f>ROUND(L194*K194,2)</f>
        <v>0</v>
      </c>
      <c r="O194" s="240"/>
      <c r="P194" s="240"/>
      <c r="Q194" s="240"/>
      <c r="R194" s="36"/>
      <c r="T194" s="165" t="s">
        <v>22</v>
      </c>
      <c r="U194" s="43" t="s">
        <v>46</v>
      </c>
      <c r="V194" s="35"/>
      <c r="W194" s="166">
        <f>V194*K194</f>
        <v>0</v>
      </c>
      <c r="X194" s="166">
        <v>0.00056</v>
      </c>
      <c r="Y194" s="166">
        <f>X194*K194</f>
        <v>0.005599999999999999</v>
      </c>
      <c r="Z194" s="166">
        <v>0</v>
      </c>
      <c r="AA194" s="167">
        <f>Z194*K194</f>
        <v>0</v>
      </c>
      <c r="AR194" s="18" t="s">
        <v>221</v>
      </c>
      <c r="AT194" s="18" t="s">
        <v>158</v>
      </c>
      <c r="AU194" s="18" t="s">
        <v>136</v>
      </c>
      <c r="AY194" s="18" t="s">
        <v>157</v>
      </c>
      <c r="BE194" s="104">
        <f>IF(U194="základní",N194,0)</f>
        <v>0</v>
      </c>
      <c r="BF194" s="104">
        <f>IF(U194="snížená",N194,0)</f>
        <v>0</v>
      </c>
      <c r="BG194" s="104">
        <f>IF(U194="zákl. přenesená",N194,0)</f>
        <v>0</v>
      </c>
      <c r="BH194" s="104">
        <f>IF(U194="sníž. přenesená",N194,0)</f>
        <v>0</v>
      </c>
      <c r="BI194" s="104">
        <f>IF(U194="nulová",N194,0)</f>
        <v>0</v>
      </c>
      <c r="BJ194" s="18" t="s">
        <v>136</v>
      </c>
      <c r="BK194" s="104">
        <f>ROUND(L194*K194,2)</f>
        <v>0</v>
      </c>
      <c r="BL194" s="18" t="s">
        <v>221</v>
      </c>
      <c r="BM194" s="18" t="s">
        <v>337</v>
      </c>
    </row>
    <row r="195" spans="2:63" s="9" customFormat="1" ht="29.85" customHeight="1">
      <c r="B195" s="150"/>
      <c r="C195" s="151"/>
      <c r="D195" s="160" t="s">
        <v>118</v>
      </c>
      <c r="E195" s="160"/>
      <c r="F195" s="160"/>
      <c r="G195" s="160"/>
      <c r="H195" s="160"/>
      <c r="I195" s="160"/>
      <c r="J195" s="160"/>
      <c r="K195" s="160"/>
      <c r="L195" s="160"/>
      <c r="M195" s="160"/>
      <c r="N195" s="250">
        <f>BK195</f>
        <v>0</v>
      </c>
      <c r="O195" s="251"/>
      <c r="P195" s="251"/>
      <c r="Q195" s="251"/>
      <c r="R195" s="153"/>
      <c r="T195" s="154"/>
      <c r="U195" s="151"/>
      <c r="V195" s="151"/>
      <c r="W195" s="155">
        <f>SUM(W196:W207)</f>
        <v>0</v>
      </c>
      <c r="X195" s="151"/>
      <c r="Y195" s="155">
        <f>SUM(Y196:Y207)</f>
        <v>0.17563000000000004</v>
      </c>
      <c r="Z195" s="151"/>
      <c r="AA195" s="156">
        <f>SUM(AA196:AA207)</f>
        <v>0</v>
      </c>
      <c r="AR195" s="157" t="s">
        <v>136</v>
      </c>
      <c r="AT195" s="158" t="s">
        <v>78</v>
      </c>
      <c r="AU195" s="158" t="s">
        <v>84</v>
      </c>
      <c r="AY195" s="157" t="s">
        <v>157</v>
      </c>
      <c r="BK195" s="159">
        <f>SUM(BK196:BK207)</f>
        <v>0</v>
      </c>
    </row>
    <row r="196" spans="2:65" s="1" customFormat="1" ht="16.5" customHeight="1">
      <c r="B196" s="34"/>
      <c r="C196" s="161" t="s">
        <v>338</v>
      </c>
      <c r="D196" s="161" t="s">
        <v>158</v>
      </c>
      <c r="E196" s="162" t="s">
        <v>339</v>
      </c>
      <c r="F196" s="237" t="s">
        <v>340</v>
      </c>
      <c r="G196" s="237"/>
      <c r="H196" s="237"/>
      <c r="I196" s="237"/>
      <c r="J196" s="163" t="s">
        <v>186</v>
      </c>
      <c r="K196" s="164">
        <v>1</v>
      </c>
      <c r="L196" s="238">
        <v>0</v>
      </c>
      <c r="M196" s="239"/>
      <c r="N196" s="240">
        <f aca="true" t="shared" si="55" ref="N196:N207">ROUND(L196*K196,2)</f>
        <v>0</v>
      </c>
      <c r="O196" s="240"/>
      <c r="P196" s="240"/>
      <c r="Q196" s="240"/>
      <c r="R196" s="36"/>
      <c r="T196" s="165" t="s">
        <v>22</v>
      </c>
      <c r="U196" s="43" t="s">
        <v>46</v>
      </c>
      <c r="V196" s="35"/>
      <c r="W196" s="166">
        <f aca="true" t="shared" si="56" ref="W196:W207">V196*K196</f>
        <v>0</v>
      </c>
      <c r="X196" s="166">
        <v>0.00309</v>
      </c>
      <c r="Y196" s="166">
        <f aca="true" t="shared" si="57" ref="Y196:Y207">X196*K196</f>
        <v>0.00309</v>
      </c>
      <c r="Z196" s="166">
        <v>0</v>
      </c>
      <c r="AA196" s="167">
        <f aca="true" t="shared" si="58" ref="AA196:AA207">Z196*K196</f>
        <v>0</v>
      </c>
      <c r="AR196" s="18" t="s">
        <v>221</v>
      </c>
      <c r="AT196" s="18" t="s">
        <v>158</v>
      </c>
      <c r="AU196" s="18" t="s">
        <v>136</v>
      </c>
      <c r="AY196" s="18" t="s">
        <v>157</v>
      </c>
      <c r="BE196" s="104">
        <f aca="true" t="shared" si="59" ref="BE196:BE207">IF(U196="základní",N196,0)</f>
        <v>0</v>
      </c>
      <c r="BF196" s="104">
        <f aca="true" t="shared" si="60" ref="BF196:BF207">IF(U196="snížená",N196,0)</f>
        <v>0</v>
      </c>
      <c r="BG196" s="104">
        <f aca="true" t="shared" si="61" ref="BG196:BG207">IF(U196="zákl. přenesená",N196,0)</f>
        <v>0</v>
      </c>
      <c r="BH196" s="104">
        <f aca="true" t="shared" si="62" ref="BH196:BH207">IF(U196="sníž. přenesená",N196,0)</f>
        <v>0</v>
      </c>
      <c r="BI196" s="104">
        <f aca="true" t="shared" si="63" ref="BI196:BI207">IF(U196="nulová",N196,0)</f>
        <v>0</v>
      </c>
      <c r="BJ196" s="18" t="s">
        <v>136</v>
      </c>
      <c r="BK196" s="104">
        <f aca="true" t="shared" si="64" ref="BK196:BK207">ROUND(L196*K196,2)</f>
        <v>0</v>
      </c>
      <c r="BL196" s="18" t="s">
        <v>221</v>
      </c>
      <c r="BM196" s="18" t="s">
        <v>341</v>
      </c>
    </row>
    <row r="197" spans="2:65" s="1" customFormat="1" ht="25.5" customHeight="1">
      <c r="B197" s="34"/>
      <c r="C197" s="161" t="s">
        <v>342</v>
      </c>
      <c r="D197" s="161" t="s">
        <v>158</v>
      </c>
      <c r="E197" s="162" t="s">
        <v>343</v>
      </c>
      <c r="F197" s="237" t="s">
        <v>344</v>
      </c>
      <c r="G197" s="237"/>
      <c r="H197" s="237"/>
      <c r="I197" s="237"/>
      <c r="J197" s="163" t="s">
        <v>228</v>
      </c>
      <c r="K197" s="164">
        <v>25</v>
      </c>
      <c r="L197" s="238">
        <v>0</v>
      </c>
      <c r="M197" s="239"/>
      <c r="N197" s="240">
        <f t="shared" si="55"/>
        <v>0</v>
      </c>
      <c r="O197" s="240"/>
      <c r="P197" s="240"/>
      <c r="Q197" s="240"/>
      <c r="R197" s="36"/>
      <c r="T197" s="165" t="s">
        <v>22</v>
      </c>
      <c r="U197" s="43" t="s">
        <v>46</v>
      </c>
      <c r="V197" s="35"/>
      <c r="W197" s="166">
        <f t="shared" si="56"/>
        <v>0</v>
      </c>
      <c r="X197" s="166">
        <v>0.00066</v>
      </c>
      <c r="Y197" s="166">
        <f t="shared" si="57"/>
        <v>0.0165</v>
      </c>
      <c r="Z197" s="166">
        <v>0</v>
      </c>
      <c r="AA197" s="167">
        <f t="shared" si="58"/>
        <v>0</v>
      </c>
      <c r="AR197" s="18" t="s">
        <v>221</v>
      </c>
      <c r="AT197" s="18" t="s">
        <v>158</v>
      </c>
      <c r="AU197" s="18" t="s">
        <v>136</v>
      </c>
      <c r="AY197" s="18" t="s">
        <v>157</v>
      </c>
      <c r="BE197" s="104">
        <f t="shared" si="59"/>
        <v>0</v>
      </c>
      <c r="BF197" s="104">
        <f t="shared" si="60"/>
        <v>0</v>
      </c>
      <c r="BG197" s="104">
        <f t="shared" si="61"/>
        <v>0</v>
      </c>
      <c r="BH197" s="104">
        <f t="shared" si="62"/>
        <v>0</v>
      </c>
      <c r="BI197" s="104">
        <f t="shared" si="63"/>
        <v>0</v>
      </c>
      <c r="BJ197" s="18" t="s">
        <v>136</v>
      </c>
      <c r="BK197" s="104">
        <f t="shared" si="64"/>
        <v>0</v>
      </c>
      <c r="BL197" s="18" t="s">
        <v>221</v>
      </c>
      <c r="BM197" s="18" t="s">
        <v>345</v>
      </c>
    </row>
    <row r="198" spans="2:65" s="1" customFormat="1" ht="25.5" customHeight="1">
      <c r="B198" s="34"/>
      <c r="C198" s="161" t="s">
        <v>346</v>
      </c>
      <c r="D198" s="161" t="s">
        <v>158</v>
      </c>
      <c r="E198" s="162" t="s">
        <v>347</v>
      </c>
      <c r="F198" s="237" t="s">
        <v>348</v>
      </c>
      <c r="G198" s="237"/>
      <c r="H198" s="237"/>
      <c r="I198" s="237"/>
      <c r="J198" s="163" t="s">
        <v>228</v>
      </c>
      <c r="K198" s="164">
        <v>20</v>
      </c>
      <c r="L198" s="238">
        <v>0</v>
      </c>
      <c r="M198" s="239"/>
      <c r="N198" s="240">
        <f t="shared" si="55"/>
        <v>0</v>
      </c>
      <c r="O198" s="240"/>
      <c r="P198" s="240"/>
      <c r="Q198" s="240"/>
      <c r="R198" s="36"/>
      <c r="T198" s="165" t="s">
        <v>22</v>
      </c>
      <c r="U198" s="43" t="s">
        <v>46</v>
      </c>
      <c r="V198" s="35"/>
      <c r="W198" s="166">
        <f t="shared" si="56"/>
        <v>0</v>
      </c>
      <c r="X198" s="166">
        <v>0.00119</v>
      </c>
      <c r="Y198" s="166">
        <f t="shared" si="57"/>
        <v>0.0238</v>
      </c>
      <c r="Z198" s="166">
        <v>0</v>
      </c>
      <c r="AA198" s="167">
        <f t="shared" si="58"/>
        <v>0</v>
      </c>
      <c r="AR198" s="18" t="s">
        <v>221</v>
      </c>
      <c r="AT198" s="18" t="s">
        <v>158</v>
      </c>
      <c r="AU198" s="18" t="s">
        <v>136</v>
      </c>
      <c r="AY198" s="18" t="s">
        <v>157</v>
      </c>
      <c r="BE198" s="104">
        <f t="shared" si="59"/>
        <v>0</v>
      </c>
      <c r="BF198" s="104">
        <f t="shared" si="60"/>
        <v>0</v>
      </c>
      <c r="BG198" s="104">
        <f t="shared" si="61"/>
        <v>0</v>
      </c>
      <c r="BH198" s="104">
        <f t="shared" si="62"/>
        <v>0</v>
      </c>
      <c r="BI198" s="104">
        <f t="shared" si="63"/>
        <v>0</v>
      </c>
      <c r="BJ198" s="18" t="s">
        <v>136</v>
      </c>
      <c r="BK198" s="104">
        <f t="shared" si="64"/>
        <v>0</v>
      </c>
      <c r="BL198" s="18" t="s">
        <v>221</v>
      </c>
      <c r="BM198" s="18" t="s">
        <v>349</v>
      </c>
    </row>
    <row r="199" spans="2:65" s="1" customFormat="1" ht="25.5" customHeight="1">
      <c r="B199" s="34"/>
      <c r="C199" s="161" t="s">
        <v>350</v>
      </c>
      <c r="D199" s="161" t="s">
        <v>158</v>
      </c>
      <c r="E199" s="162" t="s">
        <v>351</v>
      </c>
      <c r="F199" s="237" t="s">
        <v>352</v>
      </c>
      <c r="G199" s="237"/>
      <c r="H199" s="237"/>
      <c r="I199" s="237"/>
      <c r="J199" s="163" t="s">
        <v>228</v>
      </c>
      <c r="K199" s="164">
        <v>25</v>
      </c>
      <c r="L199" s="238">
        <v>0</v>
      </c>
      <c r="M199" s="239"/>
      <c r="N199" s="240">
        <f t="shared" si="55"/>
        <v>0</v>
      </c>
      <c r="O199" s="240"/>
      <c r="P199" s="240"/>
      <c r="Q199" s="240"/>
      <c r="R199" s="36"/>
      <c r="T199" s="165" t="s">
        <v>22</v>
      </c>
      <c r="U199" s="43" t="s">
        <v>46</v>
      </c>
      <c r="V199" s="35"/>
      <c r="W199" s="166">
        <f t="shared" si="56"/>
        <v>0</v>
      </c>
      <c r="X199" s="166">
        <v>0.0035</v>
      </c>
      <c r="Y199" s="166">
        <f t="shared" si="57"/>
        <v>0.08750000000000001</v>
      </c>
      <c r="Z199" s="166">
        <v>0</v>
      </c>
      <c r="AA199" s="167">
        <f t="shared" si="58"/>
        <v>0</v>
      </c>
      <c r="AR199" s="18" t="s">
        <v>221</v>
      </c>
      <c r="AT199" s="18" t="s">
        <v>158</v>
      </c>
      <c r="AU199" s="18" t="s">
        <v>136</v>
      </c>
      <c r="AY199" s="18" t="s">
        <v>157</v>
      </c>
      <c r="BE199" s="104">
        <f t="shared" si="59"/>
        <v>0</v>
      </c>
      <c r="BF199" s="104">
        <f t="shared" si="60"/>
        <v>0</v>
      </c>
      <c r="BG199" s="104">
        <f t="shared" si="61"/>
        <v>0</v>
      </c>
      <c r="BH199" s="104">
        <f t="shared" si="62"/>
        <v>0</v>
      </c>
      <c r="BI199" s="104">
        <f t="shared" si="63"/>
        <v>0</v>
      </c>
      <c r="BJ199" s="18" t="s">
        <v>136</v>
      </c>
      <c r="BK199" s="104">
        <f t="shared" si="64"/>
        <v>0</v>
      </c>
      <c r="BL199" s="18" t="s">
        <v>221</v>
      </c>
      <c r="BM199" s="18" t="s">
        <v>353</v>
      </c>
    </row>
    <row r="200" spans="2:65" s="1" customFormat="1" ht="38.25" customHeight="1">
      <c r="B200" s="34"/>
      <c r="C200" s="161" t="s">
        <v>354</v>
      </c>
      <c r="D200" s="161" t="s">
        <v>158</v>
      </c>
      <c r="E200" s="162" t="s">
        <v>355</v>
      </c>
      <c r="F200" s="237" t="s">
        <v>356</v>
      </c>
      <c r="G200" s="237"/>
      <c r="H200" s="237"/>
      <c r="I200" s="237"/>
      <c r="J200" s="163" t="s">
        <v>228</v>
      </c>
      <c r="K200" s="164">
        <v>25</v>
      </c>
      <c r="L200" s="238">
        <v>0</v>
      </c>
      <c r="M200" s="239"/>
      <c r="N200" s="240">
        <f t="shared" si="55"/>
        <v>0</v>
      </c>
      <c r="O200" s="240"/>
      <c r="P200" s="240"/>
      <c r="Q200" s="240"/>
      <c r="R200" s="36"/>
      <c r="T200" s="165" t="s">
        <v>22</v>
      </c>
      <c r="U200" s="43" t="s">
        <v>46</v>
      </c>
      <c r="V200" s="35"/>
      <c r="W200" s="166">
        <f t="shared" si="56"/>
        <v>0</v>
      </c>
      <c r="X200" s="166">
        <v>5E-05</v>
      </c>
      <c r="Y200" s="166">
        <f t="shared" si="57"/>
        <v>0.00125</v>
      </c>
      <c r="Z200" s="166">
        <v>0</v>
      </c>
      <c r="AA200" s="167">
        <f t="shared" si="58"/>
        <v>0</v>
      </c>
      <c r="AR200" s="18" t="s">
        <v>221</v>
      </c>
      <c r="AT200" s="18" t="s">
        <v>158</v>
      </c>
      <c r="AU200" s="18" t="s">
        <v>136</v>
      </c>
      <c r="AY200" s="18" t="s">
        <v>157</v>
      </c>
      <c r="BE200" s="104">
        <f t="shared" si="59"/>
        <v>0</v>
      </c>
      <c r="BF200" s="104">
        <f t="shared" si="60"/>
        <v>0</v>
      </c>
      <c r="BG200" s="104">
        <f t="shared" si="61"/>
        <v>0</v>
      </c>
      <c r="BH200" s="104">
        <f t="shared" si="62"/>
        <v>0</v>
      </c>
      <c r="BI200" s="104">
        <f t="shared" si="63"/>
        <v>0</v>
      </c>
      <c r="BJ200" s="18" t="s">
        <v>136</v>
      </c>
      <c r="BK200" s="104">
        <f t="shared" si="64"/>
        <v>0</v>
      </c>
      <c r="BL200" s="18" t="s">
        <v>221</v>
      </c>
      <c r="BM200" s="18" t="s">
        <v>357</v>
      </c>
    </row>
    <row r="201" spans="2:65" s="1" customFormat="1" ht="38.25" customHeight="1">
      <c r="B201" s="34"/>
      <c r="C201" s="161" t="s">
        <v>358</v>
      </c>
      <c r="D201" s="161" t="s">
        <v>158</v>
      </c>
      <c r="E201" s="162" t="s">
        <v>359</v>
      </c>
      <c r="F201" s="237" t="s">
        <v>360</v>
      </c>
      <c r="G201" s="237"/>
      <c r="H201" s="237"/>
      <c r="I201" s="237"/>
      <c r="J201" s="163" t="s">
        <v>228</v>
      </c>
      <c r="K201" s="164">
        <v>20</v>
      </c>
      <c r="L201" s="238">
        <v>0</v>
      </c>
      <c r="M201" s="239"/>
      <c r="N201" s="240">
        <f t="shared" si="55"/>
        <v>0</v>
      </c>
      <c r="O201" s="240"/>
      <c r="P201" s="240"/>
      <c r="Q201" s="240"/>
      <c r="R201" s="36"/>
      <c r="T201" s="165" t="s">
        <v>22</v>
      </c>
      <c r="U201" s="43" t="s">
        <v>46</v>
      </c>
      <c r="V201" s="35"/>
      <c r="W201" s="166">
        <f t="shared" si="56"/>
        <v>0</v>
      </c>
      <c r="X201" s="166">
        <v>0.00016</v>
      </c>
      <c r="Y201" s="166">
        <f t="shared" si="57"/>
        <v>0.0032</v>
      </c>
      <c r="Z201" s="166">
        <v>0</v>
      </c>
      <c r="AA201" s="167">
        <f t="shared" si="58"/>
        <v>0</v>
      </c>
      <c r="AR201" s="18" t="s">
        <v>221</v>
      </c>
      <c r="AT201" s="18" t="s">
        <v>158</v>
      </c>
      <c r="AU201" s="18" t="s">
        <v>136</v>
      </c>
      <c r="AY201" s="18" t="s">
        <v>157</v>
      </c>
      <c r="BE201" s="104">
        <f t="shared" si="59"/>
        <v>0</v>
      </c>
      <c r="BF201" s="104">
        <f t="shared" si="60"/>
        <v>0</v>
      </c>
      <c r="BG201" s="104">
        <f t="shared" si="61"/>
        <v>0</v>
      </c>
      <c r="BH201" s="104">
        <f t="shared" si="62"/>
        <v>0</v>
      </c>
      <c r="BI201" s="104">
        <f t="shared" si="63"/>
        <v>0</v>
      </c>
      <c r="BJ201" s="18" t="s">
        <v>136</v>
      </c>
      <c r="BK201" s="104">
        <f t="shared" si="64"/>
        <v>0</v>
      </c>
      <c r="BL201" s="18" t="s">
        <v>221</v>
      </c>
      <c r="BM201" s="18" t="s">
        <v>361</v>
      </c>
    </row>
    <row r="202" spans="2:65" s="1" customFormat="1" ht="38.25" customHeight="1">
      <c r="B202" s="34"/>
      <c r="C202" s="161" t="s">
        <v>362</v>
      </c>
      <c r="D202" s="161" t="s">
        <v>158</v>
      </c>
      <c r="E202" s="162" t="s">
        <v>363</v>
      </c>
      <c r="F202" s="237" t="s">
        <v>364</v>
      </c>
      <c r="G202" s="237"/>
      <c r="H202" s="237"/>
      <c r="I202" s="237"/>
      <c r="J202" s="163" t="s">
        <v>228</v>
      </c>
      <c r="K202" s="164">
        <v>25</v>
      </c>
      <c r="L202" s="238">
        <v>0</v>
      </c>
      <c r="M202" s="239"/>
      <c r="N202" s="240">
        <f t="shared" si="55"/>
        <v>0</v>
      </c>
      <c r="O202" s="240"/>
      <c r="P202" s="240"/>
      <c r="Q202" s="240"/>
      <c r="R202" s="36"/>
      <c r="T202" s="165" t="s">
        <v>22</v>
      </c>
      <c r="U202" s="43" t="s">
        <v>46</v>
      </c>
      <c r="V202" s="35"/>
      <c r="W202" s="166">
        <f t="shared" si="56"/>
        <v>0</v>
      </c>
      <c r="X202" s="166">
        <v>0.00034</v>
      </c>
      <c r="Y202" s="166">
        <f t="shared" si="57"/>
        <v>0.0085</v>
      </c>
      <c r="Z202" s="166">
        <v>0</v>
      </c>
      <c r="AA202" s="167">
        <f t="shared" si="58"/>
        <v>0</v>
      </c>
      <c r="AR202" s="18" t="s">
        <v>221</v>
      </c>
      <c r="AT202" s="18" t="s">
        <v>158</v>
      </c>
      <c r="AU202" s="18" t="s">
        <v>136</v>
      </c>
      <c r="AY202" s="18" t="s">
        <v>157</v>
      </c>
      <c r="BE202" s="104">
        <f t="shared" si="59"/>
        <v>0</v>
      </c>
      <c r="BF202" s="104">
        <f t="shared" si="60"/>
        <v>0</v>
      </c>
      <c r="BG202" s="104">
        <f t="shared" si="61"/>
        <v>0</v>
      </c>
      <c r="BH202" s="104">
        <f t="shared" si="62"/>
        <v>0</v>
      </c>
      <c r="BI202" s="104">
        <f t="shared" si="63"/>
        <v>0</v>
      </c>
      <c r="BJ202" s="18" t="s">
        <v>136</v>
      </c>
      <c r="BK202" s="104">
        <f t="shared" si="64"/>
        <v>0</v>
      </c>
      <c r="BL202" s="18" t="s">
        <v>221</v>
      </c>
      <c r="BM202" s="18" t="s">
        <v>365</v>
      </c>
    </row>
    <row r="203" spans="2:65" s="1" customFormat="1" ht="25.5" customHeight="1">
      <c r="B203" s="34"/>
      <c r="C203" s="161" t="s">
        <v>366</v>
      </c>
      <c r="D203" s="161" t="s">
        <v>158</v>
      </c>
      <c r="E203" s="162" t="s">
        <v>367</v>
      </c>
      <c r="F203" s="237" t="s">
        <v>368</v>
      </c>
      <c r="G203" s="237"/>
      <c r="H203" s="237"/>
      <c r="I203" s="237"/>
      <c r="J203" s="163" t="s">
        <v>228</v>
      </c>
      <c r="K203" s="164">
        <v>70</v>
      </c>
      <c r="L203" s="238">
        <v>0</v>
      </c>
      <c r="M203" s="239"/>
      <c r="N203" s="240">
        <f t="shared" si="55"/>
        <v>0</v>
      </c>
      <c r="O203" s="240"/>
      <c r="P203" s="240"/>
      <c r="Q203" s="240"/>
      <c r="R203" s="36"/>
      <c r="T203" s="165" t="s">
        <v>22</v>
      </c>
      <c r="U203" s="43" t="s">
        <v>46</v>
      </c>
      <c r="V203" s="35"/>
      <c r="W203" s="166">
        <f t="shared" si="56"/>
        <v>0</v>
      </c>
      <c r="X203" s="166">
        <v>0.0004</v>
      </c>
      <c r="Y203" s="166">
        <f t="shared" si="57"/>
        <v>0.028</v>
      </c>
      <c r="Z203" s="166">
        <v>0</v>
      </c>
      <c r="AA203" s="167">
        <f t="shared" si="58"/>
        <v>0</v>
      </c>
      <c r="AR203" s="18" t="s">
        <v>221</v>
      </c>
      <c r="AT203" s="18" t="s">
        <v>158</v>
      </c>
      <c r="AU203" s="18" t="s">
        <v>136</v>
      </c>
      <c r="AY203" s="18" t="s">
        <v>157</v>
      </c>
      <c r="BE203" s="104">
        <f t="shared" si="59"/>
        <v>0</v>
      </c>
      <c r="BF203" s="104">
        <f t="shared" si="60"/>
        <v>0</v>
      </c>
      <c r="BG203" s="104">
        <f t="shared" si="61"/>
        <v>0</v>
      </c>
      <c r="BH203" s="104">
        <f t="shared" si="62"/>
        <v>0</v>
      </c>
      <c r="BI203" s="104">
        <f t="shared" si="63"/>
        <v>0</v>
      </c>
      <c r="BJ203" s="18" t="s">
        <v>136</v>
      </c>
      <c r="BK203" s="104">
        <f t="shared" si="64"/>
        <v>0</v>
      </c>
      <c r="BL203" s="18" t="s">
        <v>221</v>
      </c>
      <c r="BM203" s="18" t="s">
        <v>369</v>
      </c>
    </row>
    <row r="204" spans="2:65" s="1" customFormat="1" ht="25.5" customHeight="1">
      <c r="B204" s="34"/>
      <c r="C204" s="161" t="s">
        <v>370</v>
      </c>
      <c r="D204" s="161" t="s">
        <v>158</v>
      </c>
      <c r="E204" s="162" t="s">
        <v>371</v>
      </c>
      <c r="F204" s="237" t="s">
        <v>372</v>
      </c>
      <c r="G204" s="237"/>
      <c r="H204" s="237"/>
      <c r="I204" s="237"/>
      <c r="J204" s="163" t="s">
        <v>228</v>
      </c>
      <c r="K204" s="164">
        <v>70</v>
      </c>
      <c r="L204" s="238">
        <v>0</v>
      </c>
      <c r="M204" s="239"/>
      <c r="N204" s="240">
        <f t="shared" si="55"/>
        <v>0</v>
      </c>
      <c r="O204" s="240"/>
      <c r="P204" s="240"/>
      <c r="Q204" s="240"/>
      <c r="R204" s="36"/>
      <c r="T204" s="165" t="s">
        <v>22</v>
      </c>
      <c r="U204" s="43" t="s">
        <v>46</v>
      </c>
      <c r="V204" s="35"/>
      <c r="W204" s="166">
        <f t="shared" si="56"/>
        <v>0</v>
      </c>
      <c r="X204" s="166">
        <v>1E-05</v>
      </c>
      <c r="Y204" s="166">
        <f t="shared" si="57"/>
        <v>0.0007000000000000001</v>
      </c>
      <c r="Z204" s="166">
        <v>0</v>
      </c>
      <c r="AA204" s="167">
        <f t="shared" si="58"/>
        <v>0</v>
      </c>
      <c r="AR204" s="18" t="s">
        <v>221</v>
      </c>
      <c r="AT204" s="18" t="s">
        <v>158</v>
      </c>
      <c r="AU204" s="18" t="s">
        <v>136</v>
      </c>
      <c r="AY204" s="18" t="s">
        <v>157</v>
      </c>
      <c r="BE204" s="104">
        <f t="shared" si="59"/>
        <v>0</v>
      </c>
      <c r="BF204" s="104">
        <f t="shared" si="60"/>
        <v>0</v>
      </c>
      <c r="BG204" s="104">
        <f t="shared" si="61"/>
        <v>0</v>
      </c>
      <c r="BH204" s="104">
        <f t="shared" si="62"/>
        <v>0</v>
      </c>
      <c r="BI204" s="104">
        <f t="shared" si="63"/>
        <v>0</v>
      </c>
      <c r="BJ204" s="18" t="s">
        <v>136</v>
      </c>
      <c r="BK204" s="104">
        <f t="shared" si="64"/>
        <v>0</v>
      </c>
      <c r="BL204" s="18" t="s">
        <v>221</v>
      </c>
      <c r="BM204" s="18" t="s">
        <v>373</v>
      </c>
    </row>
    <row r="205" spans="2:65" s="1" customFormat="1" ht="16.5" customHeight="1">
      <c r="B205" s="34"/>
      <c r="C205" s="161" t="s">
        <v>374</v>
      </c>
      <c r="D205" s="161" t="s">
        <v>158</v>
      </c>
      <c r="E205" s="162" t="s">
        <v>375</v>
      </c>
      <c r="F205" s="237" t="s">
        <v>376</v>
      </c>
      <c r="G205" s="237"/>
      <c r="H205" s="237"/>
      <c r="I205" s="237"/>
      <c r="J205" s="163" t="s">
        <v>186</v>
      </c>
      <c r="K205" s="164">
        <v>1</v>
      </c>
      <c r="L205" s="238">
        <v>0</v>
      </c>
      <c r="M205" s="239"/>
      <c r="N205" s="240">
        <f t="shared" si="55"/>
        <v>0</v>
      </c>
      <c r="O205" s="240"/>
      <c r="P205" s="240"/>
      <c r="Q205" s="240"/>
      <c r="R205" s="36"/>
      <c r="T205" s="165" t="s">
        <v>22</v>
      </c>
      <c r="U205" s="43" t="s">
        <v>46</v>
      </c>
      <c r="V205" s="35"/>
      <c r="W205" s="166">
        <f t="shared" si="56"/>
        <v>0</v>
      </c>
      <c r="X205" s="166">
        <v>0.00309</v>
      </c>
      <c r="Y205" s="166">
        <f t="shared" si="57"/>
        <v>0.00309</v>
      </c>
      <c r="Z205" s="166">
        <v>0</v>
      </c>
      <c r="AA205" s="167">
        <f t="shared" si="58"/>
        <v>0</v>
      </c>
      <c r="AR205" s="18" t="s">
        <v>221</v>
      </c>
      <c r="AT205" s="18" t="s">
        <v>158</v>
      </c>
      <c r="AU205" s="18" t="s">
        <v>136</v>
      </c>
      <c r="AY205" s="18" t="s">
        <v>157</v>
      </c>
      <c r="BE205" s="104">
        <f t="shared" si="59"/>
        <v>0</v>
      </c>
      <c r="BF205" s="104">
        <f t="shared" si="60"/>
        <v>0</v>
      </c>
      <c r="BG205" s="104">
        <f t="shared" si="61"/>
        <v>0</v>
      </c>
      <c r="BH205" s="104">
        <f t="shared" si="62"/>
        <v>0</v>
      </c>
      <c r="BI205" s="104">
        <f t="shared" si="63"/>
        <v>0</v>
      </c>
      <c r="BJ205" s="18" t="s">
        <v>136</v>
      </c>
      <c r="BK205" s="104">
        <f t="shared" si="64"/>
        <v>0</v>
      </c>
      <c r="BL205" s="18" t="s">
        <v>221</v>
      </c>
      <c r="BM205" s="18" t="s">
        <v>377</v>
      </c>
    </row>
    <row r="206" spans="2:65" s="1" customFormat="1" ht="25.5" customHeight="1">
      <c r="B206" s="34"/>
      <c r="C206" s="161" t="s">
        <v>378</v>
      </c>
      <c r="D206" s="161" t="s">
        <v>158</v>
      </c>
      <c r="E206" s="162" t="s">
        <v>379</v>
      </c>
      <c r="F206" s="237" t="s">
        <v>380</v>
      </c>
      <c r="G206" s="237"/>
      <c r="H206" s="237"/>
      <c r="I206" s="237"/>
      <c r="J206" s="163" t="s">
        <v>181</v>
      </c>
      <c r="K206" s="164">
        <v>0.176</v>
      </c>
      <c r="L206" s="238">
        <v>0</v>
      </c>
      <c r="M206" s="239"/>
      <c r="N206" s="240">
        <f t="shared" si="55"/>
        <v>0</v>
      </c>
      <c r="O206" s="240"/>
      <c r="P206" s="240"/>
      <c r="Q206" s="240"/>
      <c r="R206" s="36"/>
      <c r="T206" s="165" t="s">
        <v>22</v>
      </c>
      <c r="U206" s="43" t="s">
        <v>46</v>
      </c>
      <c r="V206" s="35"/>
      <c r="W206" s="166">
        <f t="shared" si="56"/>
        <v>0</v>
      </c>
      <c r="X206" s="166">
        <v>0</v>
      </c>
      <c r="Y206" s="166">
        <f t="shared" si="57"/>
        <v>0</v>
      </c>
      <c r="Z206" s="166">
        <v>0</v>
      </c>
      <c r="AA206" s="167">
        <f t="shared" si="58"/>
        <v>0</v>
      </c>
      <c r="AR206" s="18" t="s">
        <v>221</v>
      </c>
      <c r="AT206" s="18" t="s">
        <v>158</v>
      </c>
      <c r="AU206" s="18" t="s">
        <v>136</v>
      </c>
      <c r="AY206" s="18" t="s">
        <v>157</v>
      </c>
      <c r="BE206" s="104">
        <f t="shared" si="59"/>
        <v>0</v>
      </c>
      <c r="BF206" s="104">
        <f t="shared" si="60"/>
        <v>0</v>
      </c>
      <c r="BG206" s="104">
        <f t="shared" si="61"/>
        <v>0</v>
      </c>
      <c r="BH206" s="104">
        <f t="shared" si="62"/>
        <v>0</v>
      </c>
      <c r="BI206" s="104">
        <f t="shared" si="63"/>
        <v>0</v>
      </c>
      <c r="BJ206" s="18" t="s">
        <v>136</v>
      </c>
      <c r="BK206" s="104">
        <f t="shared" si="64"/>
        <v>0</v>
      </c>
      <c r="BL206" s="18" t="s">
        <v>221</v>
      </c>
      <c r="BM206" s="18" t="s">
        <v>381</v>
      </c>
    </row>
    <row r="207" spans="2:65" s="1" customFormat="1" ht="25.5" customHeight="1">
      <c r="B207" s="34"/>
      <c r="C207" s="161" t="s">
        <v>382</v>
      </c>
      <c r="D207" s="161" t="s">
        <v>158</v>
      </c>
      <c r="E207" s="162" t="s">
        <v>383</v>
      </c>
      <c r="F207" s="237" t="s">
        <v>384</v>
      </c>
      <c r="G207" s="237"/>
      <c r="H207" s="237"/>
      <c r="I207" s="237"/>
      <c r="J207" s="163" t="s">
        <v>181</v>
      </c>
      <c r="K207" s="164">
        <v>0.176</v>
      </c>
      <c r="L207" s="238">
        <v>0</v>
      </c>
      <c r="M207" s="239"/>
      <c r="N207" s="240">
        <f t="shared" si="55"/>
        <v>0</v>
      </c>
      <c r="O207" s="240"/>
      <c r="P207" s="240"/>
      <c r="Q207" s="240"/>
      <c r="R207" s="36"/>
      <c r="T207" s="165" t="s">
        <v>22</v>
      </c>
      <c r="U207" s="43" t="s">
        <v>46</v>
      </c>
      <c r="V207" s="35"/>
      <c r="W207" s="166">
        <f t="shared" si="56"/>
        <v>0</v>
      </c>
      <c r="X207" s="166">
        <v>0</v>
      </c>
      <c r="Y207" s="166">
        <f t="shared" si="57"/>
        <v>0</v>
      </c>
      <c r="Z207" s="166">
        <v>0</v>
      </c>
      <c r="AA207" s="167">
        <f t="shared" si="58"/>
        <v>0</v>
      </c>
      <c r="AR207" s="18" t="s">
        <v>221</v>
      </c>
      <c r="AT207" s="18" t="s">
        <v>158</v>
      </c>
      <c r="AU207" s="18" t="s">
        <v>136</v>
      </c>
      <c r="AY207" s="18" t="s">
        <v>157</v>
      </c>
      <c r="BE207" s="104">
        <f t="shared" si="59"/>
        <v>0</v>
      </c>
      <c r="BF207" s="104">
        <f t="shared" si="60"/>
        <v>0</v>
      </c>
      <c r="BG207" s="104">
        <f t="shared" si="61"/>
        <v>0</v>
      </c>
      <c r="BH207" s="104">
        <f t="shared" si="62"/>
        <v>0</v>
      </c>
      <c r="BI207" s="104">
        <f t="shared" si="63"/>
        <v>0</v>
      </c>
      <c r="BJ207" s="18" t="s">
        <v>136</v>
      </c>
      <c r="BK207" s="104">
        <f t="shared" si="64"/>
        <v>0</v>
      </c>
      <c r="BL207" s="18" t="s">
        <v>221</v>
      </c>
      <c r="BM207" s="18" t="s">
        <v>385</v>
      </c>
    </row>
    <row r="208" spans="2:63" s="9" customFormat="1" ht="29.85" customHeight="1">
      <c r="B208" s="150"/>
      <c r="C208" s="151"/>
      <c r="D208" s="160" t="s">
        <v>119</v>
      </c>
      <c r="E208" s="160"/>
      <c r="F208" s="160"/>
      <c r="G208" s="160"/>
      <c r="H208" s="160"/>
      <c r="I208" s="160"/>
      <c r="J208" s="160"/>
      <c r="K208" s="160"/>
      <c r="L208" s="160"/>
      <c r="M208" s="160"/>
      <c r="N208" s="250">
        <f>BK208</f>
        <v>0</v>
      </c>
      <c r="O208" s="251"/>
      <c r="P208" s="251"/>
      <c r="Q208" s="251"/>
      <c r="R208" s="153"/>
      <c r="T208" s="154"/>
      <c r="U208" s="151"/>
      <c r="V208" s="151"/>
      <c r="W208" s="155">
        <f>SUM(W209:W215)</f>
        <v>0</v>
      </c>
      <c r="X208" s="151"/>
      <c r="Y208" s="155">
        <f>SUM(Y209:Y215)</f>
        <v>1.52088</v>
      </c>
      <c r="Z208" s="151"/>
      <c r="AA208" s="156">
        <f>SUM(AA209:AA215)</f>
        <v>0</v>
      </c>
      <c r="AR208" s="157" t="s">
        <v>136</v>
      </c>
      <c r="AT208" s="158" t="s">
        <v>78</v>
      </c>
      <c r="AU208" s="158" t="s">
        <v>84</v>
      </c>
      <c r="AY208" s="157" t="s">
        <v>157</v>
      </c>
      <c r="BK208" s="159">
        <f>SUM(BK209:BK215)</f>
        <v>0</v>
      </c>
    </row>
    <row r="209" spans="2:65" s="1" customFormat="1" ht="25.5" customHeight="1">
      <c r="B209" s="34"/>
      <c r="C209" s="161" t="s">
        <v>386</v>
      </c>
      <c r="D209" s="161" t="s">
        <v>158</v>
      </c>
      <c r="E209" s="162" t="s">
        <v>387</v>
      </c>
      <c r="F209" s="237" t="s">
        <v>388</v>
      </c>
      <c r="G209" s="237"/>
      <c r="H209" s="237"/>
      <c r="I209" s="237"/>
      <c r="J209" s="163" t="s">
        <v>389</v>
      </c>
      <c r="K209" s="164">
        <v>1</v>
      </c>
      <c r="L209" s="238">
        <v>0</v>
      </c>
      <c r="M209" s="239"/>
      <c r="N209" s="240">
        <f aca="true" t="shared" si="65" ref="N209:N215">ROUND(L209*K209,2)</f>
        <v>0</v>
      </c>
      <c r="O209" s="240"/>
      <c r="P209" s="240"/>
      <c r="Q209" s="240"/>
      <c r="R209" s="36"/>
      <c r="T209" s="165" t="s">
        <v>22</v>
      </c>
      <c r="U209" s="43" t="s">
        <v>46</v>
      </c>
      <c r="V209" s="35"/>
      <c r="W209" s="166">
        <f aca="true" t="shared" si="66" ref="W209:W215">V209*K209</f>
        <v>0</v>
      </c>
      <c r="X209" s="166">
        <v>0.00548</v>
      </c>
      <c r="Y209" s="166">
        <f aca="true" t="shared" si="67" ref="Y209:Y215">X209*K209</f>
        <v>0.00548</v>
      </c>
      <c r="Z209" s="166">
        <v>0</v>
      </c>
      <c r="AA209" s="167">
        <f aca="true" t="shared" si="68" ref="AA209:AA215">Z209*K209</f>
        <v>0</v>
      </c>
      <c r="AR209" s="18" t="s">
        <v>221</v>
      </c>
      <c r="AT209" s="18" t="s">
        <v>158</v>
      </c>
      <c r="AU209" s="18" t="s">
        <v>136</v>
      </c>
      <c r="AY209" s="18" t="s">
        <v>157</v>
      </c>
      <c r="BE209" s="104">
        <f aca="true" t="shared" si="69" ref="BE209:BE215">IF(U209="základní",N209,0)</f>
        <v>0</v>
      </c>
      <c r="BF209" s="104">
        <f aca="true" t="shared" si="70" ref="BF209:BF215">IF(U209="snížená",N209,0)</f>
        <v>0</v>
      </c>
      <c r="BG209" s="104">
        <f aca="true" t="shared" si="71" ref="BG209:BG215">IF(U209="zákl. přenesená",N209,0)</f>
        <v>0</v>
      </c>
      <c r="BH209" s="104">
        <f aca="true" t="shared" si="72" ref="BH209:BH215">IF(U209="sníž. přenesená",N209,0)</f>
        <v>0</v>
      </c>
      <c r="BI209" s="104">
        <f aca="true" t="shared" si="73" ref="BI209:BI215">IF(U209="nulová",N209,0)</f>
        <v>0</v>
      </c>
      <c r="BJ209" s="18" t="s">
        <v>136</v>
      </c>
      <c r="BK209" s="104">
        <f aca="true" t="shared" si="74" ref="BK209:BK215">ROUND(L209*K209,2)</f>
        <v>0</v>
      </c>
      <c r="BL209" s="18" t="s">
        <v>221</v>
      </c>
      <c r="BM209" s="18" t="s">
        <v>390</v>
      </c>
    </row>
    <row r="210" spans="2:65" s="1" customFormat="1" ht="16.5" customHeight="1">
      <c r="B210" s="34"/>
      <c r="C210" s="161" t="s">
        <v>391</v>
      </c>
      <c r="D210" s="161" t="s">
        <v>158</v>
      </c>
      <c r="E210" s="162" t="s">
        <v>392</v>
      </c>
      <c r="F210" s="237" t="s">
        <v>393</v>
      </c>
      <c r="G210" s="237"/>
      <c r="H210" s="237"/>
      <c r="I210" s="237"/>
      <c r="J210" s="163" t="s">
        <v>389</v>
      </c>
      <c r="K210" s="164">
        <v>1</v>
      </c>
      <c r="L210" s="238">
        <v>0</v>
      </c>
      <c r="M210" s="239"/>
      <c r="N210" s="240">
        <f t="shared" si="65"/>
        <v>0</v>
      </c>
      <c r="O210" s="240"/>
      <c r="P210" s="240"/>
      <c r="Q210" s="240"/>
      <c r="R210" s="36"/>
      <c r="T210" s="165" t="s">
        <v>22</v>
      </c>
      <c r="U210" s="43" t="s">
        <v>46</v>
      </c>
      <c r="V210" s="35"/>
      <c r="W210" s="166">
        <f t="shared" si="66"/>
        <v>0</v>
      </c>
      <c r="X210" s="166">
        <v>0.00548</v>
      </c>
      <c r="Y210" s="166">
        <f t="shared" si="67"/>
        <v>0.00548</v>
      </c>
      <c r="Z210" s="166">
        <v>0</v>
      </c>
      <c r="AA210" s="167">
        <f t="shared" si="68"/>
        <v>0</v>
      </c>
      <c r="AR210" s="18" t="s">
        <v>221</v>
      </c>
      <c r="AT210" s="18" t="s">
        <v>158</v>
      </c>
      <c r="AU210" s="18" t="s">
        <v>136</v>
      </c>
      <c r="AY210" s="18" t="s">
        <v>157</v>
      </c>
      <c r="BE210" s="104">
        <f t="shared" si="69"/>
        <v>0</v>
      </c>
      <c r="BF210" s="104">
        <f t="shared" si="70"/>
        <v>0</v>
      </c>
      <c r="BG210" s="104">
        <f t="shared" si="71"/>
        <v>0</v>
      </c>
      <c r="BH210" s="104">
        <f t="shared" si="72"/>
        <v>0</v>
      </c>
      <c r="BI210" s="104">
        <f t="shared" si="73"/>
        <v>0</v>
      </c>
      <c r="BJ210" s="18" t="s">
        <v>136</v>
      </c>
      <c r="BK210" s="104">
        <f t="shared" si="74"/>
        <v>0</v>
      </c>
      <c r="BL210" s="18" t="s">
        <v>221</v>
      </c>
      <c r="BM210" s="18" t="s">
        <v>394</v>
      </c>
    </row>
    <row r="211" spans="2:65" s="1" customFormat="1" ht="16.5" customHeight="1">
      <c r="B211" s="34"/>
      <c r="C211" s="161" t="s">
        <v>395</v>
      </c>
      <c r="D211" s="161" t="s">
        <v>158</v>
      </c>
      <c r="E211" s="162" t="s">
        <v>396</v>
      </c>
      <c r="F211" s="237" t="s">
        <v>397</v>
      </c>
      <c r="G211" s="237"/>
      <c r="H211" s="237"/>
      <c r="I211" s="237"/>
      <c r="J211" s="163" t="s">
        <v>389</v>
      </c>
      <c r="K211" s="164">
        <v>1</v>
      </c>
      <c r="L211" s="238">
        <v>0</v>
      </c>
      <c r="M211" s="239"/>
      <c r="N211" s="240">
        <f t="shared" si="65"/>
        <v>0</v>
      </c>
      <c r="O211" s="240"/>
      <c r="P211" s="240"/>
      <c r="Q211" s="240"/>
      <c r="R211" s="36"/>
      <c r="T211" s="165" t="s">
        <v>22</v>
      </c>
      <c r="U211" s="43" t="s">
        <v>46</v>
      </c>
      <c r="V211" s="35"/>
      <c r="W211" s="166">
        <f t="shared" si="66"/>
        <v>0</v>
      </c>
      <c r="X211" s="166">
        <v>0.00548</v>
      </c>
      <c r="Y211" s="166">
        <f t="shared" si="67"/>
        <v>0.00548</v>
      </c>
      <c r="Z211" s="166">
        <v>0</v>
      </c>
      <c r="AA211" s="167">
        <f t="shared" si="68"/>
        <v>0</v>
      </c>
      <c r="AR211" s="18" t="s">
        <v>221</v>
      </c>
      <c r="AT211" s="18" t="s">
        <v>158</v>
      </c>
      <c r="AU211" s="18" t="s">
        <v>136</v>
      </c>
      <c r="AY211" s="18" t="s">
        <v>157</v>
      </c>
      <c r="BE211" s="104">
        <f t="shared" si="69"/>
        <v>0</v>
      </c>
      <c r="BF211" s="104">
        <f t="shared" si="70"/>
        <v>0</v>
      </c>
      <c r="BG211" s="104">
        <f t="shared" si="71"/>
        <v>0</v>
      </c>
      <c r="BH211" s="104">
        <f t="shared" si="72"/>
        <v>0</v>
      </c>
      <c r="BI211" s="104">
        <f t="shared" si="73"/>
        <v>0</v>
      </c>
      <c r="BJ211" s="18" t="s">
        <v>136</v>
      </c>
      <c r="BK211" s="104">
        <f t="shared" si="74"/>
        <v>0</v>
      </c>
      <c r="BL211" s="18" t="s">
        <v>221</v>
      </c>
      <c r="BM211" s="18" t="s">
        <v>398</v>
      </c>
    </row>
    <row r="212" spans="2:65" s="1" customFormat="1" ht="38.25" customHeight="1">
      <c r="B212" s="34"/>
      <c r="C212" s="161" t="s">
        <v>399</v>
      </c>
      <c r="D212" s="161" t="s">
        <v>158</v>
      </c>
      <c r="E212" s="162" t="s">
        <v>400</v>
      </c>
      <c r="F212" s="237" t="s">
        <v>401</v>
      </c>
      <c r="G212" s="237"/>
      <c r="H212" s="237"/>
      <c r="I212" s="237"/>
      <c r="J212" s="163" t="s">
        <v>389</v>
      </c>
      <c r="K212" s="164">
        <v>3</v>
      </c>
      <c r="L212" s="238">
        <v>0</v>
      </c>
      <c r="M212" s="239"/>
      <c r="N212" s="240">
        <f t="shared" si="65"/>
        <v>0</v>
      </c>
      <c r="O212" s="240"/>
      <c r="P212" s="240"/>
      <c r="Q212" s="240"/>
      <c r="R212" s="36"/>
      <c r="T212" s="165" t="s">
        <v>22</v>
      </c>
      <c r="U212" s="43" t="s">
        <v>46</v>
      </c>
      <c r="V212" s="35"/>
      <c r="W212" s="166">
        <f t="shared" si="66"/>
        <v>0</v>
      </c>
      <c r="X212" s="166">
        <v>0.00548</v>
      </c>
      <c r="Y212" s="166">
        <f t="shared" si="67"/>
        <v>0.01644</v>
      </c>
      <c r="Z212" s="166">
        <v>0</v>
      </c>
      <c r="AA212" s="167">
        <f t="shared" si="68"/>
        <v>0</v>
      </c>
      <c r="AR212" s="18" t="s">
        <v>221</v>
      </c>
      <c r="AT212" s="18" t="s">
        <v>158</v>
      </c>
      <c r="AU212" s="18" t="s">
        <v>136</v>
      </c>
      <c r="AY212" s="18" t="s">
        <v>157</v>
      </c>
      <c r="BE212" s="104">
        <f t="shared" si="69"/>
        <v>0</v>
      </c>
      <c r="BF212" s="104">
        <f t="shared" si="70"/>
        <v>0</v>
      </c>
      <c r="BG212" s="104">
        <f t="shared" si="71"/>
        <v>0</v>
      </c>
      <c r="BH212" s="104">
        <f t="shared" si="72"/>
        <v>0</v>
      </c>
      <c r="BI212" s="104">
        <f t="shared" si="73"/>
        <v>0</v>
      </c>
      <c r="BJ212" s="18" t="s">
        <v>136</v>
      </c>
      <c r="BK212" s="104">
        <f t="shared" si="74"/>
        <v>0</v>
      </c>
      <c r="BL212" s="18" t="s">
        <v>221</v>
      </c>
      <c r="BM212" s="18" t="s">
        <v>402</v>
      </c>
    </row>
    <row r="213" spans="2:65" s="1" customFormat="1" ht="25.5" customHeight="1">
      <c r="B213" s="34"/>
      <c r="C213" s="168" t="s">
        <v>403</v>
      </c>
      <c r="D213" s="168" t="s">
        <v>231</v>
      </c>
      <c r="E213" s="169" t="s">
        <v>404</v>
      </c>
      <c r="F213" s="241" t="s">
        <v>405</v>
      </c>
      <c r="G213" s="241"/>
      <c r="H213" s="241"/>
      <c r="I213" s="241"/>
      <c r="J213" s="170" t="s">
        <v>204</v>
      </c>
      <c r="K213" s="171">
        <v>3</v>
      </c>
      <c r="L213" s="242">
        <v>0</v>
      </c>
      <c r="M213" s="243"/>
      <c r="N213" s="244">
        <f t="shared" si="65"/>
        <v>0</v>
      </c>
      <c r="O213" s="240"/>
      <c r="P213" s="240"/>
      <c r="Q213" s="240"/>
      <c r="R213" s="36"/>
      <c r="T213" s="165" t="s">
        <v>22</v>
      </c>
      <c r="U213" s="43" t="s">
        <v>46</v>
      </c>
      <c r="V213" s="35"/>
      <c r="W213" s="166">
        <f t="shared" si="66"/>
        <v>0</v>
      </c>
      <c r="X213" s="166">
        <v>0.496</v>
      </c>
      <c r="Y213" s="166">
        <f t="shared" si="67"/>
        <v>1.488</v>
      </c>
      <c r="Z213" s="166">
        <v>0</v>
      </c>
      <c r="AA213" s="167">
        <f t="shared" si="68"/>
        <v>0</v>
      </c>
      <c r="AR213" s="18" t="s">
        <v>286</v>
      </c>
      <c r="AT213" s="18" t="s">
        <v>231</v>
      </c>
      <c r="AU213" s="18" t="s">
        <v>136</v>
      </c>
      <c r="AY213" s="18" t="s">
        <v>157</v>
      </c>
      <c r="BE213" s="104">
        <f t="shared" si="69"/>
        <v>0</v>
      </c>
      <c r="BF213" s="104">
        <f t="shared" si="70"/>
        <v>0</v>
      </c>
      <c r="BG213" s="104">
        <f t="shared" si="71"/>
        <v>0</v>
      </c>
      <c r="BH213" s="104">
        <f t="shared" si="72"/>
        <v>0</v>
      </c>
      <c r="BI213" s="104">
        <f t="shared" si="73"/>
        <v>0</v>
      </c>
      <c r="BJ213" s="18" t="s">
        <v>136</v>
      </c>
      <c r="BK213" s="104">
        <f t="shared" si="74"/>
        <v>0</v>
      </c>
      <c r="BL213" s="18" t="s">
        <v>221</v>
      </c>
      <c r="BM213" s="18" t="s">
        <v>406</v>
      </c>
    </row>
    <row r="214" spans="2:65" s="1" customFormat="1" ht="25.5" customHeight="1">
      <c r="B214" s="34"/>
      <c r="C214" s="161" t="s">
        <v>407</v>
      </c>
      <c r="D214" s="161" t="s">
        <v>158</v>
      </c>
      <c r="E214" s="162" t="s">
        <v>408</v>
      </c>
      <c r="F214" s="237" t="s">
        <v>409</v>
      </c>
      <c r="G214" s="237"/>
      <c r="H214" s="237"/>
      <c r="I214" s="237"/>
      <c r="J214" s="163" t="s">
        <v>181</v>
      </c>
      <c r="K214" s="164">
        <v>1.521</v>
      </c>
      <c r="L214" s="238">
        <v>0</v>
      </c>
      <c r="M214" s="239"/>
      <c r="N214" s="240">
        <f t="shared" si="65"/>
        <v>0</v>
      </c>
      <c r="O214" s="240"/>
      <c r="P214" s="240"/>
      <c r="Q214" s="240"/>
      <c r="R214" s="36"/>
      <c r="T214" s="165" t="s">
        <v>22</v>
      </c>
      <c r="U214" s="43" t="s">
        <v>46</v>
      </c>
      <c r="V214" s="35"/>
      <c r="W214" s="166">
        <f t="shared" si="66"/>
        <v>0</v>
      </c>
      <c r="X214" s="166">
        <v>0</v>
      </c>
      <c r="Y214" s="166">
        <f t="shared" si="67"/>
        <v>0</v>
      </c>
      <c r="Z214" s="166">
        <v>0</v>
      </c>
      <c r="AA214" s="167">
        <f t="shared" si="68"/>
        <v>0</v>
      </c>
      <c r="AR214" s="18" t="s">
        <v>221</v>
      </c>
      <c r="AT214" s="18" t="s">
        <v>158</v>
      </c>
      <c r="AU214" s="18" t="s">
        <v>136</v>
      </c>
      <c r="AY214" s="18" t="s">
        <v>157</v>
      </c>
      <c r="BE214" s="104">
        <f t="shared" si="69"/>
        <v>0</v>
      </c>
      <c r="BF214" s="104">
        <f t="shared" si="70"/>
        <v>0</v>
      </c>
      <c r="BG214" s="104">
        <f t="shared" si="71"/>
        <v>0</v>
      </c>
      <c r="BH214" s="104">
        <f t="shared" si="72"/>
        <v>0</v>
      </c>
      <c r="BI214" s="104">
        <f t="shared" si="73"/>
        <v>0</v>
      </c>
      <c r="BJ214" s="18" t="s">
        <v>136</v>
      </c>
      <c r="BK214" s="104">
        <f t="shared" si="74"/>
        <v>0</v>
      </c>
      <c r="BL214" s="18" t="s">
        <v>221</v>
      </c>
      <c r="BM214" s="18" t="s">
        <v>410</v>
      </c>
    </row>
    <row r="215" spans="2:65" s="1" customFormat="1" ht="25.5" customHeight="1">
      <c r="B215" s="34"/>
      <c r="C215" s="161" t="s">
        <v>411</v>
      </c>
      <c r="D215" s="161" t="s">
        <v>158</v>
      </c>
      <c r="E215" s="162" t="s">
        <v>412</v>
      </c>
      <c r="F215" s="237" t="s">
        <v>413</v>
      </c>
      <c r="G215" s="237"/>
      <c r="H215" s="237"/>
      <c r="I215" s="237"/>
      <c r="J215" s="163" t="s">
        <v>181</v>
      </c>
      <c r="K215" s="164">
        <v>1.521</v>
      </c>
      <c r="L215" s="238">
        <v>0</v>
      </c>
      <c r="M215" s="239"/>
      <c r="N215" s="240">
        <f t="shared" si="65"/>
        <v>0</v>
      </c>
      <c r="O215" s="240"/>
      <c r="P215" s="240"/>
      <c r="Q215" s="240"/>
      <c r="R215" s="36"/>
      <c r="T215" s="165" t="s">
        <v>22</v>
      </c>
      <c r="U215" s="43" t="s">
        <v>46</v>
      </c>
      <c r="V215" s="35"/>
      <c r="W215" s="166">
        <f t="shared" si="66"/>
        <v>0</v>
      </c>
      <c r="X215" s="166">
        <v>0</v>
      </c>
      <c r="Y215" s="166">
        <f t="shared" si="67"/>
        <v>0</v>
      </c>
      <c r="Z215" s="166">
        <v>0</v>
      </c>
      <c r="AA215" s="167">
        <f t="shared" si="68"/>
        <v>0</v>
      </c>
      <c r="AR215" s="18" t="s">
        <v>221</v>
      </c>
      <c r="AT215" s="18" t="s">
        <v>158</v>
      </c>
      <c r="AU215" s="18" t="s">
        <v>136</v>
      </c>
      <c r="AY215" s="18" t="s">
        <v>157</v>
      </c>
      <c r="BE215" s="104">
        <f t="shared" si="69"/>
        <v>0</v>
      </c>
      <c r="BF215" s="104">
        <f t="shared" si="70"/>
        <v>0</v>
      </c>
      <c r="BG215" s="104">
        <f t="shared" si="71"/>
        <v>0</v>
      </c>
      <c r="BH215" s="104">
        <f t="shared" si="72"/>
        <v>0</v>
      </c>
      <c r="BI215" s="104">
        <f t="shared" si="73"/>
        <v>0</v>
      </c>
      <c r="BJ215" s="18" t="s">
        <v>136</v>
      </c>
      <c r="BK215" s="104">
        <f t="shared" si="74"/>
        <v>0</v>
      </c>
      <c r="BL215" s="18" t="s">
        <v>221</v>
      </c>
      <c r="BM215" s="18" t="s">
        <v>414</v>
      </c>
    </row>
    <row r="216" spans="2:63" s="9" customFormat="1" ht="29.85" customHeight="1">
      <c r="B216" s="150"/>
      <c r="C216" s="151"/>
      <c r="D216" s="160" t="s">
        <v>120</v>
      </c>
      <c r="E216" s="160"/>
      <c r="F216" s="160"/>
      <c r="G216" s="160"/>
      <c r="H216" s="160"/>
      <c r="I216" s="160"/>
      <c r="J216" s="160"/>
      <c r="K216" s="160"/>
      <c r="L216" s="160"/>
      <c r="M216" s="160"/>
      <c r="N216" s="250">
        <f>BK216</f>
        <v>0</v>
      </c>
      <c r="O216" s="251"/>
      <c r="P216" s="251"/>
      <c r="Q216" s="251"/>
      <c r="R216" s="153"/>
      <c r="T216" s="154"/>
      <c r="U216" s="151"/>
      <c r="V216" s="151"/>
      <c r="W216" s="155">
        <f>SUM(W217:W231)</f>
        <v>0</v>
      </c>
      <c r="X216" s="151"/>
      <c r="Y216" s="155">
        <f>SUM(Y217:Y231)</f>
        <v>0.5749000000000001</v>
      </c>
      <c r="Z216" s="151"/>
      <c r="AA216" s="156">
        <f>SUM(AA217:AA231)</f>
        <v>0</v>
      </c>
      <c r="AR216" s="157" t="s">
        <v>136</v>
      </c>
      <c r="AT216" s="158" t="s">
        <v>78</v>
      </c>
      <c r="AU216" s="158" t="s">
        <v>84</v>
      </c>
      <c r="AY216" s="157" t="s">
        <v>157</v>
      </c>
      <c r="BK216" s="159">
        <f>SUM(BK217:BK231)</f>
        <v>0</v>
      </c>
    </row>
    <row r="217" spans="2:65" s="1" customFormat="1" ht="25.5" customHeight="1">
      <c r="B217" s="34"/>
      <c r="C217" s="161" t="s">
        <v>415</v>
      </c>
      <c r="D217" s="161" t="s">
        <v>158</v>
      </c>
      <c r="E217" s="162" t="s">
        <v>416</v>
      </c>
      <c r="F217" s="237" t="s">
        <v>417</v>
      </c>
      <c r="G217" s="237"/>
      <c r="H217" s="237"/>
      <c r="I217" s="237"/>
      <c r="J217" s="163" t="s">
        <v>204</v>
      </c>
      <c r="K217" s="164">
        <v>1</v>
      </c>
      <c r="L217" s="238">
        <v>0</v>
      </c>
      <c r="M217" s="239"/>
      <c r="N217" s="240">
        <f aca="true" t="shared" si="75" ref="N217:N231">ROUND(L217*K217,2)</f>
        <v>0</v>
      </c>
      <c r="O217" s="240"/>
      <c r="P217" s="240"/>
      <c r="Q217" s="240"/>
      <c r="R217" s="36"/>
      <c r="T217" s="165" t="s">
        <v>22</v>
      </c>
      <c r="U217" s="43" t="s">
        <v>46</v>
      </c>
      <c r="V217" s="35"/>
      <c r="W217" s="166">
        <f aca="true" t="shared" si="76" ref="W217:W231">V217*K217</f>
        <v>0</v>
      </c>
      <c r="X217" s="166">
        <v>0.08648</v>
      </c>
      <c r="Y217" s="166">
        <f aca="true" t="shared" si="77" ref="Y217:Y231">X217*K217</f>
        <v>0.08648</v>
      </c>
      <c r="Z217" s="166">
        <v>0</v>
      </c>
      <c r="AA217" s="167">
        <f aca="true" t="shared" si="78" ref="AA217:AA231">Z217*K217</f>
        <v>0</v>
      </c>
      <c r="AR217" s="18" t="s">
        <v>221</v>
      </c>
      <c r="AT217" s="18" t="s">
        <v>158</v>
      </c>
      <c r="AU217" s="18" t="s">
        <v>136</v>
      </c>
      <c r="AY217" s="18" t="s">
        <v>157</v>
      </c>
      <c r="BE217" s="104">
        <f aca="true" t="shared" si="79" ref="BE217:BE231">IF(U217="základní",N217,0)</f>
        <v>0</v>
      </c>
      <c r="BF217" s="104">
        <f aca="true" t="shared" si="80" ref="BF217:BF231">IF(U217="snížená",N217,0)</f>
        <v>0</v>
      </c>
      <c r="BG217" s="104">
        <f aca="true" t="shared" si="81" ref="BG217:BG231">IF(U217="zákl. přenesená",N217,0)</f>
        <v>0</v>
      </c>
      <c r="BH217" s="104">
        <f aca="true" t="shared" si="82" ref="BH217:BH231">IF(U217="sníž. přenesená",N217,0)</f>
        <v>0</v>
      </c>
      <c r="BI217" s="104">
        <f aca="true" t="shared" si="83" ref="BI217:BI231">IF(U217="nulová",N217,0)</f>
        <v>0</v>
      </c>
      <c r="BJ217" s="18" t="s">
        <v>136</v>
      </c>
      <c r="BK217" s="104">
        <f aca="true" t="shared" si="84" ref="BK217:BK231">ROUND(L217*K217,2)</f>
        <v>0</v>
      </c>
      <c r="BL217" s="18" t="s">
        <v>221</v>
      </c>
      <c r="BM217" s="18" t="s">
        <v>418</v>
      </c>
    </row>
    <row r="218" spans="2:65" s="1" customFormat="1" ht="25.5" customHeight="1">
      <c r="B218" s="34"/>
      <c r="C218" s="161" t="s">
        <v>419</v>
      </c>
      <c r="D218" s="161" t="s">
        <v>158</v>
      </c>
      <c r="E218" s="162" t="s">
        <v>420</v>
      </c>
      <c r="F218" s="237" t="s">
        <v>421</v>
      </c>
      <c r="G218" s="237"/>
      <c r="H218" s="237"/>
      <c r="I218" s="237"/>
      <c r="J218" s="163" t="s">
        <v>204</v>
      </c>
      <c r="K218" s="164">
        <v>1</v>
      </c>
      <c r="L218" s="238">
        <v>0</v>
      </c>
      <c r="M218" s="239"/>
      <c r="N218" s="240">
        <f t="shared" si="75"/>
        <v>0</v>
      </c>
      <c r="O218" s="240"/>
      <c r="P218" s="240"/>
      <c r="Q218" s="240"/>
      <c r="R218" s="36"/>
      <c r="T218" s="165" t="s">
        <v>22</v>
      </c>
      <c r="U218" s="43" t="s">
        <v>46</v>
      </c>
      <c r="V218" s="35"/>
      <c r="W218" s="166">
        <f t="shared" si="76"/>
        <v>0</v>
      </c>
      <c r="X218" s="166">
        <v>0.03668</v>
      </c>
      <c r="Y218" s="166">
        <f t="shared" si="77"/>
        <v>0.03668</v>
      </c>
      <c r="Z218" s="166">
        <v>0</v>
      </c>
      <c r="AA218" s="167">
        <f t="shared" si="78"/>
        <v>0</v>
      </c>
      <c r="AR218" s="18" t="s">
        <v>221</v>
      </c>
      <c r="AT218" s="18" t="s">
        <v>158</v>
      </c>
      <c r="AU218" s="18" t="s">
        <v>136</v>
      </c>
      <c r="AY218" s="18" t="s">
        <v>157</v>
      </c>
      <c r="BE218" s="104">
        <f t="shared" si="79"/>
        <v>0</v>
      </c>
      <c r="BF218" s="104">
        <f t="shared" si="80"/>
        <v>0</v>
      </c>
      <c r="BG218" s="104">
        <f t="shared" si="81"/>
        <v>0</v>
      </c>
      <c r="BH218" s="104">
        <f t="shared" si="82"/>
        <v>0</v>
      </c>
      <c r="BI218" s="104">
        <f t="shared" si="83"/>
        <v>0</v>
      </c>
      <c r="BJ218" s="18" t="s">
        <v>136</v>
      </c>
      <c r="BK218" s="104">
        <f t="shared" si="84"/>
        <v>0</v>
      </c>
      <c r="BL218" s="18" t="s">
        <v>221</v>
      </c>
      <c r="BM218" s="18" t="s">
        <v>422</v>
      </c>
    </row>
    <row r="219" spans="2:65" s="1" customFormat="1" ht="25.5" customHeight="1">
      <c r="B219" s="34"/>
      <c r="C219" s="161" t="s">
        <v>423</v>
      </c>
      <c r="D219" s="161" t="s">
        <v>158</v>
      </c>
      <c r="E219" s="162" t="s">
        <v>424</v>
      </c>
      <c r="F219" s="237" t="s">
        <v>425</v>
      </c>
      <c r="G219" s="237"/>
      <c r="H219" s="237"/>
      <c r="I219" s="237"/>
      <c r="J219" s="163" t="s">
        <v>389</v>
      </c>
      <c r="K219" s="164">
        <v>2</v>
      </c>
      <c r="L219" s="238">
        <v>0</v>
      </c>
      <c r="M219" s="239"/>
      <c r="N219" s="240">
        <f t="shared" si="75"/>
        <v>0</v>
      </c>
      <c r="O219" s="240"/>
      <c r="P219" s="240"/>
      <c r="Q219" s="240"/>
      <c r="R219" s="36"/>
      <c r="T219" s="165" t="s">
        <v>22</v>
      </c>
      <c r="U219" s="43" t="s">
        <v>46</v>
      </c>
      <c r="V219" s="35"/>
      <c r="W219" s="166">
        <f t="shared" si="76"/>
        <v>0</v>
      </c>
      <c r="X219" s="166">
        <v>0.12542</v>
      </c>
      <c r="Y219" s="166">
        <f t="shared" si="77"/>
        <v>0.25084</v>
      </c>
      <c r="Z219" s="166">
        <v>0</v>
      </c>
      <c r="AA219" s="167">
        <f t="shared" si="78"/>
        <v>0</v>
      </c>
      <c r="AR219" s="18" t="s">
        <v>221</v>
      </c>
      <c r="AT219" s="18" t="s">
        <v>158</v>
      </c>
      <c r="AU219" s="18" t="s">
        <v>136</v>
      </c>
      <c r="AY219" s="18" t="s">
        <v>157</v>
      </c>
      <c r="BE219" s="104">
        <f t="shared" si="79"/>
        <v>0</v>
      </c>
      <c r="BF219" s="104">
        <f t="shared" si="80"/>
        <v>0</v>
      </c>
      <c r="BG219" s="104">
        <f t="shared" si="81"/>
        <v>0</v>
      </c>
      <c r="BH219" s="104">
        <f t="shared" si="82"/>
        <v>0</v>
      </c>
      <c r="BI219" s="104">
        <f t="shared" si="83"/>
        <v>0</v>
      </c>
      <c r="BJ219" s="18" t="s">
        <v>136</v>
      </c>
      <c r="BK219" s="104">
        <f t="shared" si="84"/>
        <v>0</v>
      </c>
      <c r="BL219" s="18" t="s">
        <v>221</v>
      </c>
      <c r="BM219" s="18" t="s">
        <v>426</v>
      </c>
    </row>
    <row r="220" spans="2:65" s="1" customFormat="1" ht="16.5" customHeight="1">
      <c r="B220" s="34"/>
      <c r="C220" s="161" t="s">
        <v>427</v>
      </c>
      <c r="D220" s="161" t="s">
        <v>158</v>
      </c>
      <c r="E220" s="162" t="s">
        <v>428</v>
      </c>
      <c r="F220" s="237" t="s">
        <v>429</v>
      </c>
      <c r="G220" s="237"/>
      <c r="H220" s="237"/>
      <c r="I220" s="237"/>
      <c r="J220" s="163" t="s">
        <v>204</v>
      </c>
      <c r="K220" s="164">
        <v>3</v>
      </c>
      <c r="L220" s="238">
        <v>0</v>
      </c>
      <c r="M220" s="239"/>
      <c r="N220" s="240">
        <f t="shared" si="75"/>
        <v>0</v>
      </c>
      <c r="O220" s="240"/>
      <c r="P220" s="240"/>
      <c r="Q220" s="240"/>
      <c r="R220" s="36"/>
      <c r="T220" s="165" t="s">
        <v>22</v>
      </c>
      <c r="U220" s="43" t="s">
        <v>46</v>
      </c>
      <c r="V220" s="35"/>
      <c r="W220" s="166">
        <f t="shared" si="76"/>
        <v>0</v>
      </c>
      <c r="X220" s="166">
        <v>0.00514</v>
      </c>
      <c r="Y220" s="166">
        <f t="shared" si="77"/>
        <v>0.01542</v>
      </c>
      <c r="Z220" s="166">
        <v>0</v>
      </c>
      <c r="AA220" s="167">
        <f t="shared" si="78"/>
        <v>0</v>
      </c>
      <c r="AR220" s="18" t="s">
        <v>221</v>
      </c>
      <c r="AT220" s="18" t="s">
        <v>158</v>
      </c>
      <c r="AU220" s="18" t="s">
        <v>136</v>
      </c>
      <c r="AY220" s="18" t="s">
        <v>157</v>
      </c>
      <c r="BE220" s="104">
        <f t="shared" si="79"/>
        <v>0</v>
      </c>
      <c r="BF220" s="104">
        <f t="shared" si="80"/>
        <v>0</v>
      </c>
      <c r="BG220" s="104">
        <f t="shared" si="81"/>
        <v>0</v>
      </c>
      <c r="BH220" s="104">
        <f t="shared" si="82"/>
        <v>0</v>
      </c>
      <c r="BI220" s="104">
        <f t="shared" si="83"/>
        <v>0</v>
      </c>
      <c r="BJ220" s="18" t="s">
        <v>136</v>
      </c>
      <c r="BK220" s="104">
        <f t="shared" si="84"/>
        <v>0</v>
      </c>
      <c r="BL220" s="18" t="s">
        <v>221</v>
      </c>
      <c r="BM220" s="18" t="s">
        <v>430</v>
      </c>
    </row>
    <row r="221" spans="2:65" s="1" customFormat="1" ht="25.5" customHeight="1">
      <c r="B221" s="34"/>
      <c r="C221" s="168" t="s">
        <v>431</v>
      </c>
      <c r="D221" s="168" t="s">
        <v>231</v>
      </c>
      <c r="E221" s="169" t="s">
        <v>432</v>
      </c>
      <c r="F221" s="241" t="s">
        <v>433</v>
      </c>
      <c r="G221" s="241"/>
      <c r="H221" s="241"/>
      <c r="I221" s="241"/>
      <c r="J221" s="170" t="s">
        <v>204</v>
      </c>
      <c r="K221" s="171">
        <v>1</v>
      </c>
      <c r="L221" s="242">
        <v>0</v>
      </c>
      <c r="M221" s="243"/>
      <c r="N221" s="244">
        <f t="shared" si="75"/>
        <v>0</v>
      </c>
      <c r="O221" s="240"/>
      <c r="P221" s="240"/>
      <c r="Q221" s="240"/>
      <c r="R221" s="36"/>
      <c r="T221" s="165" t="s">
        <v>22</v>
      </c>
      <c r="U221" s="43" t="s">
        <v>46</v>
      </c>
      <c r="V221" s="35"/>
      <c r="W221" s="166">
        <f t="shared" si="76"/>
        <v>0</v>
      </c>
      <c r="X221" s="166">
        <v>0.0222</v>
      </c>
      <c r="Y221" s="166">
        <f t="shared" si="77"/>
        <v>0.0222</v>
      </c>
      <c r="Z221" s="166">
        <v>0</v>
      </c>
      <c r="AA221" s="167">
        <f t="shared" si="78"/>
        <v>0</v>
      </c>
      <c r="AR221" s="18" t="s">
        <v>286</v>
      </c>
      <c r="AT221" s="18" t="s">
        <v>231</v>
      </c>
      <c r="AU221" s="18" t="s">
        <v>136</v>
      </c>
      <c r="AY221" s="18" t="s">
        <v>157</v>
      </c>
      <c r="BE221" s="104">
        <f t="shared" si="79"/>
        <v>0</v>
      </c>
      <c r="BF221" s="104">
        <f t="shared" si="80"/>
        <v>0</v>
      </c>
      <c r="BG221" s="104">
        <f t="shared" si="81"/>
        <v>0</v>
      </c>
      <c r="BH221" s="104">
        <f t="shared" si="82"/>
        <v>0</v>
      </c>
      <c r="BI221" s="104">
        <f t="shared" si="83"/>
        <v>0</v>
      </c>
      <c r="BJ221" s="18" t="s">
        <v>136</v>
      </c>
      <c r="BK221" s="104">
        <f t="shared" si="84"/>
        <v>0</v>
      </c>
      <c r="BL221" s="18" t="s">
        <v>221</v>
      </c>
      <c r="BM221" s="18" t="s">
        <v>434</v>
      </c>
    </row>
    <row r="222" spans="2:65" s="1" customFormat="1" ht="16.5" customHeight="1">
      <c r="B222" s="34"/>
      <c r="C222" s="168" t="s">
        <v>435</v>
      </c>
      <c r="D222" s="168" t="s">
        <v>231</v>
      </c>
      <c r="E222" s="169" t="s">
        <v>436</v>
      </c>
      <c r="F222" s="241" t="s">
        <v>437</v>
      </c>
      <c r="G222" s="241"/>
      <c r="H222" s="241"/>
      <c r="I222" s="241"/>
      <c r="J222" s="170" t="s">
        <v>204</v>
      </c>
      <c r="K222" s="171">
        <v>1</v>
      </c>
      <c r="L222" s="242">
        <v>0</v>
      </c>
      <c r="M222" s="243"/>
      <c r="N222" s="244">
        <f t="shared" si="75"/>
        <v>0</v>
      </c>
      <c r="O222" s="240"/>
      <c r="P222" s="240"/>
      <c r="Q222" s="240"/>
      <c r="R222" s="36"/>
      <c r="T222" s="165" t="s">
        <v>22</v>
      </c>
      <c r="U222" s="43" t="s">
        <v>46</v>
      </c>
      <c r="V222" s="35"/>
      <c r="W222" s="166">
        <f t="shared" si="76"/>
        <v>0</v>
      </c>
      <c r="X222" s="166">
        <v>0.0024</v>
      </c>
      <c r="Y222" s="166">
        <f t="shared" si="77"/>
        <v>0.0024</v>
      </c>
      <c r="Z222" s="166">
        <v>0</v>
      </c>
      <c r="AA222" s="167">
        <f t="shared" si="78"/>
        <v>0</v>
      </c>
      <c r="AR222" s="18" t="s">
        <v>286</v>
      </c>
      <c r="AT222" s="18" t="s">
        <v>231</v>
      </c>
      <c r="AU222" s="18" t="s">
        <v>136</v>
      </c>
      <c r="AY222" s="18" t="s">
        <v>157</v>
      </c>
      <c r="BE222" s="104">
        <f t="shared" si="79"/>
        <v>0</v>
      </c>
      <c r="BF222" s="104">
        <f t="shared" si="80"/>
        <v>0</v>
      </c>
      <c r="BG222" s="104">
        <f t="shared" si="81"/>
        <v>0</v>
      </c>
      <c r="BH222" s="104">
        <f t="shared" si="82"/>
        <v>0</v>
      </c>
      <c r="BI222" s="104">
        <f t="shared" si="83"/>
        <v>0</v>
      </c>
      <c r="BJ222" s="18" t="s">
        <v>136</v>
      </c>
      <c r="BK222" s="104">
        <f t="shared" si="84"/>
        <v>0</v>
      </c>
      <c r="BL222" s="18" t="s">
        <v>221</v>
      </c>
      <c r="BM222" s="18" t="s">
        <v>438</v>
      </c>
    </row>
    <row r="223" spans="2:65" s="1" customFormat="1" ht="16.5" customHeight="1">
      <c r="B223" s="34"/>
      <c r="C223" s="168" t="s">
        <v>439</v>
      </c>
      <c r="D223" s="168" t="s">
        <v>231</v>
      </c>
      <c r="E223" s="169" t="s">
        <v>440</v>
      </c>
      <c r="F223" s="241" t="s">
        <v>441</v>
      </c>
      <c r="G223" s="241"/>
      <c r="H223" s="241"/>
      <c r="I223" s="241"/>
      <c r="J223" s="170" t="s">
        <v>204</v>
      </c>
      <c r="K223" s="171">
        <v>1</v>
      </c>
      <c r="L223" s="242">
        <v>0</v>
      </c>
      <c r="M223" s="243"/>
      <c r="N223" s="244">
        <f t="shared" si="75"/>
        <v>0</v>
      </c>
      <c r="O223" s="240"/>
      <c r="P223" s="240"/>
      <c r="Q223" s="240"/>
      <c r="R223" s="36"/>
      <c r="T223" s="165" t="s">
        <v>22</v>
      </c>
      <c r="U223" s="43" t="s">
        <v>46</v>
      </c>
      <c r="V223" s="35"/>
      <c r="W223" s="166">
        <f t="shared" si="76"/>
        <v>0</v>
      </c>
      <c r="X223" s="166">
        <v>0.0024</v>
      </c>
      <c r="Y223" s="166">
        <f t="shared" si="77"/>
        <v>0.0024</v>
      </c>
      <c r="Z223" s="166">
        <v>0</v>
      </c>
      <c r="AA223" s="167">
        <f t="shared" si="78"/>
        <v>0</v>
      </c>
      <c r="AR223" s="18" t="s">
        <v>286</v>
      </c>
      <c r="AT223" s="18" t="s">
        <v>231</v>
      </c>
      <c r="AU223" s="18" t="s">
        <v>136</v>
      </c>
      <c r="AY223" s="18" t="s">
        <v>157</v>
      </c>
      <c r="BE223" s="104">
        <f t="shared" si="79"/>
        <v>0</v>
      </c>
      <c r="BF223" s="104">
        <f t="shared" si="80"/>
        <v>0</v>
      </c>
      <c r="BG223" s="104">
        <f t="shared" si="81"/>
        <v>0</v>
      </c>
      <c r="BH223" s="104">
        <f t="shared" si="82"/>
        <v>0</v>
      </c>
      <c r="BI223" s="104">
        <f t="shared" si="83"/>
        <v>0</v>
      </c>
      <c r="BJ223" s="18" t="s">
        <v>136</v>
      </c>
      <c r="BK223" s="104">
        <f t="shared" si="84"/>
        <v>0</v>
      </c>
      <c r="BL223" s="18" t="s">
        <v>221</v>
      </c>
      <c r="BM223" s="18" t="s">
        <v>442</v>
      </c>
    </row>
    <row r="224" spans="2:65" s="1" customFormat="1" ht="16.5" customHeight="1">
      <c r="B224" s="34"/>
      <c r="C224" s="161" t="s">
        <v>443</v>
      </c>
      <c r="D224" s="161" t="s">
        <v>158</v>
      </c>
      <c r="E224" s="162" t="s">
        <v>444</v>
      </c>
      <c r="F224" s="237" t="s">
        <v>445</v>
      </c>
      <c r="G224" s="237"/>
      <c r="H224" s="237"/>
      <c r="I224" s="237"/>
      <c r="J224" s="163" t="s">
        <v>389</v>
      </c>
      <c r="K224" s="164">
        <v>8</v>
      </c>
      <c r="L224" s="238">
        <v>0</v>
      </c>
      <c r="M224" s="239"/>
      <c r="N224" s="240">
        <f t="shared" si="75"/>
        <v>0</v>
      </c>
      <c r="O224" s="240"/>
      <c r="P224" s="240"/>
      <c r="Q224" s="240"/>
      <c r="R224" s="36"/>
      <c r="T224" s="165" t="s">
        <v>22</v>
      </c>
      <c r="U224" s="43" t="s">
        <v>46</v>
      </c>
      <c r="V224" s="35"/>
      <c r="W224" s="166">
        <f t="shared" si="76"/>
        <v>0</v>
      </c>
      <c r="X224" s="166">
        <v>0.00581</v>
      </c>
      <c r="Y224" s="166">
        <f t="shared" si="77"/>
        <v>0.04648</v>
      </c>
      <c r="Z224" s="166">
        <v>0</v>
      </c>
      <c r="AA224" s="167">
        <f t="shared" si="78"/>
        <v>0</v>
      </c>
      <c r="AR224" s="18" t="s">
        <v>221</v>
      </c>
      <c r="AT224" s="18" t="s">
        <v>158</v>
      </c>
      <c r="AU224" s="18" t="s">
        <v>136</v>
      </c>
      <c r="AY224" s="18" t="s">
        <v>157</v>
      </c>
      <c r="BE224" s="104">
        <f t="shared" si="79"/>
        <v>0</v>
      </c>
      <c r="BF224" s="104">
        <f t="shared" si="80"/>
        <v>0</v>
      </c>
      <c r="BG224" s="104">
        <f t="shared" si="81"/>
        <v>0</v>
      </c>
      <c r="BH224" s="104">
        <f t="shared" si="82"/>
        <v>0</v>
      </c>
      <c r="BI224" s="104">
        <f t="shared" si="83"/>
        <v>0</v>
      </c>
      <c r="BJ224" s="18" t="s">
        <v>136</v>
      </c>
      <c r="BK224" s="104">
        <f t="shared" si="84"/>
        <v>0</v>
      </c>
      <c r="BL224" s="18" t="s">
        <v>221</v>
      </c>
      <c r="BM224" s="18" t="s">
        <v>446</v>
      </c>
    </row>
    <row r="225" spans="2:65" s="1" customFormat="1" ht="16.5" customHeight="1">
      <c r="B225" s="34"/>
      <c r="C225" s="168" t="s">
        <v>447</v>
      </c>
      <c r="D225" s="168" t="s">
        <v>231</v>
      </c>
      <c r="E225" s="169" t="s">
        <v>448</v>
      </c>
      <c r="F225" s="241" t="s">
        <v>449</v>
      </c>
      <c r="G225" s="241"/>
      <c r="H225" s="241"/>
      <c r="I225" s="241"/>
      <c r="J225" s="170" t="s">
        <v>204</v>
      </c>
      <c r="K225" s="171">
        <v>3</v>
      </c>
      <c r="L225" s="242">
        <v>0</v>
      </c>
      <c r="M225" s="243"/>
      <c r="N225" s="244">
        <f t="shared" si="75"/>
        <v>0</v>
      </c>
      <c r="O225" s="240"/>
      <c r="P225" s="240"/>
      <c r="Q225" s="240"/>
      <c r="R225" s="36"/>
      <c r="T225" s="165" t="s">
        <v>22</v>
      </c>
      <c r="U225" s="43" t="s">
        <v>46</v>
      </c>
      <c r="V225" s="35"/>
      <c r="W225" s="166">
        <f t="shared" si="76"/>
        <v>0</v>
      </c>
      <c r="X225" s="166">
        <v>0.014</v>
      </c>
      <c r="Y225" s="166">
        <f t="shared" si="77"/>
        <v>0.042</v>
      </c>
      <c r="Z225" s="166">
        <v>0</v>
      </c>
      <c r="AA225" s="167">
        <f t="shared" si="78"/>
        <v>0</v>
      </c>
      <c r="AR225" s="18" t="s">
        <v>286</v>
      </c>
      <c r="AT225" s="18" t="s">
        <v>231</v>
      </c>
      <c r="AU225" s="18" t="s">
        <v>136</v>
      </c>
      <c r="AY225" s="18" t="s">
        <v>157</v>
      </c>
      <c r="BE225" s="104">
        <f t="shared" si="79"/>
        <v>0</v>
      </c>
      <c r="BF225" s="104">
        <f t="shared" si="80"/>
        <v>0</v>
      </c>
      <c r="BG225" s="104">
        <f t="shared" si="81"/>
        <v>0</v>
      </c>
      <c r="BH225" s="104">
        <f t="shared" si="82"/>
        <v>0</v>
      </c>
      <c r="BI225" s="104">
        <f t="shared" si="83"/>
        <v>0</v>
      </c>
      <c r="BJ225" s="18" t="s">
        <v>136</v>
      </c>
      <c r="BK225" s="104">
        <f t="shared" si="84"/>
        <v>0</v>
      </c>
      <c r="BL225" s="18" t="s">
        <v>221</v>
      </c>
      <c r="BM225" s="18" t="s">
        <v>450</v>
      </c>
    </row>
    <row r="226" spans="2:65" s="1" customFormat="1" ht="16.5" customHeight="1">
      <c r="B226" s="34"/>
      <c r="C226" s="168" t="s">
        <v>451</v>
      </c>
      <c r="D226" s="168" t="s">
        <v>231</v>
      </c>
      <c r="E226" s="169" t="s">
        <v>452</v>
      </c>
      <c r="F226" s="241" t="s">
        <v>453</v>
      </c>
      <c r="G226" s="241"/>
      <c r="H226" s="241"/>
      <c r="I226" s="241"/>
      <c r="J226" s="170" t="s">
        <v>204</v>
      </c>
      <c r="K226" s="171">
        <v>1</v>
      </c>
      <c r="L226" s="242">
        <v>0</v>
      </c>
      <c r="M226" s="243"/>
      <c r="N226" s="244">
        <f t="shared" si="75"/>
        <v>0</v>
      </c>
      <c r="O226" s="240"/>
      <c r="P226" s="240"/>
      <c r="Q226" s="240"/>
      <c r="R226" s="36"/>
      <c r="T226" s="165" t="s">
        <v>22</v>
      </c>
      <c r="U226" s="43" t="s">
        <v>46</v>
      </c>
      <c r="V226" s="35"/>
      <c r="W226" s="166">
        <f t="shared" si="76"/>
        <v>0</v>
      </c>
      <c r="X226" s="166">
        <v>0.014</v>
      </c>
      <c r="Y226" s="166">
        <f t="shared" si="77"/>
        <v>0.014</v>
      </c>
      <c r="Z226" s="166">
        <v>0</v>
      </c>
      <c r="AA226" s="167">
        <f t="shared" si="78"/>
        <v>0</v>
      </c>
      <c r="AR226" s="18" t="s">
        <v>286</v>
      </c>
      <c r="AT226" s="18" t="s">
        <v>231</v>
      </c>
      <c r="AU226" s="18" t="s">
        <v>136</v>
      </c>
      <c r="AY226" s="18" t="s">
        <v>157</v>
      </c>
      <c r="BE226" s="104">
        <f t="shared" si="79"/>
        <v>0</v>
      </c>
      <c r="BF226" s="104">
        <f t="shared" si="80"/>
        <v>0</v>
      </c>
      <c r="BG226" s="104">
        <f t="shared" si="81"/>
        <v>0</v>
      </c>
      <c r="BH226" s="104">
        <f t="shared" si="82"/>
        <v>0</v>
      </c>
      <c r="BI226" s="104">
        <f t="shared" si="83"/>
        <v>0</v>
      </c>
      <c r="BJ226" s="18" t="s">
        <v>136</v>
      </c>
      <c r="BK226" s="104">
        <f t="shared" si="84"/>
        <v>0</v>
      </c>
      <c r="BL226" s="18" t="s">
        <v>221</v>
      </c>
      <c r="BM226" s="18" t="s">
        <v>454</v>
      </c>
    </row>
    <row r="227" spans="2:65" s="1" customFormat="1" ht="16.5" customHeight="1">
      <c r="B227" s="34"/>
      <c r="C227" s="168" t="s">
        <v>455</v>
      </c>
      <c r="D227" s="168" t="s">
        <v>231</v>
      </c>
      <c r="E227" s="169" t="s">
        <v>456</v>
      </c>
      <c r="F227" s="241" t="s">
        <v>457</v>
      </c>
      <c r="G227" s="241"/>
      <c r="H227" s="241"/>
      <c r="I227" s="241"/>
      <c r="J227" s="170" t="s">
        <v>204</v>
      </c>
      <c r="K227" s="171">
        <v>1</v>
      </c>
      <c r="L227" s="242">
        <v>0</v>
      </c>
      <c r="M227" s="243"/>
      <c r="N227" s="244">
        <f t="shared" si="75"/>
        <v>0</v>
      </c>
      <c r="O227" s="240"/>
      <c r="P227" s="240"/>
      <c r="Q227" s="240"/>
      <c r="R227" s="36"/>
      <c r="T227" s="165" t="s">
        <v>22</v>
      </c>
      <c r="U227" s="43" t="s">
        <v>46</v>
      </c>
      <c r="V227" s="35"/>
      <c r="W227" s="166">
        <f t="shared" si="76"/>
        <v>0</v>
      </c>
      <c r="X227" s="166">
        <v>0.014</v>
      </c>
      <c r="Y227" s="166">
        <f t="shared" si="77"/>
        <v>0.014</v>
      </c>
      <c r="Z227" s="166">
        <v>0</v>
      </c>
      <c r="AA227" s="167">
        <f t="shared" si="78"/>
        <v>0</v>
      </c>
      <c r="AR227" s="18" t="s">
        <v>286</v>
      </c>
      <c r="AT227" s="18" t="s">
        <v>231</v>
      </c>
      <c r="AU227" s="18" t="s">
        <v>136</v>
      </c>
      <c r="AY227" s="18" t="s">
        <v>157</v>
      </c>
      <c r="BE227" s="104">
        <f t="shared" si="79"/>
        <v>0</v>
      </c>
      <c r="BF227" s="104">
        <f t="shared" si="80"/>
        <v>0</v>
      </c>
      <c r="BG227" s="104">
        <f t="shared" si="81"/>
        <v>0</v>
      </c>
      <c r="BH227" s="104">
        <f t="shared" si="82"/>
        <v>0</v>
      </c>
      <c r="BI227" s="104">
        <f t="shared" si="83"/>
        <v>0</v>
      </c>
      <c r="BJ227" s="18" t="s">
        <v>136</v>
      </c>
      <c r="BK227" s="104">
        <f t="shared" si="84"/>
        <v>0</v>
      </c>
      <c r="BL227" s="18" t="s">
        <v>221</v>
      </c>
      <c r="BM227" s="18" t="s">
        <v>458</v>
      </c>
    </row>
    <row r="228" spans="2:65" s="1" customFormat="1" ht="16.5" customHeight="1">
      <c r="B228" s="34"/>
      <c r="C228" s="168" t="s">
        <v>459</v>
      </c>
      <c r="D228" s="168" t="s">
        <v>231</v>
      </c>
      <c r="E228" s="169" t="s">
        <v>460</v>
      </c>
      <c r="F228" s="241" t="s">
        <v>461</v>
      </c>
      <c r="G228" s="241"/>
      <c r="H228" s="241"/>
      <c r="I228" s="241"/>
      <c r="J228" s="170" t="s">
        <v>204</v>
      </c>
      <c r="K228" s="171">
        <v>1</v>
      </c>
      <c r="L228" s="242">
        <v>0</v>
      </c>
      <c r="M228" s="243"/>
      <c r="N228" s="244">
        <f t="shared" si="75"/>
        <v>0</v>
      </c>
      <c r="O228" s="240"/>
      <c r="P228" s="240"/>
      <c r="Q228" s="240"/>
      <c r="R228" s="36"/>
      <c r="T228" s="165" t="s">
        <v>22</v>
      </c>
      <c r="U228" s="43" t="s">
        <v>46</v>
      </c>
      <c r="V228" s="35"/>
      <c r="W228" s="166">
        <f t="shared" si="76"/>
        <v>0</v>
      </c>
      <c r="X228" s="166">
        <v>0.014</v>
      </c>
      <c r="Y228" s="166">
        <f t="shared" si="77"/>
        <v>0.014</v>
      </c>
      <c r="Z228" s="166">
        <v>0</v>
      </c>
      <c r="AA228" s="167">
        <f t="shared" si="78"/>
        <v>0</v>
      </c>
      <c r="AR228" s="18" t="s">
        <v>286</v>
      </c>
      <c r="AT228" s="18" t="s">
        <v>231</v>
      </c>
      <c r="AU228" s="18" t="s">
        <v>136</v>
      </c>
      <c r="AY228" s="18" t="s">
        <v>157</v>
      </c>
      <c r="BE228" s="104">
        <f t="shared" si="79"/>
        <v>0</v>
      </c>
      <c r="BF228" s="104">
        <f t="shared" si="80"/>
        <v>0</v>
      </c>
      <c r="BG228" s="104">
        <f t="shared" si="81"/>
        <v>0</v>
      </c>
      <c r="BH228" s="104">
        <f t="shared" si="82"/>
        <v>0</v>
      </c>
      <c r="BI228" s="104">
        <f t="shared" si="83"/>
        <v>0</v>
      </c>
      <c r="BJ228" s="18" t="s">
        <v>136</v>
      </c>
      <c r="BK228" s="104">
        <f t="shared" si="84"/>
        <v>0</v>
      </c>
      <c r="BL228" s="18" t="s">
        <v>221</v>
      </c>
      <c r="BM228" s="18" t="s">
        <v>462</v>
      </c>
    </row>
    <row r="229" spans="2:65" s="1" customFormat="1" ht="16.5" customHeight="1">
      <c r="B229" s="34"/>
      <c r="C229" s="168" t="s">
        <v>463</v>
      </c>
      <c r="D229" s="168" t="s">
        <v>231</v>
      </c>
      <c r="E229" s="169" t="s">
        <v>464</v>
      </c>
      <c r="F229" s="241" t="s">
        <v>465</v>
      </c>
      <c r="G229" s="241"/>
      <c r="H229" s="241"/>
      <c r="I229" s="241"/>
      <c r="J229" s="170" t="s">
        <v>204</v>
      </c>
      <c r="K229" s="171">
        <v>2</v>
      </c>
      <c r="L229" s="242">
        <v>0</v>
      </c>
      <c r="M229" s="243"/>
      <c r="N229" s="244">
        <f t="shared" si="75"/>
        <v>0</v>
      </c>
      <c r="O229" s="240"/>
      <c r="P229" s="240"/>
      <c r="Q229" s="240"/>
      <c r="R229" s="36"/>
      <c r="T229" s="165" t="s">
        <v>22</v>
      </c>
      <c r="U229" s="43" t="s">
        <v>46</v>
      </c>
      <c r="V229" s="35"/>
      <c r="W229" s="166">
        <f t="shared" si="76"/>
        <v>0</v>
      </c>
      <c r="X229" s="166">
        <v>0.014</v>
      </c>
      <c r="Y229" s="166">
        <f t="shared" si="77"/>
        <v>0.028</v>
      </c>
      <c r="Z229" s="166">
        <v>0</v>
      </c>
      <c r="AA229" s="167">
        <f t="shared" si="78"/>
        <v>0</v>
      </c>
      <c r="AR229" s="18" t="s">
        <v>286</v>
      </c>
      <c r="AT229" s="18" t="s">
        <v>231</v>
      </c>
      <c r="AU229" s="18" t="s">
        <v>136</v>
      </c>
      <c r="AY229" s="18" t="s">
        <v>157</v>
      </c>
      <c r="BE229" s="104">
        <f t="shared" si="79"/>
        <v>0</v>
      </c>
      <c r="BF229" s="104">
        <f t="shared" si="80"/>
        <v>0</v>
      </c>
      <c r="BG229" s="104">
        <f t="shared" si="81"/>
        <v>0</v>
      </c>
      <c r="BH229" s="104">
        <f t="shared" si="82"/>
        <v>0</v>
      </c>
      <c r="BI229" s="104">
        <f t="shared" si="83"/>
        <v>0</v>
      </c>
      <c r="BJ229" s="18" t="s">
        <v>136</v>
      </c>
      <c r="BK229" s="104">
        <f t="shared" si="84"/>
        <v>0</v>
      </c>
      <c r="BL229" s="18" t="s">
        <v>221</v>
      </c>
      <c r="BM229" s="18" t="s">
        <v>466</v>
      </c>
    </row>
    <row r="230" spans="2:65" s="1" customFormat="1" ht="25.5" customHeight="1">
      <c r="B230" s="34"/>
      <c r="C230" s="161" t="s">
        <v>467</v>
      </c>
      <c r="D230" s="161" t="s">
        <v>158</v>
      </c>
      <c r="E230" s="162" t="s">
        <v>468</v>
      </c>
      <c r="F230" s="237" t="s">
        <v>469</v>
      </c>
      <c r="G230" s="237"/>
      <c r="H230" s="237"/>
      <c r="I230" s="237"/>
      <c r="J230" s="163" t="s">
        <v>181</v>
      </c>
      <c r="K230" s="164">
        <v>0.575</v>
      </c>
      <c r="L230" s="238">
        <v>0</v>
      </c>
      <c r="M230" s="239"/>
      <c r="N230" s="240">
        <f t="shared" si="75"/>
        <v>0</v>
      </c>
      <c r="O230" s="240"/>
      <c r="P230" s="240"/>
      <c r="Q230" s="240"/>
      <c r="R230" s="36"/>
      <c r="T230" s="165" t="s">
        <v>22</v>
      </c>
      <c r="U230" s="43" t="s">
        <v>46</v>
      </c>
      <c r="V230" s="35"/>
      <c r="W230" s="166">
        <f t="shared" si="76"/>
        <v>0</v>
      </c>
      <c r="X230" s="166">
        <v>0</v>
      </c>
      <c r="Y230" s="166">
        <f t="shared" si="77"/>
        <v>0</v>
      </c>
      <c r="Z230" s="166">
        <v>0</v>
      </c>
      <c r="AA230" s="167">
        <f t="shared" si="78"/>
        <v>0</v>
      </c>
      <c r="AR230" s="18" t="s">
        <v>221</v>
      </c>
      <c r="AT230" s="18" t="s">
        <v>158</v>
      </c>
      <c r="AU230" s="18" t="s">
        <v>136</v>
      </c>
      <c r="AY230" s="18" t="s">
        <v>157</v>
      </c>
      <c r="BE230" s="104">
        <f t="shared" si="79"/>
        <v>0</v>
      </c>
      <c r="BF230" s="104">
        <f t="shared" si="80"/>
        <v>0</v>
      </c>
      <c r="BG230" s="104">
        <f t="shared" si="81"/>
        <v>0</v>
      </c>
      <c r="BH230" s="104">
        <f t="shared" si="82"/>
        <v>0</v>
      </c>
      <c r="BI230" s="104">
        <f t="shared" si="83"/>
        <v>0</v>
      </c>
      <c r="BJ230" s="18" t="s">
        <v>136</v>
      </c>
      <c r="BK230" s="104">
        <f t="shared" si="84"/>
        <v>0</v>
      </c>
      <c r="BL230" s="18" t="s">
        <v>221</v>
      </c>
      <c r="BM230" s="18" t="s">
        <v>470</v>
      </c>
    </row>
    <row r="231" spans="2:65" s="1" customFormat="1" ht="25.5" customHeight="1">
      <c r="B231" s="34"/>
      <c r="C231" s="161" t="s">
        <v>471</v>
      </c>
      <c r="D231" s="161" t="s">
        <v>158</v>
      </c>
      <c r="E231" s="162" t="s">
        <v>472</v>
      </c>
      <c r="F231" s="237" t="s">
        <v>473</v>
      </c>
      <c r="G231" s="237"/>
      <c r="H231" s="237"/>
      <c r="I231" s="237"/>
      <c r="J231" s="163" t="s">
        <v>181</v>
      </c>
      <c r="K231" s="164">
        <v>0.575</v>
      </c>
      <c r="L231" s="238">
        <v>0</v>
      </c>
      <c r="M231" s="239"/>
      <c r="N231" s="240">
        <f t="shared" si="75"/>
        <v>0</v>
      </c>
      <c r="O231" s="240"/>
      <c r="P231" s="240"/>
      <c r="Q231" s="240"/>
      <c r="R231" s="36"/>
      <c r="T231" s="165" t="s">
        <v>22</v>
      </c>
      <c r="U231" s="43" t="s">
        <v>46</v>
      </c>
      <c r="V231" s="35"/>
      <c r="W231" s="166">
        <f t="shared" si="76"/>
        <v>0</v>
      </c>
      <c r="X231" s="166">
        <v>0</v>
      </c>
      <c r="Y231" s="166">
        <f t="shared" si="77"/>
        <v>0</v>
      </c>
      <c r="Z231" s="166">
        <v>0</v>
      </c>
      <c r="AA231" s="167">
        <f t="shared" si="78"/>
        <v>0</v>
      </c>
      <c r="AR231" s="18" t="s">
        <v>221</v>
      </c>
      <c r="AT231" s="18" t="s">
        <v>158</v>
      </c>
      <c r="AU231" s="18" t="s">
        <v>136</v>
      </c>
      <c r="AY231" s="18" t="s">
        <v>157</v>
      </c>
      <c r="BE231" s="104">
        <f t="shared" si="79"/>
        <v>0</v>
      </c>
      <c r="BF231" s="104">
        <f t="shared" si="80"/>
        <v>0</v>
      </c>
      <c r="BG231" s="104">
        <f t="shared" si="81"/>
        <v>0</v>
      </c>
      <c r="BH231" s="104">
        <f t="shared" si="82"/>
        <v>0</v>
      </c>
      <c r="BI231" s="104">
        <f t="shared" si="83"/>
        <v>0</v>
      </c>
      <c r="BJ231" s="18" t="s">
        <v>136</v>
      </c>
      <c r="BK231" s="104">
        <f t="shared" si="84"/>
        <v>0</v>
      </c>
      <c r="BL231" s="18" t="s">
        <v>221</v>
      </c>
      <c r="BM231" s="18" t="s">
        <v>474</v>
      </c>
    </row>
    <row r="232" spans="2:63" s="9" customFormat="1" ht="29.85" customHeight="1">
      <c r="B232" s="150"/>
      <c r="C232" s="151"/>
      <c r="D232" s="160" t="s">
        <v>121</v>
      </c>
      <c r="E232" s="160"/>
      <c r="F232" s="160"/>
      <c r="G232" s="160"/>
      <c r="H232" s="160"/>
      <c r="I232" s="160"/>
      <c r="J232" s="160"/>
      <c r="K232" s="160"/>
      <c r="L232" s="160"/>
      <c r="M232" s="160"/>
      <c r="N232" s="250">
        <f>BK232</f>
        <v>0</v>
      </c>
      <c r="O232" s="251"/>
      <c r="P232" s="251"/>
      <c r="Q232" s="251"/>
      <c r="R232" s="153"/>
      <c r="T232" s="154"/>
      <c r="U232" s="151"/>
      <c r="V232" s="151"/>
      <c r="W232" s="155">
        <f>SUM(W233:W247)</f>
        <v>0</v>
      </c>
      <c r="X232" s="151"/>
      <c r="Y232" s="155">
        <f>SUM(Y233:Y247)</f>
        <v>0.5652288799999999</v>
      </c>
      <c r="Z232" s="151"/>
      <c r="AA232" s="156">
        <f>SUM(AA233:AA247)</f>
        <v>0</v>
      </c>
      <c r="AR232" s="157" t="s">
        <v>136</v>
      </c>
      <c r="AT232" s="158" t="s">
        <v>78</v>
      </c>
      <c r="AU232" s="158" t="s">
        <v>84</v>
      </c>
      <c r="AY232" s="157" t="s">
        <v>157</v>
      </c>
      <c r="BK232" s="159">
        <f>SUM(BK233:BK247)</f>
        <v>0</v>
      </c>
    </row>
    <row r="233" spans="2:65" s="1" customFormat="1" ht="25.5" customHeight="1">
      <c r="B233" s="34"/>
      <c r="C233" s="161" t="s">
        <v>475</v>
      </c>
      <c r="D233" s="161" t="s">
        <v>158</v>
      </c>
      <c r="E233" s="162" t="s">
        <v>476</v>
      </c>
      <c r="F233" s="237" t="s">
        <v>477</v>
      </c>
      <c r="G233" s="237"/>
      <c r="H233" s="237"/>
      <c r="I233" s="237"/>
      <c r="J233" s="163" t="s">
        <v>228</v>
      </c>
      <c r="K233" s="164">
        <v>30</v>
      </c>
      <c r="L233" s="238">
        <v>0</v>
      </c>
      <c r="M233" s="239"/>
      <c r="N233" s="240">
        <f aca="true" t="shared" si="85" ref="N233:N247">ROUND(L233*K233,2)</f>
        <v>0</v>
      </c>
      <c r="O233" s="240"/>
      <c r="P233" s="240"/>
      <c r="Q233" s="240"/>
      <c r="R233" s="36"/>
      <c r="T233" s="165" t="s">
        <v>22</v>
      </c>
      <c r="U233" s="43" t="s">
        <v>46</v>
      </c>
      <c r="V233" s="35"/>
      <c r="W233" s="166">
        <f aca="true" t="shared" si="86" ref="W233:W247">V233*K233</f>
        <v>0</v>
      </c>
      <c r="X233" s="166">
        <v>0.00188</v>
      </c>
      <c r="Y233" s="166">
        <f aca="true" t="shared" si="87" ref="Y233:Y247">X233*K233</f>
        <v>0.0564</v>
      </c>
      <c r="Z233" s="166">
        <v>0</v>
      </c>
      <c r="AA233" s="167">
        <f aca="true" t="shared" si="88" ref="AA233:AA247">Z233*K233</f>
        <v>0</v>
      </c>
      <c r="AR233" s="18" t="s">
        <v>221</v>
      </c>
      <c r="AT233" s="18" t="s">
        <v>158</v>
      </c>
      <c r="AU233" s="18" t="s">
        <v>136</v>
      </c>
      <c r="AY233" s="18" t="s">
        <v>157</v>
      </c>
      <c r="BE233" s="104">
        <f aca="true" t="shared" si="89" ref="BE233:BE247">IF(U233="základní",N233,0)</f>
        <v>0</v>
      </c>
      <c r="BF233" s="104">
        <f aca="true" t="shared" si="90" ref="BF233:BF247">IF(U233="snížená",N233,0)</f>
        <v>0</v>
      </c>
      <c r="BG233" s="104">
        <f aca="true" t="shared" si="91" ref="BG233:BG247">IF(U233="zákl. přenesená",N233,0)</f>
        <v>0</v>
      </c>
      <c r="BH233" s="104">
        <f aca="true" t="shared" si="92" ref="BH233:BH247">IF(U233="sníž. přenesená",N233,0)</f>
        <v>0</v>
      </c>
      <c r="BI233" s="104">
        <f aca="true" t="shared" si="93" ref="BI233:BI247">IF(U233="nulová",N233,0)</f>
        <v>0</v>
      </c>
      <c r="BJ233" s="18" t="s">
        <v>136</v>
      </c>
      <c r="BK233" s="104">
        <f aca="true" t="shared" si="94" ref="BK233:BK247">ROUND(L233*K233,2)</f>
        <v>0</v>
      </c>
      <c r="BL233" s="18" t="s">
        <v>221</v>
      </c>
      <c r="BM233" s="18" t="s">
        <v>478</v>
      </c>
    </row>
    <row r="234" spans="2:65" s="1" customFormat="1" ht="25.5" customHeight="1">
      <c r="B234" s="34"/>
      <c r="C234" s="161" t="s">
        <v>479</v>
      </c>
      <c r="D234" s="161" t="s">
        <v>158</v>
      </c>
      <c r="E234" s="162" t="s">
        <v>480</v>
      </c>
      <c r="F234" s="237" t="s">
        <v>481</v>
      </c>
      <c r="G234" s="237"/>
      <c r="H234" s="237"/>
      <c r="I234" s="237"/>
      <c r="J234" s="163" t="s">
        <v>228</v>
      </c>
      <c r="K234" s="164">
        <v>10</v>
      </c>
      <c r="L234" s="238">
        <v>0</v>
      </c>
      <c r="M234" s="239"/>
      <c r="N234" s="240">
        <f t="shared" si="85"/>
        <v>0</v>
      </c>
      <c r="O234" s="240"/>
      <c r="P234" s="240"/>
      <c r="Q234" s="240"/>
      <c r="R234" s="36"/>
      <c r="T234" s="165" t="s">
        <v>22</v>
      </c>
      <c r="U234" s="43" t="s">
        <v>46</v>
      </c>
      <c r="V234" s="35"/>
      <c r="W234" s="166">
        <f t="shared" si="86"/>
        <v>0</v>
      </c>
      <c r="X234" s="166">
        <v>0.00501</v>
      </c>
      <c r="Y234" s="166">
        <f t="shared" si="87"/>
        <v>0.0501</v>
      </c>
      <c r="Z234" s="166">
        <v>0</v>
      </c>
      <c r="AA234" s="167">
        <f t="shared" si="88"/>
        <v>0</v>
      </c>
      <c r="AR234" s="18" t="s">
        <v>221</v>
      </c>
      <c r="AT234" s="18" t="s">
        <v>158</v>
      </c>
      <c r="AU234" s="18" t="s">
        <v>136</v>
      </c>
      <c r="AY234" s="18" t="s">
        <v>157</v>
      </c>
      <c r="BE234" s="104">
        <f t="shared" si="89"/>
        <v>0</v>
      </c>
      <c r="BF234" s="104">
        <f t="shared" si="90"/>
        <v>0</v>
      </c>
      <c r="BG234" s="104">
        <f t="shared" si="91"/>
        <v>0</v>
      </c>
      <c r="BH234" s="104">
        <f t="shared" si="92"/>
        <v>0</v>
      </c>
      <c r="BI234" s="104">
        <f t="shared" si="93"/>
        <v>0</v>
      </c>
      <c r="BJ234" s="18" t="s">
        <v>136</v>
      </c>
      <c r="BK234" s="104">
        <f t="shared" si="94"/>
        <v>0</v>
      </c>
      <c r="BL234" s="18" t="s">
        <v>221</v>
      </c>
      <c r="BM234" s="18" t="s">
        <v>482</v>
      </c>
    </row>
    <row r="235" spans="2:65" s="1" customFormat="1" ht="16.5" customHeight="1">
      <c r="B235" s="34"/>
      <c r="C235" s="161" t="s">
        <v>483</v>
      </c>
      <c r="D235" s="161" t="s">
        <v>158</v>
      </c>
      <c r="E235" s="162" t="s">
        <v>484</v>
      </c>
      <c r="F235" s="237" t="s">
        <v>485</v>
      </c>
      <c r="G235" s="237"/>
      <c r="H235" s="237"/>
      <c r="I235" s="237"/>
      <c r="J235" s="163" t="s">
        <v>228</v>
      </c>
      <c r="K235" s="164">
        <v>35</v>
      </c>
      <c r="L235" s="238">
        <v>0</v>
      </c>
      <c r="M235" s="239"/>
      <c r="N235" s="240">
        <f t="shared" si="85"/>
        <v>0</v>
      </c>
      <c r="O235" s="240"/>
      <c r="P235" s="240"/>
      <c r="Q235" s="240"/>
      <c r="R235" s="36"/>
      <c r="T235" s="165" t="s">
        <v>22</v>
      </c>
      <c r="U235" s="43" t="s">
        <v>46</v>
      </c>
      <c r="V235" s="35"/>
      <c r="W235" s="166">
        <f t="shared" si="86"/>
        <v>0</v>
      </c>
      <c r="X235" s="166">
        <v>0.00472</v>
      </c>
      <c r="Y235" s="166">
        <f t="shared" si="87"/>
        <v>0.1652</v>
      </c>
      <c r="Z235" s="166">
        <v>0</v>
      </c>
      <c r="AA235" s="167">
        <f t="shared" si="88"/>
        <v>0</v>
      </c>
      <c r="AR235" s="18" t="s">
        <v>221</v>
      </c>
      <c r="AT235" s="18" t="s">
        <v>158</v>
      </c>
      <c r="AU235" s="18" t="s">
        <v>136</v>
      </c>
      <c r="AY235" s="18" t="s">
        <v>157</v>
      </c>
      <c r="BE235" s="104">
        <f t="shared" si="89"/>
        <v>0</v>
      </c>
      <c r="BF235" s="104">
        <f t="shared" si="90"/>
        <v>0</v>
      </c>
      <c r="BG235" s="104">
        <f t="shared" si="91"/>
        <v>0</v>
      </c>
      <c r="BH235" s="104">
        <f t="shared" si="92"/>
        <v>0</v>
      </c>
      <c r="BI235" s="104">
        <f t="shared" si="93"/>
        <v>0</v>
      </c>
      <c r="BJ235" s="18" t="s">
        <v>136</v>
      </c>
      <c r="BK235" s="104">
        <f t="shared" si="94"/>
        <v>0</v>
      </c>
      <c r="BL235" s="18" t="s">
        <v>221</v>
      </c>
      <c r="BM235" s="18" t="s">
        <v>486</v>
      </c>
    </row>
    <row r="236" spans="2:65" s="1" customFormat="1" ht="16.5" customHeight="1">
      <c r="B236" s="34"/>
      <c r="C236" s="161" t="s">
        <v>487</v>
      </c>
      <c r="D236" s="161" t="s">
        <v>158</v>
      </c>
      <c r="E236" s="162" t="s">
        <v>488</v>
      </c>
      <c r="F236" s="237" t="s">
        <v>489</v>
      </c>
      <c r="G236" s="237"/>
      <c r="H236" s="237"/>
      <c r="I236" s="237"/>
      <c r="J236" s="163" t="s">
        <v>228</v>
      </c>
      <c r="K236" s="164">
        <v>25</v>
      </c>
      <c r="L236" s="238">
        <v>0</v>
      </c>
      <c r="M236" s="239"/>
      <c r="N236" s="240">
        <f t="shared" si="85"/>
        <v>0</v>
      </c>
      <c r="O236" s="240"/>
      <c r="P236" s="240"/>
      <c r="Q236" s="240"/>
      <c r="R236" s="36"/>
      <c r="T236" s="165" t="s">
        <v>22</v>
      </c>
      <c r="U236" s="43" t="s">
        <v>46</v>
      </c>
      <c r="V236" s="35"/>
      <c r="W236" s="166">
        <f t="shared" si="86"/>
        <v>0</v>
      </c>
      <c r="X236" s="166">
        <v>0.00751</v>
      </c>
      <c r="Y236" s="166">
        <f t="shared" si="87"/>
        <v>0.18775</v>
      </c>
      <c r="Z236" s="166">
        <v>0</v>
      </c>
      <c r="AA236" s="167">
        <f t="shared" si="88"/>
        <v>0</v>
      </c>
      <c r="AR236" s="18" t="s">
        <v>221</v>
      </c>
      <c r="AT236" s="18" t="s">
        <v>158</v>
      </c>
      <c r="AU236" s="18" t="s">
        <v>136</v>
      </c>
      <c r="AY236" s="18" t="s">
        <v>157</v>
      </c>
      <c r="BE236" s="104">
        <f t="shared" si="89"/>
        <v>0</v>
      </c>
      <c r="BF236" s="104">
        <f t="shared" si="90"/>
        <v>0</v>
      </c>
      <c r="BG236" s="104">
        <f t="shared" si="91"/>
        <v>0</v>
      </c>
      <c r="BH236" s="104">
        <f t="shared" si="92"/>
        <v>0</v>
      </c>
      <c r="BI236" s="104">
        <f t="shared" si="93"/>
        <v>0</v>
      </c>
      <c r="BJ236" s="18" t="s">
        <v>136</v>
      </c>
      <c r="BK236" s="104">
        <f t="shared" si="94"/>
        <v>0</v>
      </c>
      <c r="BL236" s="18" t="s">
        <v>221</v>
      </c>
      <c r="BM236" s="18" t="s">
        <v>490</v>
      </c>
    </row>
    <row r="237" spans="2:65" s="1" customFormat="1" ht="25.5" customHeight="1">
      <c r="B237" s="34"/>
      <c r="C237" s="161" t="s">
        <v>491</v>
      </c>
      <c r="D237" s="161" t="s">
        <v>158</v>
      </c>
      <c r="E237" s="162" t="s">
        <v>492</v>
      </c>
      <c r="F237" s="237" t="s">
        <v>493</v>
      </c>
      <c r="G237" s="237"/>
      <c r="H237" s="237"/>
      <c r="I237" s="237"/>
      <c r="J237" s="163" t="s">
        <v>228</v>
      </c>
      <c r="K237" s="164">
        <v>25</v>
      </c>
      <c r="L237" s="238">
        <v>0</v>
      </c>
      <c r="M237" s="239"/>
      <c r="N237" s="240">
        <f t="shared" si="85"/>
        <v>0</v>
      </c>
      <c r="O237" s="240"/>
      <c r="P237" s="240"/>
      <c r="Q237" s="240"/>
      <c r="R237" s="36"/>
      <c r="T237" s="165" t="s">
        <v>22</v>
      </c>
      <c r="U237" s="43" t="s">
        <v>46</v>
      </c>
      <c r="V237" s="35"/>
      <c r="W237" s="166">
        <f t="shared" si="86"/>
        <v>0</v>
      </c>
      <c r="X237" s="166">
        <v>0.00194</v>
      </c>
      <c r="Y237" s="166">
        <f t="shared" si="87"/>
        <v>0.0485</v>
      </c>
      <c r="Z237" s="166">
        <v>0</v>
      </c>
      <c r="AA237" s="167">
        <f t="shared" si="88"/>
        <v>0</v>
      </c>
      <c r="AR237" s="18" t="s">
        <v>221</v>
      </c>
      <c r="AT237" s="18" t="s">
        <v>158</v>
      </c>
      <c r="AU237" s="18" t="s">
        <v>136</v>
      </c>
      <c r="AY237" s="18" t="s">
        <v>157</v>
      </c>
      <c r="BE237" s="104">
        <f t="shared" si="89"/>
        <v>0</v>
      </c>
      <c r="BF237" s="104">
        <f t="shared" si="90"/>
        <v>0</v>
      </c>
      <c r="BG237" s="104">
        <f t="shared" si="91"/>
        <v>0</v>
      </c>
      <c r="BH237" s="104">
        <f t="shared" si="92"/>
        <v>0</v>
      </c>
      <c r="BI237" s="104">
        <f t="shared" si="93"/>
        <v>0</v>
      </c>
      <c r="BJ237" s="18" t="s">
        <v>136</v>
      </c>
      <c r="BK237" s="104">
        <f t="shared" si="94"/>
        <v>0</v>
      </c>
      <c r="BL237" s="18" t="s">
        <v>221</v>
      </c>
      <c r="BM237" s="18" t="s">
        <v>494</v>
      </c>
    </row>
    <row r="238" spans="2:65" s="1" customFormat="1" ht="25.5" customHeight="1">
      <c r="B238" s="34"/>
      <c r="C238" s="161" t="s">
        <v>495</v>
      </c>
      <c r="D238" s="161" t="s">
        <v>158</v>
      </c>
      <c r="E238" s="162" t="s">
        <v>496</v>
      </c>
      <c r="F238" s="237" t="s">
        <v>497</v>
      </c>
      <c r="G238" s="237"/>
      <c r="H238" s="237"/>
      <c r="I238" s="237"/>
      <c r="J238" s="163" t="s">
        <v>228</v>
      </c>
      <c r="K238" s="164">
        <v>25</v>
      </c>
      <c r="L238" s="238">
        <v>0</v>
      </c>
      <c r="M238" s="239"/>
      <c r="N238" s="240">
        <f t="shared" si="85"/>
        <v>0</v>
      </c>
      <c r="O238" s="240"/>
      <c r="P238" s="240"/>
      <c r="Q238" s="240"/>
      <c r="R238" s="36"/>
      <c r="T238" s="165" t="s">
        <v>22</v>
      </c>
      <c r="U238" s="43" t="s">
        <v>46</v>
      </c>
      <c r="V238" s="35"/>
      <c r="W238" s="166">
        <f t="shared" si="86"/>
        <v>0</v>
      </c>
      <c r="X238" s="166">
        <v>0.00118</v>
      </c>
      <c r="Y238" s="166">
        <f t="shared" si="87"/>
        <v>0.029500000000000002</v>
      </c>
      <c r="Z238" s="166">
        <v>0</v>
      </c>
      <c r="AA238" s="167">
        <f t="shared" si="88"/>
        <v>0</v>
      </c>
      <c r="AR238" s="18" t="s">
        <v>221</v>
      </c>
      <c r="AT238" s="18" t="s">
        <v>158</v>
      </c>
      <c r="AU238" s="18" t="s">
        <v>136</v>
      </c>
      <c r="AY238" s="18" t="s">
        <v>157</v>
      </c>
      <c r="BE238" s="104">
        <f t="shared" si="89"/>
        <v>0</v>
      </c>
      <c r="BF238" s="104">
        <f t="shared" si="90"/>
        <v>0</v>
      </c>
      <c r="BG238" s="104">
        <f t="shared" si="91"/>
        <v>0</v>
      </c>
      <c r="BH238" s="104">
        <f t="shared" si="92"/>
        <v>0</v>
      </c>
      <c r="BI238" s="104">
        <f t="shared" si="93"/>
        <v>0</v>
      </c>
      <c r="BJ238" s="18" t="s">
        <v>136</v>
      </c>
      <c r="BK238" s="104">
        <f t="shared" si="94"/>
        <v>0</v>
      </c>
      <c r="BL238" s="18" t="s">
        <v>221</v>
      </c>
      <c r="BM238" s="18" t="s">
        <v>498</v>
      </c>
    </row>
    <row r="239" spans="2:65" s="1" customFormat="1" ht="25.5" customHeight="1">
      <c r="B239" s="34"/>
      <c r="C239" s="161" t="s">
        <v>499</v>
      </c>
      <c r="D239" s="161" t="s">
        <v>158</v>
      </c>
      <c r="E239" s="162" t="s">
        <v>500</v>
      </c>
      <c r="F239" s="237" t="s">
        <v>501</v>
      </c>
      <c r="G239" s="237"/>
      <c r="H239" s="237"/>
      <c r="I239" s="237"/>
      <c r="J239" s="163" t="s">
        <v>228</v>
      </c>
      <c r="K239" s="164">
        <v>80</v>
      </c>
      <c r="L239" s="238">
        <v>0</v>
      </c>
      <c r="M239" s="239"/>
      <c r="N239" s="240">
        <f t="shared" si="85"/>
        <v>0</v>
      </c>
      <c r="O239" s="240"/>
      <c r="P239" s="240"/>
      <c r="Q239" s="240"/>
      <c r="R239" s="36"/>
      <c r="T239" s="165" t="s">
        <v>22</v>
      </c>
      <c r="U239" s="43" t="s">
        <v>46</v>
      </c>
      <c r="V239" s="35"/>
      <c r="W239" s="166">
        <f t="shared" si="86"/>
        <v>0</v>
      </c>
      <c r="X239" s="166">
        <v>0</v>
      </c>
      <c r="Y239" s="166">
        <f t="shared" si="87"/>
        <v>0</v>
      </c>
      <c r="Z239" s="166">
        <v>0</v>
      </c>
      <c r="AA239" s="167">
        <f t="shared" si="88"/>
        <v>0</v>
      </c>
      <c r="AR239" s="18" t="s">
        <v>221</v>
      </c>
      <c r="AT239" s="18" t="s">
        <v>158</v>
      </c>
      <c r="AU239" s="18" t="s">
        <v>136</v>
      </c>
      <c r="AY239" s="18" t="s">
        <v>157</v>
      </c>
      <c r="BE239" s="104">
        <f t="shared" si="89"/>
        <v>0</v>
      </c>
      <c r="BF239" s="104">
        <f t="shared" si="90"/>
        <v>0</v>
      </c>
      <c r="BG239" s="104">
        <f t="shared" si="91"/>
        <v>0</v>
      </c>
      <c r="BH239" s="104">
        <f t="shared" si="92"/>
        <v>0</v>
      </c>
      <c r="BI239" s="104">
        <f t="shared" si="93"/>
        <v>0</v>
      </c>
      <c r="BJ239" s="18" t="s">
        <v>136</v>
      </c>
      <c r="BK239" s="104">
        <f t="shared" si="94"/>
        <v>0</v>
      </c>
      <c r="BL239" s="18" t="s">
        <v>221</v>
      </c>
      <c r="BM239" s="18" t="s">
        <v>502</v>
      </c>
    </row>
    <row r="240" spans="2:65" s="1" customFormat="1" ht="25.5" customHeight="1">
      <c r="B240" s="34"/>
      <c r="C240" s="161" t="s">
        <v>503</v>
      </c>
      <c r="D240" s="161" t="s">
        <v>158</v>
      </c>
      <c r="E240" s="162" t="s">
        <v>504</v>
      </c>
      <c r="F240" s="237" t="s">
        <v>505</v>
      </c>
      <c r="G240" s="237"/>
      <c r="H240" s="237"/>
      <c r="I240" s="237"/>
      <c r="J240" s="163" t="s">
        <v>228</v>
      </c>
      <c r="K240" s="164">
        <v>35</v>
      </c>
      <c r="L240" s="238">
        <v>0</v>
      </c>
      <c r="M240" s="239"/>
      <c r="N240" s="240">
        <f t="shared" si="85"/>
        <v>0</v>
      </c>
      <c r="O240" s="240"/>
      <c r="P240" s="240"/>
      <c r="Q240" s="240"/>
      <c r="R240" s="36"/>
      <c r="T240" s="165" t="s">
        <v>22</v>
      </c>
      <c r="U240" s="43" t="s">
        <v>46</v>
      </c>
      <c r="V240" s="35"/>
      <c r="W240" s="166">
        <f t="shared" si="86"/>
        <v>0</v>
      </c>
      <c r="X240" s="166">
        <v>0</v>
      </c>
      <c r="Y240" s="166">
        <f t="shared" si="87"/>
        <v>0</v>
      </c>
      <c r="Z240" s="166">
        <v>0</v>
      </c>
      <c r="AA240" s="167">
        <f t="shared" si="88"/>
        <v>0</v>
      </c>
      <c r="AR240" s="18" t="s">
        <v>221</v>
      </c>
      <c r="AT240" s="18" t="s">
        <v>158</v>
      </c>
      <c r="AU240" s="18" t="s">
        <v>136</v>
      </c>
      <c r="AY240" s="18" t="s">
        <v>157</v>
      </c>
      <c r="BE240" s="104">
        <f t="shared" si="89"/>
        <v>0</v>
      </c>
      <c r="BF240" s="104">
        <f t="shared" si="90"/>
        <v>0</v>
      </c>
      <c r="BG240" s="104">
        <f t="shared" si="91"/>
        <v>0</v>
      </c>
      <c r="BH240" s="104">
        <f t="shared" si="92"/>
        <v>0</v>
      </c>
      <c r="BI240" s="104">
        <f t="shared" si="93"/>
        <v>0</v>
      </c>
      <c r="BJ240" s="18" t="s">
        <v>136</v>
      </c>
      <c r="BK240" s="104">
        <f t="shared" si="94"/>
        <v>0</v>
      </c>
      <c r="BL240" s="18" t="s">
        <v>221</v>
      </c>
      <c r="BM240" s="18" t="s">
        <v>506</v>
      </c>
    </row>
    <row r="241" spans="2:65" s="1" customFormat="1" ht="25.5" customHeight="1">
      <c r="B241" s="34"/>
      <c r="C241" s="161" t="s">
        <v>507</v>
      </c>
      <c r="D241" s="161" t="s">
        <v>158</v>
      </c>
      <c r="E241" s="162" t="s">
        <v>508</v>
      </c>
      <c r="F241" s="237" t="s">
        <v>509</v>
      </c>
      <c r="G241" s="237"/>
      <c r="H241" s="237"/>
      <c r="I241" s="237"/>
      <c r="J241" s="163" t="s">
        <v>228</v>
      </c>
      <c r="K241" s="164">
        <v>25</v>
      </c>
      <c r="L241" s="238">
        <v>0</v>
      </c>
      <c r="M241" s="239"/>
      <c r="N241" s="240">
        <f t="shared" si="85"/>
        <v>0</v>
      </c>
      <c r="O241" s="240"/>
      <c r="P241" s="240"/>
      <c r="Q241" s="240"/>
      <c r="R241" s="36"/>
      <c r="T241" s="165" t="s">
        <v>22</v>
      </c>
      <c r="U241" s="43" t="s">
        <v>46</v>
      </c>
      <c r="V241" s="35"/>
      <c r="W241" s="166">
        <f t="shared" si="86"/>
        <v>0</v>
      </c>
      <c r="X241" s="166">
        <v>0</v>
      </c>
      <c r="Y241" s="166">
        <f t="shared" si="87"/>
        <v>0</v>
      </c>
      <c r="Z241" s="166">
        <v>0</v>
      </c>
      <c r="AA241" s="167">
        <f t="shared" si="88"/>
        <v>0</v>
      </c>
      <c r="AR241" s="18" t="s">
        <v>221</v>
      </c>
      <c r="AT241" s="18" t="s">
        <v>158</v>
      </c>
      <c r="AU241" s="18" t="s">
        <v>136</v>
      </c>
      <c r="AY241" s="18" t="s">
        <v>157</v>
      </c>
      <c r="BE241" s="104">
        <f t="shared" si="89"/>
        <v>0</v>
      </c>
      <c r="BF241" s="104">
        <f t="shared" si="90"/>
        <v>0</v>
      </c>
      <c r="BG241" s="104">
        <f t="shared" si="91"/>
        <v>0</v>
      </c>
      <c r="BH241" s="104">
        <f t="shared" si="92"/>
        <v>0</v>
      </c>
      <c r="BI241" s="104">
        <f t="shared" si="93"/>
        <v>0</v>
      </c>
      <c r="BJ241" s="18" t="s">
        <v>136</v>
      </c>
      <c r="BK241" s="104">
        <f t="shared" si="94"/>
        <v>0</v>
      </c>
      <c r="BL241" s="18" t="s">
        <v>221</v>
      </c>
      <c r="BM241" s="18" t="s">
        <v>510</v>
      </c>
    </row>
    <row r="242" spans="2:65" s="1" customFormat="1" ht="38.25" customHeight="1">
      <c r="B242" s="34"/>
      <c r="C242" s="161" t="s">
        <v>511</v>
      </c>
      <c r="D242" s="161" t="s">
        <v>158</v>
      </c>
      <c r="E242" s="162" t="s">
        <v>512</v>
      </c>
      <c r="F242" s="237" t="s">
        <v>513</v>
      </c>
      <c r="G242" s="237"/>
      <c r="H242" s="237"/>
      <c r="I242" s="237"/>
      <c r="J242" s="163" t="s">
        <v>228</v>
      </c>
      <c r="K242" s="164">
        <v>0.537</v>
      </c>
      <c r="L242" s="238">
        <v>0</v>
      </c>
      <c r="M242" s="239"/>
      <c r="N242" s="240">
        <f t="shared" si="85"/>
        <v>0</v>
      </c>
      <c r="O242" s="240"/>
      <c r="P242" s="240"/>
      <c r="Q242" s="240"/>
      <c r="R242" s="36"/>
      <c r="T242" s="165" t="s">
        <v>22</v>
      </c>
      <c r="U242" s="43" t="s">
        <v>46</v>
      </c>
      <c r="V242" s="35"/>
      <c r="W242" s="166">
        <f t="shared" si="86"/>
        <v>0</v>
      </c>
      <c r="X242" s="166">
        <v>0.00024</v>
      </c>
      <c r="Y242" s="166">
        <f t="shared" si="87"/>
        <v>0.00012888</v>
      </c>
      <c r="Z242" s="166">
        <v>0</v>
      </c>
      <c r="AA242" s="167">
        <f t="shared" si="88"/>
        <v>0</v>
      </c>
      <c r="AR242" s="18" t="s">
        <v>221</v>
      </c>
      <c r="AT242" s="18" t="s">
        <v>158</v>
      </c>
      <c r="AU242" s="18" t="s">
        <v>136</v>
      </c>
      <c r="AY242" s="18" t="s">
        <v>157</v>
      </c>
      <c r="BE242" s="104">
        <f t="shared" si="89"/>
        <v>0</v>
      </c>
      <c r="BF242" s="104">
        <f t="shared" si="90"/>
        <v>0</v>
      </c>
      <c r="BG242" s="104">
        <f t="shared" si="91"/>
        <v>0</v>
      </c>
      <c r="BH242" s="104">
        <f t="shared" si="92"/>
        <v>0</v>
      </c>
      <c r="BI242" s="104">
        <f t="shared" si="93"/>
        <v>0</v>
      </c>
      <c r="BJ242" s="18" t="s">
        <v>136</v>
      </c>
      <c r="BK242" s="104">
        <f t="shared" si="94"/>
        <v>0</v>
      </c>
      <c r="BL242" s="18" t="s">
        <v>221</v>
      </c>
      <c r="BM242" s="18" t="s">
        <v>514</v>
      </c>
    </row>
    <row r="243" spans="2:65" s="1" customFormat="1" ht="38.25" customHeight="1">
      <c r="B243" s="34"/>
      <c r="C243" s="161" t="s">
        <v>515</v>
      </c>
      <c r="D243" s="161" t="s">
        <v>158</v>
      </c>
      <c r="E243" s="162" t="s">
        <v>512</v>
      </c>
      <c r="F243" s="237" t="s">
        <v>513</v>
      </c>
      <c r="G243" s="237"/>
      <c r="H243" s="237"/>
      <c r="I243" s="237"/>
      <c r="J243" s="163" t="s">
        <v>228</v>
      </c>
      <c r="K243" s="164">
        <v>30</v>
      </c>
      <c r="L243" s="238">
        <v>0</v>
      </c>
      <c r="M243" s="239"/>
      <c r="N243" s="240">
        <f t="shared" si="85"/>
        <v>0</v>
      </c>
      <c r="O243" s="240"/>
      <c r="P243" s="240"/>
      <c r="Q243" s="240"/>
      <c r="R243" s="36"/>
      <c r="T243" s="165" t="s">
        <v>22</v>
      </c>
      <c r="U243" s="43" t="s">
        <v>46</v>
      </c>
      <c r="V243" s="35"/>
      <c r="W243" s="166">
        <f t="shared" si="86"/>
        <v>0</v>
      </c>
      <c r="X243" s="166">
        <v>0.00024</v>
      </c>
      <c r="Y243" s="166">
        <f t="shared" si="87"/>
        <v>0.0072</v>
      </c>
      <c r="Z243" s="166">
        <v>0</v>
      </c>
      <c r="AA243" s="167">
        <f t="shared" si="88"/>
        <v>0</v>
      </c>
      <c r="AR243" s="18" t="s">
        <v>221</v>
      </c>
      <c r="AT243" s="18" t="s">
        <v>158</v>
      </c>
      <c r="AU243" s="18" t="s">
        <v>136</v>
      </c>
      <c r="AY243" s="18" t="s">
        <v>157</v>
      </c>
      <c r="BE243" s="104">
        <f t="shared" si="89"/>
        <v>0</v>
      </c>
      <c r="BF243" s="104">
        <f t="shared" si="90"/>
        <v>0</v>
      </c>
      <c r="BG243" s="104">
        <f t="shared" si="91"/>
        <v>0</v>
      </c>
      <c r="BH243" s="104">
        <f t="shared" si="92"/>
        <v>0</v>
      </c>
      <c r="BI243" s="104">
        <f t="shared" si="93"/>
        <v>0</v>
      </c>
      <c r="BJ243" s="18" t="s">
        <v>136</v>
      </c>
      <c r="BK243" s="104">
        <f t="shared" si="94"/>
        <v>0</v>
      </c>
      <c r="BL243" s="18" t="s">
        <v>221</v>
      </c>
      <c r="BM243" s="18" t="s">
        <v>516</v>
      </c>
    </row>
    <row r="244" spans="2:65" s="1" customFormat="1" ht="38.25" customHeight="1">
      <c r="B244" s="34"/>
      <c r="C244" s="161" t="s">
        <v>517</v>
      </c>
      <c r="D244" s="161" t="s">
        <v>158</v>
      </c>
      <c r="E244" s="162" t="s">
        <v>518</v>
      </c>
      <c r="F244" s="237" t="s">
        <v>519</v>
      </c>
      <c r="G244" s="237"/>
      <c r="H244" s="237"/>
      <c r="I244" s="237"/>
      <c r="J244" s="163" t="s">
        <v>228</v>
      </c>
      <c r="K244" s="164">
        <v>35</v>
      </c>
      <c r="L244" s="238">
        <v>0</v>
      </c>
      <c r="M244" s="239"/>
      <c r="N244" s="240">
        <f t="shared" si="85"/>
        <v>0</v>
      </c>
      <c r="O244" s="240"/>
      <c r="P244" s="240"/>
      <c r="Q244" s="240"/>
      <c r="R244" s="36"/>
      <c r="T244" s="165" t="s">
        <v>22</v>
      </c>
      <c r="U244" s="43" t="s">
        <v>46</v>
      </c>
      <c r="V244" s="35"/>
      <c r="W244" s="166">
        <f t="shared" si="86"/>
        <v>0</v>
      </c>
      <c r="X244" s="166">
        <v>0.00027</v>
      </c>
      <c r="Y244" s="166">
        <f t="shared" si="87"/>
        <v>0.00945</v>
      </c>
      <c r="Z244" s="166">
        <v>0</v>
      </c>
      <c r="AA244" s="167">
        <f t="shared" si="88"/>
        <v>0</v>
      </c>
      <c r="AR244" s="18" t="s">
        <v>221</v>
      </c>
      <c r="AT244" s="18" t="s">
        <v>158</v>
      </c>
      <c r="AU244" s="18" t="s">
        <v>136</v>
      </c>
      <c r="AY244" s="18" t="s">
        <v>157</v>
      </c>
      <c r="BE244" s="104">
        <f t="shared" si="89"/>
        <v>0</v>
      </c>
      <c r="BF244" s="104">
        <f t="shared" si="90"/>
        <v>0</v>
      </c>
      <c r="BG244" s="104">
        <f t="shared" si="91"/>
        <v>0</v>
      </c>
      <c r="BH244" s="104">
        <f t="shared" si="92"/>
        <v>0</v>
      </c>
      <c r="BI244" s="104">
        <f t="shared" si="93"/>
        <v>0</v>
      </c>
      <c r="BJ244" s="18" t="s">
        <v>136</v>
      </c>
      <c r="BK244" s="104">
        <f t="shared" si="94"/>
        <v>0</v>
      </c>
      <c r="BL244" s="18" t="s">
        <v>221</v>
      </c>
      <c r="BM244" s="18" t="s">
        <v>520</v>
      </c>
    </row>
    <row r="245" spans="2:65" s="1" customFormat="1" ht="38.25" customHeight="1">
      <c r="B245" s="34"/>
      <c r="C245" s="161" t="s">
        <v>521</v>
      </c>
      <c r="D245" s="161" t="s">
        <v>158</v>
      </c>
      <c r="E245" s="162" t="s">
        <v>522</v>
      </c>
      <c r="F245" s="237" t="s">
        <v>523</v>
      </c>
      <c r="G245" s="237"/>
      <c r="H245" s="237"/>
      <c r="I245" s="237"/>
      <c r="J245" s="163" t="s">
        <v>228</v>
      </c>
      <c r="K245" s="164">
        <v>25</v>
      </c>
      <c r="L245" s="238">
        <v>0</v>
      </c>
      <c r="M245" s="239"/>
      <c r="N245" s="240">
        <f t="shared" si="85"/>
        <v>0</v>
      </c>
      <c r="O245" s="240"/>
      <c r="P245" s="240"/>
      <c r="Q245" s="240"/>
      <c r="R245" s="36"/>
      <c r="T245" s="165" t="s">
        <v>22</v>
      </c>
      <c r="U245" s="43" t="s">
        <v>46</v>
      </c>
      <c r="V245" s="35"/>
      <c r="W245" s="166">
        <f t="shared" si="86"/>
        <v>0</v>
      </c>
      <c r="X245" s="166">
        <v>0.00044</v>
      </c>
      <c r="Y245" s="166">
        <f t="shared" si="87"/>
        <v>0.011000000000000001</v>
      </c>
      <c r="Z245" s="166">
        <v>0</v>
      </c>
      <c r="AA245" s="167">
        <f t="shared" si="88"/>
        <v>0</v>
      </c>
      <c r="AR245" s="18" t="s">
        <v>221</v>
      </c>
      <c r="AT245" s="18" t="s">
        <v>158</v>
      </c>
      <c r="AU245" s="18" t="s">
        <v>136</v>
      </c>
      <c r="AY245" s="18" t="s">
        <v>157</v>
      </c>
      <c r="BE245" s="104">
        <f t="shared" si="89"/>
        <v>0</v>
      </c>
      <c r="BF245" s="104">
        <f t="shared" si="90"/>
        <v>0</v>
      </c>
      <c r="BG245" s="104">
        <f t="shared" si="91"/>
        <v>0</v>
      </c>
      <c r="BH245" s="104">
        <f t="shared" si="92"/>
        <v>0</v>
      </c>
      <c r="BI245" s="104">
        <f t="shared" si="93"/>
        <v>0</v>
      </c>
      <c r="BJ245" s="18" t="s">
        <v>136</v>
      </c>
      <c r="BK245" s="104">
        <f t="shared" si="94"/>
        <v>0</v>
      </c>
      <c r="BL245" s="18" t="s">
        <v>221</v>
      </c>
      <c r="BM245" s="18" t="s">
        <v>524</v>
      </c>
    </row>
    <row r="246" spans="2:65" s="1" customFormat="1" ht="25.5" customHeight="1">
      <c r="B246" s="34"/>
      <c r="C246" s="161" t="s">
        <v>525</v>
      </c>
      <c r="D246" s="161" t="s">
        <v>158</v>
      </c>
      <c r="E246" s="162" t="s">
        <v>526</v>
      </c>
      <c r="F246" s="237" t="s">
        <v>527</v>
      </c>
      <c r="G246" s="237"/>
      <c r="H246" s="237"/>
      <c r="I246" s="237"/>
      <c r="J246" s="163" t="s">
        <v>181</v>
      </c>
      <c r="K246" s="164">
        <v>0.565</v>
      </c>
      <c r="L246" s="238">
        <v>0</v>
      </c>
      <c r="M246" s="239"/>
      <c r="N246" s="240">
        <f t="shared" si="85"/>
        <v>0</v>
      </c>
      <c r="O246" s="240"/>
      <c r="P246" s="240"/>
      <c r="Q246" s="240"/>
      <c r="R246" s="36"/>
      <c r="T246" s="165" t="s">
        <v>22</v>
      </c>
      <c r="U246" s="43" t="s">
        <v>46</v>
      </c>
      <c r="V246" s="35"/>
      <c r="W246" s="166">
        <f t="shared" si="86"/>
        <v>0</v>
      </c>
      <c r="X246" s="166">
        <v>0</v>
      </c>
      <c r="Y246" s="166">
        <f t="shared" si="87"/>
        <v>0</v>
      </c>
      <c r="Z246" s="166">
        <v>0</v>
      </c>
      <c r="AA246" s="167">
        <f t="shared" si="88"/>
        <v>0</v>
      </c>
      <c r="AR246" s="18" t="s">
        <v>221</v>
      </c>
      <c r="AT246" s="18" t="s">
        <v>158</v>
      </c>
      <c r="AU246" s="18" t="s">
        <v>136</v>
      </c>
      <c r="AY246" s="18" t="s">
        <v>157</v>
      </c>
      <c r="BE246" s="104">
        <f t="shared" si="89"/>
        <v>0</v>
      </c>
      <c r="BF246" s="104">
        <f t="shared" si="90"/>
        <v>0</v>
      </c>
      <c r="BG246" s="104">
        <f t="shared" si="91"/>
        <v>0</v>
      </c>
      <c r="BH246" s="104">
        <f t="shared" si="92"/>
        <v>0</v>
      </c>
      <c r="BI246" s="104">
        <f t="shared" si="93"/>
        <v>0</v>
      </c>
      <c r="BJ246" s="18" t="s">
        <v>136</v>
      </c>
      <c r="BK246" s="104">
        <f t="shared" si="94"/>
        <v>0</v>
      </c>
      <c r="BL246" s="18" t="s">
        <v>221</v>
      </c>
      <c r="BM246" s="18" t="s">
        <v>528</v>
      </c>
    </row>
    <row r="247" spans="2:65" s="1" customFormat="1" ht="25.5" customHeight="1">
      <c r="B247" s="34"/>
      <c r="C247" s="161" t="s">
        <v>529</v>
      </c>
      <c r="D247" s="161" t="s">
        <v>158</v>
      </c>
      <c r="E247" s="162" t="s">
        <v>530</v>
      </c>
      <c r="F247" s="237" t="s">
        <v>531</v>
      </c>
      <c r="G247" s="237"/>
      <c r="H247" s="237"/>
      <c r="I247" s="237"/>
      <c r="J247" s="163" t="s">
        <v>181</v>
      </c>
      <c r="K247" s="164">
        <v>0.565</v>
      </c>
      <c r="L247" s="238">
        <v>0</v>
      </c>
      <c r="M247" s="239"/>
      <c r="N247" s="240">
        <f t="shared" si="85"/>
        <v>0</v>
      </c>
      <c r="O247" s="240"/>
      <c r="P247" s="240"/>
      <c r="Q247" s="240"/>
      <c r="R247" s="36"/>
      <c r="T247" s="165" t="s">
        <v>22</v>
      </c>
      <c r="U247" s="43" t="s">
        <v>46</v>
      </c>
      <c r="V247" s="35"/>
      <c r="W247" s="166">
        <f t="shared" si="86"/>
        <v>0</v>
      </c>
      <c r="X247" s="166">
        <v>0</v>
      </c>
      <c r="Y247" s="166">
        <f t="shared" si="87"/>
        <v>0</v>
      </c>
      <c r="Z247" s="166">
        <v>0</v>
      </c>
      <c r="AA247" s="167">
        <f t="shared" si="88"/>
        <v>0</v>
      </c>
      <c r="AR247" s="18" t="s">
        <v>221</v>
      </c>
      <c r="AT247" s="18" t="s">
        <v>158</v>
      </c>
      <c r="AU247" s="18" t="s">
        <v>136</v>
      </c>
      <c r="AY247" s="18" t="s">
        <v>157</v>
      </c>
      <c r="BE247" s="104">
        <f t="shared" si="89"/>
        <v>0</v>
      </c>
      <c r="BF247" s="104">
        <f t="shared" si="90"/>
        <v>0</v>
      </c>
      <c r="BG247" s="104">
        <f t="shared" si="91"/>
        <v>0</v>
      </c>
      <c r="BH247" s="104">
        <f t="shared" si="92"/>
        <v>0</v>
      </c>
      <c r="BI247" s="104">
        <f t="shared" si="93"/>
        <v>0</v>
      </c>
      <c r="BJ247" s="18" t="s">
        <v>136</v>
      </c>
      <c r="BK247" s="104">
        <f t="shared" si="94"/>
        <v>0</v>
      </c>
      <c r="BL247" s="18" t="s">
        <v>221</v>
      </c>
      <c r="BM247" s="18" t="s">
        <v>532</v>
      </c>
    </row>
    <row r="248" spans="2:63" s="9" customFormat="1" ht="29.85" customHeight="1">
      <c r="B248" s="150"/>
      <c r="C248" s="151"/>
      <c r="D248" s="160" t="s">
        <v>122</v>
      </c>
      <c r="E248" s="160"/>
      <c r="F248" s="160"/>
      <c r="G248" s="160"/>
      <c r="H248" s="160"/>
      <c r="I248" s="160"/>
      <c r="J248" s="160"/>
      <c r="K248" s="160"/>
      <c r="L248" s="160"/>
      <c r="M248" s="160"/>
      <c r="N248" s="250">
        <f>BK248</f>
        <v>0</v>
      </c>
      <c r="O248" s="251"/>
      <c r="P248" s="251"/>
      <c r="Q248" s="251"/>
      <c r="R248" s="153"/>
      <c r="T248" s="154"/>
      <c r="U248" s="151"/>
      <c r="V248" s="151"/>
      <c r="W248" s="155">
        <f>SUM(W249:W277)</f>
        <v>0</v>
      </c>
      <c r="X248" s="151"/>
      <c r="Y248" s="155">
        <f>SUM(Y249:Y277)</f>
        <v>0.9351399999999999</v>
      </c>
      <c r="Z248" s="151"/>
      <c r="AA248" s="156">
        <f>SUM(AA249:AA277)</f>
        <v>0</v>
      </c>
      <c r="AR248" s="157" t="s">
        <v>136</v>
      </c>
      <c r="AT248" s="158" t="s">
        <v>78</v>
      </c>
      <c r="AU248" s="158" t="s">
        <v>84</v>
      </c>
      <c r="AY248" s="157" t="s">
        <v>157</v>
      </c>
      <c r="BK248" s="159">
        <f>SUM(BK249:BK277)</f>
        <v>0</v>
      </c>
    </row>
    <row r="249" spans="2:65" s="1" customFormat="1" ht="16.5" customHeight="1">
      <c r="B249" s="34"/>
      <c r="C249" s="161" t="s">
        <v>533</v>
      </c>
      <c r="D249" s="161" t="s">
        <v>158</v>
      </c>
      <c r="E249" s="162" t="s">
        <v>534</v>
      </c>
      <c r="F249" s="237" t="s">
        <v>535</v>
      </c>
      <c r="G249" s="237"/>
      <c r="H249" s="237"/>
      <c r="I249" s="237"/>
      <c r="J249" s="163" t="s">
        <v>389</v>
      </c>
      <c r="K249" s="164">
        <v>1</v>
      </c>
      <c r="L249" s="238">
        <v>0</v>
      </c>
      <c r="M249" s="239"/>
      <c r="N249" s="240">
        <f aca="true" t="shared" si="95" ref="N249:N277">ROUND(L249*K249,2)</f>
        <v>0</v>
      </c>
      <c r="O249" s="240"/>
      <c r="P249" s="240"/>
      <c r="Q249" s="240"/>
      <c r="R249" s="36"/>
      <c r="T249" s="165" t="s">
        <v>22</v>
      </c>
      <c r="U249" s="43" t="s">
        <v>46</v>
      </c>
      <c r="V249" s="35"/>
      <c r="W249" s="166">
        <f aca="true" t="shared" si="96" ref="W249:W277">V249*K249</f>
        <v>0</v>
      </c>
      <c r="X249" s="166">
        <v>0.03649</v>
      </c>
      <c r="Y249" s="166">
        <f aca="true" t="shared" si="97" ref="Y249:Y277">X249*K249</f>
        <v>0.03649</v>
      </c>
      <c r="Z249" s="166">
        <v>0</v>
      </c>
      <c r="AA249" s="167">
        <f aca="true" t="shared" si="98" ref="AA249:AA277">Z249*K249</f>
        <v>0</v>
      </c>
      <c r="AR249" s="18" t="s">
        <v>221</v>
      </c>
      <c r="AT249" s="18" t="s">
        <v>158</v>
      </c>
      <c r="AU249" s="18" t="s">
        <v>136</v>
      </c>
      <c r="AY249" s="18" t="s">
        <v>157</v>
      </c>
      <c r="BE249" s="104">
        <f aca="true" t="shared" si="99" ref="BE249:BE277">IF(U249="základní",N249,0)</f>
        <v>0</v>
      </c>
      <c r="BF249" s="104">
        <f aca="true" t="shared" si="100" ref="BF249:BF277">IF(U249="snížená",N249,0)</f>
        <v>0</v>
      </c>
      <c r="BG249" s="104">
        <f aca="true" t="shared" si="101" ref="BG249:BG277">IF(U249="zákl. přenesená",N249,0)</f>
        <v>0</v>
      </c>
      <c r="BH249" s="104">
        <f aca="true" t="shared" si="102" ref="BH249:BH277">IF(U249="sníž. přenesená",N249,0)</f>
        <v>0</v>
      </c>
      <c r="BI249" s="104">
        <f aca="true" t="shared" si="103" ref="BI249:BI277">IF(U249="nulová",N249,0)</f>
        <v>0</v>
      </c>
      <c r="BJ249" s="18" t="s">
        <v>136</v>
      </c>
      <c r="BK249" s="104">
        <f aca="true" t="shared" si="104" ref="BK249:BK277">ROUND(L249*K249,2)</f>
        <v>0</v>
      </c>
      <c r="BL249" s="18" t="s">
        <v>221</v>
      </c>
      <c r="BM249" s="18" t="s">
        <v>536</v>
      </c>
    </row>
    <row r="250" spans="2:65" s="1" customFormat="1" ht="16.5" customHeight="1">
      <c r="B250" s="34"/>
      <c r="C250" s="168" t="s">
        <v>537</v>
      </c>
      <c r="D250" s="168" t="s">
        <v>231</v>
      </c>
      <c r="E250" s="169" t="s">
        <v>538</v>
      </c>
      <c r="F250" s="241" t="s">
        <v>539</v>
      </c>
      <c r="G250" s="241"/>
      <c r="H250" s="241"/>
      <c r="I250" s="241"/>
      <c r="J250" s="170" t="s">
        <v>204</v>
      </c>
      <c r="K250" s="171">
        <v>5</v>
      </c>
      <c r="L250" s="242">
        <v>0</v>
      </c>
      <c r="M250" s="243"/>
      <c r="N250" s="244">
        <f t="shared" si="95"/>
        <v>0</v>
      </c>
      <c r="O250" s="240"/>
      <c r="P250" s="240"/>
      <c r="Q250" s="240"/>
      <c r="R250" s="36"/>
      <c r="T250" s="165" t="s">
        <v>22</v>
      </c>
      <c r="U250" s="43" t="s">
        <v>46</v>
      </c>
      <c r="V250" s="35"/>
      <c r="W250" s="166">
        <f t="shared" si="96"/>
        <v>0</v>
      </c>
      <c r="X250" s="166">
        <v>0.0102</v>
      </c>
      <c r="Y250" s="166">
        <f t="shared" si="97"/>
        <v>0.051000000000000004</v>
      </c>
      <c r="Z250" s="166">
        <v>0</v>
      </c>
      <c r="AA250" s="167">
        <f t="shared" si="98"/>
        <v>0</v>
      </c>
      <c r="AR250" s="18" t="s">
        <v>286</v>
      </c>
      <c r="AT250" s="18" t="s">
        <v>231</v>
      </c>
      <c r="AU250" s="18" t="s">
        <v>136</v>
      </c>
      <c r="AY250" s="18" t="s">
        <v>157</v>
      </c>
      <c r="BE250" s="104">
        <f t="shared" si="99"/>
        <v>0</v>
      </c>
      <c r="BF250" s="104">
        <f t="shared" si="100"/>
        <v>0</v>
      </c>
      <c r="BG250" s="104">
        <f t="shared" si="101"/>
        <v>0</v>
      </c>
      <c r="BH250" s="104">
        <f t="shared" si="102"/>
        <v>0</v>
      </c>
      <c r="BI250" s="104">
        <f t="shared" si="103"/>
        <v>0</v>
      </c>
      <c r="BJ250" s="18" t="s">
        <v>136</v>
      </c>
      <c r="BK250" s="104">
        <f t="shared" si="104"/>
        <v>0</v>
      </c>
      <c r="BL250" s="18" t="s">
        <v>221</v>
      </c>
      <c r="BM250" s="18" t="s">
        <v>540</v>
      </c>
    </row>
    <row r="251" spans="2:65" s="1" customFormat="1" ht="16.5" customHeight="1">
      <c r="B251" s="34"/>
      <c r="C251" s="168" t="s">
        <v>541</v>
      </c>
      <c r="D251" s="168" t="s">
        <v>231</v>
      </c>
      <c r="E251" s="169" t="s">
        <v>542</v>
      </c>
      <c r="F251" s="241" t="s">
        <v>543</v>
      </c>
      <c r="G251" s="241"/>
      <c r="H251" s="241"/>
      <c r="I251" s="241"/>
      <c r="J251" s="170" t="s">
        <v>204</v>
      </c>
      <c r="K251" s="171">
        <v>2</v>
      </c>
      <c r="L251" s="242">
        <v>0</v>
      </c>
      <c r="M251" s="243"/>
      <c r="N251" s="244">
        <f t="shared" si="95"/>
        <v>0</v>
      </c>
      <c r="O251" s="240"/>
      <c r="P251" s="240"/>
      <c r="Q251" s="240"/>
      <c r="R251" s="36"/>
      <c r="T251" s="165" t="s">
        <v>22</v>
      </c>
      <c r="U251" s="43" t="s">
        <v>46</v>
      </c>
      <c r="V251" s="35"/>
      <c r="W251" s="166">
        <f t="shared" si="96"/>
        <v>0</v>
      </c>
      <c r="X251" s="166">
        <v>0.0102</v>
      </c>
      <c r="Y251" s="166">
        <f t="shared" si="97"/>
        <v>0.0204</v>
      </c>
      <c r="Z251" s="166">
        <v>0</v>
      </c>
      <c r="AA251" s="167">
        <f t="shared" si="98"/>
        <v>0</v>
      </c>
      <c r="AR251" s="18" t="s">
        <v>286</v>
      </c>
      <c r="AT251" s="18" t="s">
        <v>231</v>
      </c>
      <c r="AU251" s="18" t="s">
        <v>136</v>
      </c>
      <c r="AY251" s="18" t="s">
        <v>157</v>
      </c>
      <c r="BE251" s="104">
        <f t="shared" si="99"/>
        <v>0</v>
      </c>
      <c r="BF251" s="104">
        <f t="shared" si="100"/>
        <v>0</v>
      </c>
      <c r="BG251" s="104">
        <f t="shared" si="101"/>
        <v>0</v>
      </c>
      <c r="BH251" s="104">
        <f t="shared" si="102"/>
        <v>0</v>
      </c>
      <c r="BI251" s="104">
        <f t="shared" si="103"/>
        <v>0</v>
      </c>
      <c r="BJ251" s="18" t="s">
        <v>136</v>
      </c>
      <c r="BK251" s="104">
        <f t="shared" si="104"/>
        <v>0</v>
      </c>
      <c r="BL251" s="18" t="s">
        <v>221</v>
      </c>
      <c r="BM251" s="18" t="s">
        <v>544</v>
      </c>
    </row>
    <row r="252" spans="2:65" s="1" customFormat="1" ht="16.5" customHeight="1">
      <c r="B252" s="34"/>
      <c r="C252" s="168" t="s">
        <v>545</v>
      </c>
      <c r="D252" s="168" t="s">
        <v>231</v>
      </c>
      <c r="E252" s="169" t="s">
        <v>546</v>
      </c>
      <c r="F252" s="241" t="s">
        <v>547</v>
      </c>
      <c r="G252" s="241"/>
      <c r="H252" s="241"/>
      <c r="I252" s="241"/>
      <c r="J252" s="170" t="s">
        <v>204</v>
      </c>
      <c r="K252" s="171">
        <v>3</v>
      </c>
      <c r="L252" s="242">
        <v>0</v>
      </c>
      <c r="M252" s="243"/>
      <c r="N252" s="244">
        <f t="shared" si="95"/>
        <v>0</v>
      </c>
      <c r="O252" s="240"/>
      <c r="P252" s="240"/>
      <c r="Q252" s="240"/>
      <c r="R252" s="36"/>
      <c r="T252" s="165" t="s">
        <v>22</v>
      </c>
      <c r="U252" s="43" t="s">
        <v>46</v>
      </c>
      <c r="V252" s="35"/>
      <c r="W252" s="166">
        <f t="shared" si="96"/>
        <v>0</v>
      </c>
      <c r="X252" s="166">
        <v>0.0102</v>
      </c>
      <c r="Y252" s="166">
        <f t="shared" si="97"/>
        <v>0.030600000000000002</v>
      </c>
      <c r="Z252" s="166">
        <v>0</v>
      </c>
      <c r="AA252" s="167">
        <f t="shared" si="98"/>
        <v>0</v>
      </c>
      <c r="AR252" s="18" t="s">
        <v>286</v>
      </c>
      <c r="AT252" s="18" t="s">
        <v>231</v>
      </c>
      <c r="AU252" s="18" t="s">
        <v>136</v>
      </c>
      <c r="AY252" s="18" t="s">
        <v>157</v>
      </c>
      <c r="BE252" s="104">
        <f t="shared" si="99"/>
        <v>0</v>
      </c>
      <c r="BF252" s="104">
        <f t="shared" si="100"/>
        <v>0</v>
      </c>
      <c r="BG252" s="104">
        <f t="shared" si="101"/>
        <v>0</v>
      </c>
      <c r="BH252" s="104">
        <f t="shared" si="102"/>
        <v>0</v>
      </c>
      <c r="BI252" s="104">
        <f t="shared" si="103"/>
        <v>0</v>
      </c>
      <c r="BJ252" s="18" t="s">
        <v>136</v>
      </c>
      <c r="BK252" s="104">
        <f t="shared" si="104"/>
        <v>0</v>
      </c>
      <c r="BL252" s="18" t="s">
        <v>221</v>
      </c>
      <c r="BM252" s="18" t="s">
        <v>548</v>
      </c>
    </row>
    <row r="253" spans="2:65" s="1" customFormat="1" ht="16.5" customHeight="1">
      <c r="B253" s="34"/>
      <c r="C253" s="168" t="s">
        <v>549</v>
      </c>
      <c r="D253" s="168" t="s">
        <v>231</v>
      </c>
      <c r="E253" s="169" t="s">
        <v>550</v>
      </c>
      <c r="F253" s="241" t="s">
        <v>551</v>
      </c>
      <c r="G253" s="241"/>
      <c r="H253" s="241"/>
      <c r="I253" s="241"/>
      <c r="J253" s="170" t="s">
        <v>204</v>
      </c>
      <c r="K253" s="171">
        <v>1</v>
      </c>
      <c r="L253" s="242">
        <v>0</v>
      </c>
      <c r="M253" s="243"/>
      <c r="N253" s="244">
        <f t="shared" si="95"/>
        <v>0</v>
      </c>
      <c r="O253" s="240"/>
      <c r="P253" s="240"/>
      <c r="Q253" s="240"/>
      <c r="R253" s="36"/>
      <c r="T253" s="165" t="s">
        <v>22</v>
      </c>
      <c r="U253" s="43" t="s">
        <v>46</v>
      </c>
      <c r="V253" s="35"/>
      <c r="W253" s="166">
        <f t="shared" si="96"/>
        <v>0</v>
      </c>
      <c r="X253" s="166">
        <v>0.0102</v>
      </c>
      <c r="Y253" s="166">
        <f t="shared" si="97"/>
        <v>0.0102</v>
      </c>
      <c r="Z253" s="166">
        <v>0</v>
      </c>
      <c r="AA253" s="167">
        <f t="shared" si="98"/>
        <v>0</v>
      </c>
      <c r="AR253" s="18" t="s">
        <v>286</v>
      </c>
      <c r="AT253" s="18" t="s">
        <v>231</v>
      </c>
      <c r="AU253" s="18" t="s">
        <v>136</v>
      </c>
      <c r="AY253" s="18" t="s">
        <v>157</v>
      </c>
      <c r="BE253" s="104">
        <f t="shared" si="99"/>
        <v>0</v>
      </c>
      <c r="BF253" s="104">
        <f t="shared" si="100"/>
        <v>0</v>
      </c>
      <c r="BG253" s="104">
        <f t="shared" si="101"/>
        <v>0</v>
      </c>
      <c r="BH253" s="104">
        <f t="shared" si="102"/>
        <v>0</v>
      </c>
      <c r="BI253" s="104">
        <f t="shared" si="103"/>
        <v>0</v>
      </c>
      <c r="BJ253" s="18" t="s">
        <v>136</v>
      </c>
      <c r="BK253" s="104">
        <f t="shared" si="104"/>
        <v>0</v>
      </c>
      <c r="BL253" s="18" t="s">
        <v>221</v>
      </c>
      <c r="BM253" s="18" t="s">
        <v>552</v>
      </c>
    </row>
    <row r="254" spans="2:65" s="1" customFormat="1" ht="16.5" customHeight="1">
      <c r="B254" s="34"/>
      <c r="C254" s="168" t="s">
        <v>553</v>
      </c>
      <c r="D254" s="168" t="s">
        <v>231</v>
      </c>
      <c r="E254" s="169" t="s">
        <v>554</v>
      </c>
      <c r="F254" s="241" t="s">
        <v>555</v>
      </c>
      <c r="G254" s="241"/>
      <c r="H254" s="241"/>
      <c r="I254" s="241"/>
      <c r="J254" s="170" t="s">
        <v>204</v>
      </c>
      <c r="K254" s="171">
        <v>6</v>
      </c>
      <c r="L254" s="242">
        <v>0</v>
      </c>
      <c r="M254" s="243"/>
      <c r="N254" s="244">
        <f t="shared" si="95"/>
        <v>0</v>
      </c>
      <c r="O254" s="240"/>
      <c r="P254" s="240"/>
      <c r="Q254" s="240"/>
      <c r="R254" s="36"/>
      <c r="T254" s="165" t="s">
        <v>22</v>
      </c>
      <c r="U254" s="43" t="s">
        <v>46</v>
      </c>
      <c r="V254" s="35"/>
      <c r="W254" s="166">
        <f t="shared" si="96"/>
        <v>0</v>
      </c>
      <c r="X254" s="166">
        <v>0.0102</v>
      </c>
      <c r="Y254" s="166">
        <f t="shared" si="97"/>
        <v>0.061200000000000004</v>
      </c>
      <c r="Z254" s="166">
        <v>0</v>
      </c>
      <c r="AA254" s="167">
        <f t="shared" si="98"/>
        <v>0</v>
      </c>
      <c r="AR254" s="18" t="s">
        <v>286</v>
      </c>
      <c r="AT254" s="18" t="s">
        <v>231</v>
      </c>
      <c r="AU254" s="18" t="s">
        <v>136</v>
      </c>
      <c r="AY254" s="18" t="s">
        <v>157</v>
      </c>
      <c r="BE254" s="104">
        <f t="shared" si="99"/>
        <v>0</v>
      </c>
      <c r="BF254" s="104">
        <f t="shared" si="100"/>
        <v>0</v>
      </c>
      <c r="BG254" s="104">
        <f t="shared" si="101"/>
        <v>0</v>
      </c>
      <c r="BH254" s="104">
        <f t="shared" si="102"/>
        <v>0</v>
      </c>
      <c r="BI254" s="104">
        <f t="shared" si="103"/>
        <v>0</v>
      </c>
      <c r="BJ254" s="18" t="s">
        <v>136</v>
      </c>
      <c r="BK254" s="104">
        <f t="shared" si="104"/>
        <v>0</v>
      </c>
      <c r="BL254" s="18" t="s">
        <v>221</v>
      </c>
      <c r="BM254" s="18" t="s">
        <v>556</v>
      </c>
    </row>
    <row r="255" spans="2:65" s="1" customFormat="1" ht="16.5" customHeight="1">
      <c r="B255" s="34"/>
      <c r="C255" s="168" t="s">
        <v>557</v>
      </c>
      <c r="D255" s="168" t="s">
        <v>231</v>
      </c>
      <c r="E255" s="169" t="s">
        <v>558</v>
      </c>
      <c r="F255" s="241" t="s">
        <v>559</v>
      </c>
      <c r="G255" s="241"/>
      <c r="H255" s="241"/>
      <c r="I255" s="241"/>
      <c r="J255" s="170" t="s">
        <v>204</v>
      </c>
      <c r="K255" s="171">
        <v>3</v>
      </c>
      <c r="L255" s="242">
        <v>0</v>
      </c>
      <c r="M255" s="243"/>
      <c r="N255" s="244">
        <f t="shared" si="95"/>
        <v>0</v>
      </c>
      <c r="O255" s="240"/>
      <c r="P255" s="240"/>
      <c r="Q255" s="240"/>
      <c r="R255" s="36"/>
      <c r="T255" s="165" t="s">
        <v>22</v>
      </c>
      <c r="U255" s="43" t="s">
        <v>46</v>
      </c>
      <c r="V255" s="35"/>
      <c r="W255" s="166">
        <f t="shared" si="96"/>
        <v>0</v>
      </c>
      <c r="X255" s="166">
        <v>0.0102</v>
      </c>
      <c r="Y255" s="166">
        <f t="shared" si="97"/>
        <v>0.030600000000000002</v>
      </c>
      <c r="Z255" s="166">
        <v>0</v>
      </c>
      <c r="AA255" s="167">
        <f t="shared" si="98"/>
        <v>0</v>
      </c>
      <c r="AR255" s="18" t="s">
        <v>286</v>
      </c>
      <c r="AT255" s="18" t="s">
        <v>231</v>
      </c>
      <c r="AU255" s="18" t="s">
        <v>136</v>
      </c>
      <c r="AY255" s="18" t="s">
        <v>157</v>
      </c>
      <c r="BE255" s="104">
        <f t="shared" si="99"/>
        <v>0</v>
      </c>
      <c r="BF255" s="104">
        <f t="shared" si="100"/>
        <v>0</v>
      </c>
      <c r="BG255" s="104">
        <f t="shared" si="101"/>
        <v>0</v>
      </c>
      <c r="BH255" s="104">
        <f t="shared" si="102"/>
        <v>0</v>
      </c>
      <c r="BI255" s="104">
        <f t="shared" si="103"/>
        <v>0</v>
      </c>
      <c r="BJ255" s="18" t="s">
        <v>136</v>
      </c>
      <c r="BK255" s="104">
        <f t="shared" si="104"/>
        <v>0</v>
      </c>
      <c r="BL255" s="18" t="s">
        <v>221</v>
      </c>
      <c r="BM255" s="18" t="s">
        <v>560</v>
      </c>
    </row>
    <row r="256" spans="2:65" s="1" customFormat="1" ht="16.5" customHeight="1">
      <c r="B256" s="34"/>
      <c r="C256" s="168" t="s">
        <v>561</v>
      </c>
      <c r="D256" s="168" t="s">
        <v>231</v>
      </c>
      <c r="E256" s="169" t="s">
        <v>562</v>
      </c>
      <c r="F256" s="241" t="s">
        <v>563</v>
      </c>
      <c r="G256" s="241"/>
      <c r="H256" s="241"/>
      <c r="I256" s="241"/>
      <c r="J256" s="170" t="s">
        <v>204</v>
      </c>
      <c r="K256" s="171">
        <v>2</v>
      </c>
      <c r="L256" s="242">
        <v>0</v>
      </c>
      <c r="M256" s="243"/>
      <c r="N256" s="244">
        <f t="shared" si="95"/>
        <v>0</v>
      </c>
      <c r="O256" s="240"/>
      <c r="P256" s="240"/>
      <c r="Q256" s="240"/>
      <c r="R256" s="36"/>
      <c r="T256" s="165" t="s">
        <v>22</v>
      </c>
      <c r="U256" s="43" t="s">
        <v>46</v>
      </c>
      <c r="V256" s="35"/>
      <c r="W256" s="166">
        <f t="shared" si="96"/>
        <v>0</v>
      </c>
      <c r="X256" s="166">
        <v>0.0102</v>
      </c>
      <c r="Y256" s="166">
        <f t="shared" si="97"/>
        <v>0.0204</v>
      </c>
      <c r="Z256" s="166">
        <v>0</v>
      </c>
      <c r="AA256" s="167">
        <f t="shared" si="98"/>
        <v>0</v>
      </c>
      <c r="AR256" s="18" t="s">
        <v>286</v>
      </c>
      <c r="AT256" s="18" t="s">
        <v>231</v>
      </c>
      <c r="AU256" s="18" t="s">
        <v>136</v>
      </c>
      <c r="AY256" s="18" t="s">
        <v>157</v>
      </c>
      <c r="BE256" s="104">
        <f t="shared" si="99"/>
        <v>0</v>
      </c>
      <c r="BF256" s="104">
        <f t="shared" si="100"/>
        <v>0</v>
      </c>
      <c r="BG256" s="104">
        <f t="shared" si="101"/>
        <v>0</v>
      </c>
      <c r="BH256" s="104">
        <f t="shared" si="102"/>
        <v>0</v>
      </c>
      <c r="BI256" s="104">
        <f t="shared" si="103"/>
        <v>0</v>
      </c>
      <c r="BJ256" s="18" t="s">
        <v>136</v>
      </c>
      <c r="BK256" s="104">
        <f t="shared" si="104"/>
        <v>0</v>
      </c>
      <c r="BL256" s="18" t="s">
        <v>221</v>
      </c>
      <c r="BM256" s="18" t="s">
        <v>564</v>
      </c>
    </row>
    <row r="257" spans="2:65" s="1" customFormat="1" ht="16.5" customHeight="1">
      <c r="B257" s="34"/>
      <c r="C257" s="168" t="s">
        <v>565</v>
      </c>
      <c r="D257" s="168" t="s">
        <v>231</v>
      </c>
      <c r="E257" s="169" t="s">
        <v>566</v>
      </c>
      <c r="F257" s="241" t="s">
        <v>567</v>
      </c>
      <c r="G257" s="241"/>
      <c r="H257" s="241"/>
      <c r="I257" s="241"/>
      <c r="J257" s="170" t="s">
        <v>204</v>
      </c>
      <c r="K257" s="171">
        <v>2</v>
      </c>
      <c r="L257" s="242">
        <v>0</v>
      </c>
      <c r="M257" s="243"/>
      <c r="N257" s="244">
        <f t="shared" si="95"/>
        <v>0</v>
      </c>
      <c r="O257" s="240"/>
      <c r="P257" s="240"/>
      <c r="Q257" s="240"/>
      <c r="R257" s="36"/>
      <c r="T257" s="165" t="s">
        <v>22</v>
      </c>
      <c r="U257" s="43" t="s">
        <v>46</v>
      </c>
      <c r="V257" s="35"/>
      <c r="W257" s="166">
        <f t="shared" si="96"/>
        <v>0</v>
      </c>
      <c r="X257" s="166">
        <v>0.0102</v>
      </c>
      <c r="Y257" s="166">
        <f t="shared" si="97"/>
        <v>0.0204</v>
      </c>
      <c r="Z257" s="166">
        <v>0</v>
      </c>
      <c r="AA257" s="167">
        <f t="shared" si="98"/>
        <v>0</v>
      </c>
      <c r="AR257" s="18" t="s">
        <v>286</v>
      </c>
      <c r="AT257" s="18" t="s">
        <v>231</v>
      </c>
      <c r="AU257" s="18" t="s">
        <v>136</v>
      </c>
      <c r="AY257" s="18" t="s">
        <v>157</v>
      </c>
      <c r="BE257" s="104">
        <f t="shared" si="99"/>
        <v>0</v>
      </c>
      <c r="BF257" s="104">
        <f t="shared" si="100"/>
        <v>0</v>
      </c>
      <c r="BG257" s="104">
        <f t="shared" si="101"/>
        <v>0</v>
      </c>
      <c r="BH257" s="104">
        <f t="shared" si="102"/>
        <v>0</v>
      </c>
      <c r="BI257" s="104">
        <f t="shared" si="103"/>
        <v>0</v>
      </c>
      <c r="BJ257" s="18" t="s">
        <v>136</v>
      </c>
      <c r="BK257" s="104">
        <f t="shared" si="104"/>
        <v>0</v>
      </c>
      <c r="BL257" s="18" t="s">
        <v>221</v>
      </c>
      <c r="BM257" s="18" t="s">
        <v>568</v>
      </c>
    </row>
    <row r="258" spans="2:65" s="1" customFormat="1" ht="16.5" customHeight="1">
      <c r="B258" s="34"/>
      <c r="C258" s="168" t="s">
        <v>569</v>
      </c>
      <c r="D258" s="168" t="s">
        <v>231</v>
      </c>
      <c r="E258" s="169" t="s">
        <v>570</v>
      </c>
      <c r="F258" s="241" t="s">
        <v>571</v>
      </c>
      <c r="G258" s="241"/>
      <c r="H258" s="241"/>
      <c r="I258" s="241"/>
      <c r="J258" s="170" t="s">
        <v>204</v>
      </c>
      <c r="K258" s="171">
        <v>14</v>
      </c>
      <c r="L258" s="242">
        <v>0</v>
      </c>
      <c r="M258" s="243"/>
      <c r="N258" s="244">
        <f t="shared" si="95"/>
        <v>0</v>
      </c>
      <c r="O258" s="240"/>
      <c r="P258" s="240"/>
      <c r="Q258" s="240"/>
      <c r="R258" s="36"/>
      <c r="T258" s="165" t="s">
        <v>22</v>
      </c>
      <c r="U258" s="43" t="s">
        <v>46</v>
      </c>
      <c r="V258" s="35"/>
      <c r="W258" s="166">
        <f t="shared" si="96"/>
        <v>0</v>
      </c>
      <c r="X258" s="166">
        <v>0.0102</v>
      </c>
      <c r="Y258" s="166">
        <f t="shared" si="97"/>
        <v>0.1428</v>
      </c>
      <c r="Z258" s="166">
        <v>0</v>
      </c>
      <c r="AA258" s="167">
        <f t="shared" si="98"/>
        <v>0</v>
      </c>
      <c r="AR258" s="18" t="s">
        <v>286</v>
      </c>
      <c r="AT258" s="18" t="s">
        <v>231</v>
      </c>
      <c r="AU258" s="18" t="s">
        <v>136</v>
      </c>
      <c r="AY258" s="18" t="s">
        <v>157</v>
      </c>
      <c r="BE258" s="104">
        <f t="shared" si="99"/>
        <v>0</v>
      </c>
      <c r="BF258" s="104">
        <f t="shared" si="100"/>
        <v>0</v>
      </c>
      <c r="BG258" s="104">
        <f t="shared" si="101"/>
        <v>0</v>
      </c>
      <c r="BH258" s="104">
        <f t="shared" si="102"/>
        <v>0</v>
      </c>
      <c r="BI258" s="104">
        <f t="shared" si="103"/>
        <v>0</v>
      </c>
      <c r="BJ258" s="18" t="s">
        <v>136</v>
      </c>
      <c r="BK258" s="104">
        <f t="shared" si="104"/>
        <v>0</v>
      </c>
      <c r="BL258" s="18" t="s">
        <v>221</v>
      </c>
      <c r="BM258" s="18" t="s">
        <v>572</v>
      </c>
    </row>
    <row r="259" spans="2:65" s="1" customFormat="1" ht="16.5" customHeight="1">
      <c r="B259" s="34"/>
      <c r="C259" s="168" t="s">
        <v>573</v>
      </c>
      <c r="D259" s="168" t="s">
        <v>231</v>
      </c>
      <c r="E259" s="169" t="s">
        <v>574</v>
      </c>
      <c r="F259" s="241" t="s">
        <v>575</v>
      </c>
      <c r="G259" s="241"/>
      <c r="H259" s="241"/>
      <c r="I259" s="241"/>
      <c r="J259" s="170" t="s">
        <v>204</v>
      </c>
      <c r="K259" s="171">
        <v>6</v>
      </c>
      <c r="L259" s="242">
        <v>0</v>
      </c>
      <c r="M259" s="243"/>
      <c r="N259" s="244">
        <f t="shared" si="95"/>
        <v>0</v>
      </c>
      <c r="O259" s="240"/>
      <c r="P259" s="240"/>
      <c r="Q259" s="240"/>
      <c r="R259" s="36"/>
      <c r="T259" s="165" t="s">
        <v>22</v>
      </c>
      <c r="U259" s="43" t="s">
        <v>46</v>
      </c>
      <c r="V259" s="35"/>
      <c r="W259" s="166">
        <f t="shared" si="96"/>
        <v>0</v>
      </c>
      <c r="X259" s="166">
        <v>0.0102</v>
      </c>
      <c r="Y259" s="166">
        <f t="shared" si="97"/>
        <v>0.061200000000000004</v>
      </c>
      <c r="Z259" s="166">
        <v>0</v>
      </c>
      <c r="AA259" s="167">
        <f t="shared" si="98"/>
        <v>0</v>
      </c>
      <c r="AR259" s="18" t="s">
        <v>286</v>
      </c>
      <c r="AT259" s="18" t="s">
        <v>231</v>
      </c>
      <c r="AU259" s="18" t="s">
        <v>136</v>
      </c>
      <c r="AY259" s="18" t="s">
        <v>157</v>
      </c>
      <c r="BE259" s="104">
        <f t="shared" si="99"/>
        <v>0</v>
      </c>
      <c r="BF259" s="104">
        <f t="shared" si="100"/>
        <v>0</v>
      </c>
      <c r="BG259" s="104">
        <f t="shared" si="101"/>
        <v>0</v>
      </c>
      <c r="BH259" s="104">
        <f t="shared" si="102"/>
        <v>0</v>
      </c>
      <c r="BI259" s="104">
        <f t="shared" si="103"/>
        <v>0</v>
      </c>
      <c r="BJ259" s="18" t="s">
        <v>136</v>
      </c>
      <c r="BK259" s="104">
        <f t="shared" si="104"/>
        <v>0</v>
      </c>
      <c r="BL259" s="18" t="s">
        <v>221</v>
      </c>
      <c r="BM259" s="18" t="s">
        <v>576</v>
      </c>
    </row>
    <row r="260" spans="2:65" s="1" customFormat="1" ht="16.5" customHeight="1">
      <c r="B260" s="34"/>
      <c r="C260" s="168" t="s">
        <v>577</v>
      </c>
      <c r="D260" s="168" t="s">
        <v>231</v>
      </c>
      <c r="E260" s="169" t="s">
        <v>578</v>
      </c>
      <c r="F260" s="241" t="s">
        <v>579</v>
      </c>
      <c r="G260" s="241"/>
      <c r="H260" s="241"/>
      <c r="I260" s="241"/>
      <c r="J260" s="170" t="s">
        <v>204</v>
      </c>
      <c r="K260" s="171">
        <v>1</v>
      </c>
      <c r="L260" s="242">
        <v>0</v>
      </c>
      <c r="M260" s="243"/>
      <c r="N260" s="244">
        <f t="shared" si="95"/>
        <v>0</v>
      </c>
      <c r="O260" s="240"/>
      <c r="P260" s="240"/>
      <c r="Q260" s="240"/>
      <c r="R260" s="36"/>
      <c r="T260" s="165" t="s">
        <v>22</v>
      </c>
      <c r="U260" s="43" t="s">
        <v>46</v>
      </c>
      <c r="V260" s="35"/>
      <c r="W260" s="166">
        <f t="shared" si="96"/>
        <v>0</v>
      </c>
      <c r="X260" s="166">
        <v>0.0102</v>
      </c>
      <c r="Y260" s="166">
        <f t="shared" si="97"/>
        <v>0.0102</v>
      </c>
      <c r="Z260" s="166">
        <v>0</v>
      </c>
      <c r="AA260" s="167">
        <f t="shared" si="98"/>
        <v>0</v>
      </c>
      <c r="AR260" s="18" t="s">
        <v>286</v>
      </c>
      <c r="AT260" s="18" t="s">
        <v>231</v>
      </c>
      <c r="AU260" s="18" t="s">
        <v>136</v>
      </c>
      <c r="AY260" s="18" t="s">
        <v>157</v>
      </c>
      <c r="BE260" s="104">
        <f t="shared" si="99"/>
        <v>0</v>
      </c>
      <c r="BF260" s="104">
        <f t="shared" si="100"/>
        <v>0</v>
      </c>
      <c r="BG260" s="104">
        <f t="shared" si="101"/>
        <v>0</v>
      </c>
      <c r="BH260" s="104">
        <f t="shared" si="102"/>
        <v>0</v>
      </c>
      <c r="BI260" s="104">
        <f t="shared" si="103"/>
        <v>0</v>
      </c>
      <c r="BJ260" s="18" t="s">
        <v>136</v>
      </c>
      <c r="BK260" s="104">
        <f t="shared" si="104"/>
        <v>0</v>
      </c>
      <c r="BL260" s="18" t="s">
        <v>221</v>
      </c>
      <c r="BM260" s="18" t="s">
        <v>580</v>
      </c>
    </row>
    <row r="261" spans="2:65" s="1" customFormat="1" ht="16.5" customHeight="1">
      <c r="B261" s="34"/>
      <c r="C261" s="168" t="s">
        <v>581</v>
      </c>
      <c r="D261" s="168" t="s">
        <v>231</v>
      </c>
      <c r="E261" s="169" t="s">
        <v>582</v>
      </c>
      <c r="F261" s="241" t="s">
        <v>583</v>
      </c>
      <c r="G261" s="241"/>
      <c r="H261" s="241"/>
      <c r="I261" s="241"/>
      <c r="J261" s="170" t="s">
        <v>204</v>
      </c>
      <c r="K261" s="171">
        <v>5</v>
      </c>
      <c r="L261" s="242">
        <v>0</v>
      </c>
      <c r="M261" s="243"/>
      <c r="N261" s="244">
        <f t="shared" si="95"/>
        <v>0</v>
      </c>
      <c r="O261" s="240"/>
      <c r="P261" s="240"/>
      <c r="Q261" s="240"/>
      <c r="R261" s="36"/>
      <c r="T261" s="165" t="s">
        <v>22</v>
      </c>
      <c r="U261" s="43" t="s">
        <v>46</v>
      </c>
      <c r="V261" s="35"/>
      <c r="W261" s="166">
        <f t="shared" si="96"/>
        <v>0</v>
      </c>
      <c r="X261" s="166">
        <v>0.0102</v>
      </c>
      <c r="Y261" s="166">
        <f t="shared" si="97"/>
        <v>0.051000000000000004</v>
      </c>
      <c r="Z261" s="166">
        <v>0</v>
      </c>
      <c r="AA261" s="167">
        <f t="shared" si="98"/>
        <v>0</v>
      </c>
      <c r="AR261" s="18" t="s">
        <v>286</v>
      </c>
      <c r="AT261" s="18" t="s">
        <v>231</v>
      </c>
      <c r="AU261" s="18" t="s">
        <v>136</v>
      </c>
      <c r="AY261" s="18" t="s">
        <v>157</v>
      </c>
      <c r="BE261" s="104">
        <f t="shared" si="99"/>
        <v>0</v>
      </c>
      <c r="BF261" s="104">
        <f t="shared" si="100"/>
        <v>0</v>
      </c>
      <c r="BG261" s="104">
        <f t="shared" si="101"/>
        <v>0</v>
      </c>
      <c r="BH261" s="104">
        <f t="shared" si="102"/>
        <v>0</v>
      </c>
      <c r="BI261" s="104">
        <f t="shared" si="103"/>
        <v>0</v>
      </c>
      <c r="BJ261" s="18" t="s">
        <v>136</v>
      </c>
      <c r="BK261" s="104">
        <f t="shared" si="104"/>
        <v>0</v>
      </c>
      <c r="BL261" s="18" t="s">
        <v>221</v>
      </c>
      <c r="BM261" s="18" t="s">
        <v>584</v>
      </c>
    </row>
    <row r="262" spans="2:65" s="1" customFormat="1" ht="16.5" customHeight="1">
      <c r="B262" s="34"/>
      <c r="C262" s="168" t="s">
        <v>585</v>
      </c>
      <c r="D262" s="168" t="s">
        <v>231</v>
      </c>
      <c r="E262" s="169" t="s">
        <v>586</v>
      </c>
      <c r="F262" s="241" t="s">
        <v>587</v>
      </c>
      <c r="G262" s="241"/>
      <c r="H262" s="241"/>
      <c r="I262" s="241"/>
      <c r="J262" s="170" t="s">
        <v>204</v>
      </c>
      <c r="K262" s="171">
        <v>4</v>
      </c>
      <c r="L262" s="242">
        <v>0</v>
      </c>
      <c r="M262" s="243"/>
      <c r="N262" s="244">
        <f t="shared" si="95"/>
        <v>0</v>
      </c>
      <c r="O262" s="240"/>
      <c r="P262" s="240"/>
      <c r="Q262" s="240"/>
      <c r="R262" s="36"/>
      <c r="T262" s="165" t="s">
        <v>22</v>
      </c>
      <c r="U262" s="43" t="s">
        <v>46</v>
      </c>
      <c r="V262" s="35"/>
      <c r="W262" s="166">
        <f t="shared" si="96"/>
        <v>0</v>
      </c>
      <c r="X262" s="166">
        <v>0.0102</v>
      </c>
      <c r="Y262" s="166">
        <f t="shared" si="97"/>
        <v>0.0408</v>
      </c>
      <c r="Z262" s="166">
        <v>0</v>
      </c>
      <c r="AA262" s="167">
        <f t="shared" si="98"/>
        <v>0</v>
      </c>
      <c r="AR262" s="18" t="s">
        <v>286</v>
      </c>
      <c r="AT262" s="18" t="s">
        <v>231</v>
      </c>
      <c r="AU262" s="18" t="s">
        <v>136</v>
      </c>
      <c r="AY262" s="18" t="s">
        <v>157</v>
      </c>
      <c r="BE262" s="104">
        <f t="shared" si="99"/>
        <v>0</v>
      </c>
      <c r="BF262" s="104">
        <f t="shared" si="100"/>
        <v>0</v>
      </c>
      <c r="BG262" s="104">
        <f t="shared" si="101"/>
        <v>0</v>
      </c>
      <c r="BH262" s="104">
        <f t="shared" si="102"/>
        <v>0</v>
      </c>
      <c r="BI262" s="104">
        <f t="shared" si="103"/>
        <v>0</v>
      </c>
      <c r="BJ262" s="18" t="s">
        <v>136</v>
      </c>
      <c r="BK262" s="104">
        <f t="shared" si="104"/>
        <v>0</v>
      </c>
      <c r="BL262" s="18" t="s">
        <v>221</v>
      </c>
      <c r="BM262" s="18" t="s">
        <v>588</v>
      </c>
    </row>
    <row r="263" spans="2:65" s="1" customFormat="1" ht="16.5" customHeight="1">
      <c r="B263" s="34"/>
      <c r="C263" s="168" t="s">
        <v>589</v>
      </c>
      <c r="D263" s="168" t="s">
        <v>231</v>
      </c>
      <c r="E263" s="169" t="s">
        <v>590</v>
      </c>
      <c r="F263" s="241" t="s">
        <v>591</v>
      </c>
      <c r="G263" s="241"/>
      <c r="H263" s="241"/>
      <c r="I263" s="241"/>
      <c r="J263" s="170" t="s">
        <v>204</v>
      </c>
      <c r="K263" s="171">
        <v>2</v>
      </c>
      <c r="L263" s="242">
        <v>0</v>
      </c>
      <c r="M263" s="243"/>
      <c r="N263" s="244">
        <f t="shared" si="95"/>
        <v>0</v>
      </c>
      <c r="O263" s="240"/>
      <c r="P263" s="240"/>
      <c r="Q263" s="240"/>
      <c r="R263" s="36"/>
      <c r="T263" s="165" t="s">
        <v>22</v>
      </c>
      <c r="U263" s="43" t="s">
        <v>46</v>
      </c>
      <c r="V263" s="35"/>
      <c r="W263" s="166">
        <f t="shared" si="96"/>
        <v>0</v>
      </c>
      <c r="X263" s="166">
        <v>0.0102</v>
      </c>
      <c r="Y263" s="166">
        <f t="shared" si="97"/>
        <v>0.0204</v>
      </c>
      <c r="Z263" s="166">
        <v>0</v>
      </c>
      <c r="AA263" s="167">
        <f t="shared" si="98"/>
        <v>0</v>
      </c>
      <c r="AR263" s="18" t="s">
        <v>286</v>
      </c>
      <c r="AT263" s="18" t="s">
        <v>231</v>
      </c>
      <c r="AU263" s="18" t="s">
        <v>136</v>
      </c>
      <c r="AY263" s="18" t="s">
        <v>157</v>
      </c>
      <c r="BE263" s="104">
        <f t="shared" si="99"/>
        <v>0</v>
      </c>
      <c r="BF263" s="104">
        <f t="shared" si="100"/>
        <v>0</v>
      </c>
      <c r="BG263" s="104">
        <f t="shared" si="101"/>
        <v>0</v>
      </c>
      <c r="BH263" s="104">
        <f t="shared" si="102"/>
        <v>0</v>
      </c>
      <c r="BI263" s="104">
        <f t="shared" si="103"/>
        <v>0</v>
      </c>
      <c r="BJ263" s="18" t="s">
        <v>136</v>
      </c>
      <c r="BK263" s="104">
        <f t="shared" si="104"/>
        <v>0</v>
      </c>
      <c r="BL263" s="18" t="s">
        <v>221</v>
      </c>
      <c r="BM263" s="18" t="s">
        <v>592</v>
      </c>
    </row>
    <row r="264" spans="2:65" s="1" customFormat="1" ht="16.5" customHeight="1">
      <c r="B264" s="34"/>
      <c r="C264" s="168" t="s">
        <v>593</v>
      </c>
      <c r="D264" s="168" t="s">
        <v>231</v>
      </c>
      <c r="E264" s="169" t="s">
        <v>594</v>
      </c>
      <c r="F264" s="241" t="s">
        <v>595</v>
      </c>
      <c r="G264" s="241"/>
      <c r="H264" s="241"/>
      <c r="I264" s="241"/>
      <c r="J264" s="170" t="s">
        <v>204</v>
      </c>
      <c r="K264" s="171">
        <v>1</v>
      </c>
      <c r="L264" s="242">
        <v>0</v>
      </c>
      <c r="M264" s="243"/>
      <c r="N264" s="244">
        <f t="shared" si="95"/>
        <v>0</v>
      </c>
      <c r="O264" s="240"/>
      <c r="P264" s="240"/>
      <c r="Q264" s="240"/>
      <c r="R264" s="36"/>
      <c r="T264" s="165" t="s">
        <v>22</v>
      </c>
      <c r="U264" s="43" t="s">
        <v>46</v>
      </c>
      <c r="V264" s="35"/>
      <c r="W264" s="166">
        <f t="shared" si="96"/>
        <v>0</v>
      </c>
      <c r="X264" s="166">
        <v>0.0102</v>
      </c>
      <c r="Y264" s="166">
        <f t="shared" si="97"/>
        <v>0.0102</v>
      </c>
      <c r="Z264" s="166">
        <v>0</v>
      </c>
      <c r="AA264" s="167">
        <f t="shared" si="98"/>
        <v>0</v>
      </c>
      <c r="AR264" s="18" t="s">
        <v>286</v>
      </c>
      <c r="AT264" s="18" t="s">
        <v>231</v>
      </c>
      <c r="AU264" s="18" t="s">
        <v>136</v>
      </c>
      <c r="AY264" s="18" t="s">
        <v>157</v>
      </c>
      <c r="BE264" s="104">
        <f t="shared" si="99"/>
        <v>0</v>
      </c>
      <c r="BF264" s="104">
        <f t="shared" si="100"/>
        <v>0</v>
      </c>
      <c r="BG264" s="104">
        <f t="shared" si="101"/>
        <v>0</v>
      </c>
      <c r="BH264" s="104">
        <f t="shared" si="102"/>
        <v>0</v>
      </c>
      <c r="BI264" s="104">
        <f t="shared" si="103"/>
        <v>0</v>
      </c>
      <c r="BJ264" s="18" t="s">
        <v>136</v>
      </c>
      <c r="BK264" s="104">
        <f t="shared" si="104"/>
        <v>0</v>
      </c>
      <c r="BL264" s="18" t="s">
        <v>221</v>
      </c>
      <c r="BM264" s="18" t="s">
        <v>596</v>
      </c>
    </row>
    <row r="265" spans="2:65" s="1" customFormat="1" ht="25.5" customHeight="1">
      <c r="B265" s="34"/>
      <c r="C265" s="168" t="s">
        <v>597</v>
      </c>
      <c r="D265" s="168" t="s">
        <v>231</v>
      </c>
      <c r="E265" s="169" t="s">
        <v>598</v>
      </c>
      <c r="F265" s="241" t="s">
        <v>599</v>
      </c>
      <c r="G265" s="241"/>
      <c r="H265" s="241"/>
      <c r="I265" s="241"/>
      <c r="J265" s="170" t="s">
        <v>204</v>
      </c>
      <c r="K265" s="171">
        <v>2</v>
      </c>
      <c r="L265" s="242">
        <v>0</v>
      </c>
      <c r="M265" s="243"/>
      <c r="N265" s="244">
        <f t="shared" si="95"/>
        <v>0</v>
      </c>
      <c r="O265" s="240"/>
      <c r="P265" s="240"/>
      <c r="Q265" s="240"/>
      <c r="R265" s="36"/>
      <c r="T265" s="165" t="s">
        <v>22</v>
      </c>
      <c r="U265" s="43" t="s">
        <v>46</v>
      </c>
      <c r="V265" s="35"/>
      <c r="W265" s="166">
        <f t="shared" si="96"/>
        <v>0</v>
      </c>
      <c r="X265" s="166">
        <v>0.0102</v>
      </c>
      <c r="Y265" s="166">
        <f t="shared" si="97"/>
        <v>0.0204</v>
      </c>
      <c r="Z265" s="166">
        <v>0</v>
      </c>
      <c r="AA265" s="167">
        <f t="shared" si="98"/>
        <v>0</v>
      </c>
      <c r="AR265" s="18" t="s">
        <v>286</v>
      </c>
      <c r="AT265" s="18" t="s">
        <v>231</v>
      </c>
      <c r="AU265" s="18" t="s">
        <v>136</v>
      </c>
      <c r="AY265" s="18" t="s">
        <v>157</v>
      </c>
      <c r="BE265" s="104">
        <f t="shared" si="99"/>
        <v>0</v>
      </c>
      <c r="BF265" s="104">
        <f t="shared" si="100"/>
        <v>0</v>
      </c>
      <c r="BG265" s="104">
        <f t="shared" si="101"/>
        <v>0</v>
      </c>
      <c r="BH265" s="104">
        <f t="shared" si="102"/>
        <v>0</v>
      </c>
      <c r="BI265" s="104">
        <f t="shared" si="103"/>
        <v>0</v>
      </c>
      <c r="BJ265" s="18" t="s">
        <v>136</v>
      </c>
      <c r="BK265" s="104">
        <f t="shared" si="104"/>
        <v>0</v>
      </c>
      <c r="BL265" s="18" t="s">
        <v>221</v>
      </c>
      <c r="BM265" s="18" t="s">
        <v>600</v>
      </c>
    </row>
    <row r="266" spans="2:65" s="1" customFormat="1" ht="25.5" customHeight="1">
      <c r="B266" s="34"/>
      <c r="C266" s="168" t="s">
        <v>601</v>
      </c>
      <c r="D266" s="168" t="s">
        <v>231</v>
      </c>
      <c r="E266" s="169" t="s">
        <v>602</v>
      </c>
      <c r="F266" s="241" t="s">
        <v>603</v>
      </c>
      <c r="G266" s="241"/>
      <c r="H266" s="241"/>
      <c r="I266" s="241"/>
      <c r="J266" s="170" t="s">
        <v>204</v>
      </c>
      <c r="K266" s="171">
        <v>1</v>
      </c>
      <c r="L266" s="242">
        <v>0</v>
      </c>
      <c r="M266" s="243"/>
      <c r="N266" s="244">
        <f t="shared" si="95"/>
        <v>0</v>
      </c>
      <c r="O266" s="240"/>
      <c r="P266" s="240"/>
      <c r="Q266" s="240"/>
      <c r="R266" s="36"/>
      <c r="T266" s="165" t="s">
        <v>22</v>
      </c>
      <c r="U266" s="43" t="s">
        <v>46</v>
      </c>
      <c r="V266" s="35"/>
      <c r="W266" s="166">
        <f t="shared" si="96"/>
        <v>0</v>
      </c>
      <c r="X266" s="166">
        <v>0.0102</v>
      </c>
      <c r="Y266" s="166">
        <f t="shared" si="97"/>
        <v>0.0102</v>
      </c>
      <c r="Z266" s="166">
        <v>0</v>
      </c>
      <c r="AA266" s="167">
        <f t="shared" si="98"/>
        <v>0</v>
      </c>
      <c r="AR266" s="18" t="s">
        <v>286</v>
      </c>
      <c r="AT266" s="18" t="s">
        <v>231</v>
      </c>
      <c r="AU266" s="18" t="s">
        <v>136</v>
      </c>
      <c r="AY266" s="18" t="s">
        <v>157</v>
      </c>
      <c r="BE266" s="104">
        <f t="shared" si="99"/>
        <v>0</v>
      </c>
      <c r="BF266" s="104">
        <f t="shared" si="100"/>
        <v>0</v>
      </c>
      <c r="BG266" s="104">
        <f t="shared" si="101"/>
        <v>0</v>
      </c>
      <c r="BH266" s="104">
        <f t="shared" si="102"/>
        <v>0</v>
      </c>
      <c r="BI266" s="104">
        <f t="shared" si="103"/>
        <v>0</v>
      </c>
      <c r="BJ266" s="18" t="s">
        <v>136</v>
      </c>
      <c r="BK266" s="104">
        <f t="shared" si="104"/>
        <v>0</v>
      </c>
      <c r="BL266" s="18" t="s">
        <v>221</v>
      </c>
      <c r="BM266" s="18" t="s">
        <v>604</v>
      </c>
    </row>
    <row r="267" spans="2:65" s="1" customFormat="1" ht="25.5" customHeight="1">
      <c r="B267" s="34"/>
      <c r="C267" s="168" t="s">
        <v>605</v>
      </c>
      <c r="D267" s="168" t="s">
        <v>231</v>
      </c>
      <c r="E267" s="169" t="s">
        <v>606</v>
      </c>
      <c r="F267" s="241" t="s">
        <v>607</v>
      </c>
      <c r="G267" s="241"/>
      <c r="H267" s="241"/>
      <c r="I267" s="241"/>
      <c r="J267" s="170" t="s">
        <v>204</v>
      </c>
      <c r="K267" s="171">
        <v>3</v>
      </c>
      <c r="L267" s="242">
        <v>0</v>
      </c>
      <c r="M267" s="243"/>
      <c r="N267" s="244">
        <f t="shared" si="95"/>
        <v>0</v>
      </c>
      <c r="O267" s="240"/>
      <c r="P267" s="240"/>
      <c r="Q267" s="240"/>
      <c r="R267" s="36"/>
      <c r="T267" s="165" t="s">
        <v>22</v>
      </c>
      <c r="U267" s="43" t="s">
        <v>46</v>
      </c>
      <c r="V267" s="35"/>
      <c r="W267" s="166">
        <f t="shared" si="96"/>
        <v>0</v>
      </c>
      <c r="X267" s="166">
        <v>0.0102</v>
      </c>
      <c r="Y267" s="166">
        <f t="shared" si="97"/>
        <v>0.030600000000000002</v>
      </c>
      <c r="Z267" s="166">
        <v>0</v>
      </c>
      <c r="AA267" s="167">
        <f t="shared" si="98"/>
        <v>0</v>
      </c>
      <c r="AR267" s="18" t="s">
        <v>286</v>
      </c>
      <c r="AT267" s="18" t="s">
        <v>231</v>
      </c>
      <c r="AU267" s="18" t="s">
        <v>136</v>
      </c>
      <c r="AY267" s="18" t="s">
        <v>157</v>
      </c>
      <c r="BE267" s="104">
        <f t="shared" si="99"/>
        <v>0</v>
      </c>
      <c r="BF267" s="104">
        <f t="shared" si="100"/>
        <v>0</v>
      </c>
      <c r="BG267" s="104">
        <f t="shared" si="101"/>
        <v>0</v>
      </c>
      <c r="BH267" s="104">
        <f t="shared" si="102"/>
        <v>0</v>
      </c>
      <c r="BI267" s="104">
        <f t="shared" si="103"/>
        <v>0</v>
      </c>
      <c r="BJ267" s="18" t="s">
        <v>136</v>
      </c>
      <c r="BK267" s="104">
        <f t="shared" si="104"/>
        <v>0</v>
      </c>
      <c r="BL267" s="18" t="s">
        <v>221</v>
      </c>
      <c r="BM267" s="18" t="s">
        <v>608</v>
      </c>
    </row>
    <row r="268" spans="2:65" s="1" customFormat="1" ht="16.5" customHeight="1">
      <c r="B268" s="34"/>
      <c r="C268" s="168" t="s">
        <v>609</v>
      </c>
      <c r="D268" s="168" t="s">
        <v>231</v>
      </c>
      <c r="E268" s="169" t="s">
        <v>610</v>
      </c>
      <c r="F268" s="241" t="s">
        <v>611</v>
      </c>
      <c r="G268" s="241"/>
      <c r="H268" s="241"/>
      <c r="I268" s="241"/>
      <c r="J268" s="170" t="s">
        <v>204</v>
      </c>
      <c r="K268" s="171">
        <v>1</v>
      </c>
      <c r="L268" s="242">
        <v>0</v>
      </c>
      <c r="M268" s="243"/>
      <c r="N268" s="244">
        <f t="shared" si="95"/>
        <v>0</v>
      </c>
      <c r="O268" s="240"/>
      <c r="P268" s="240"/>
      <c r="Q268" s="240"/>
      <c r="R268" s="36"/>
      <c r="T268" s="165" t="s">
        <v>22</v>
      </c>
      <c r="U268" s="43" t="s">
        <v>46</v>
      </c>
      <c r="V268" s="35"/>
      <c r="W268" s="166">
        <f t="shared" si="96"/>
        <v>0</v>
      </c>
      <c r="X268" s="166">
        <v>0.0102</v>
      </c>
      <c r="Y268" s="166">
        <f t="shared" si="97"/>
        <v>0.0102</v>
      </c>
      <c r="Z268" s="166">
        <v>0</v>
      </c>
      <c r="AA268" s="167">
        <f t="shared" si="98"/>
        <v>0</v>
      </c>
      <c r="AR268" s="18" t="s">
        <v>286</v>
      </c>
      <c r="AT268" s="18" t="s">
        <v>231</v>
      </c>
      <c r="AU268" s="18" t="s">
        <v>136</v>
      </c>
      <c r="AY268" s="18" t="s">
        <v>157</v>
      </c>
      <c r="BE268" s="104">
        <f t="shared" si="99"/>
        <v>0</v>
      </c>
      <c r="BF268" s="104">
        <f t="shared" si="100"/>
        <v>0</v>
      </c>
      <c r="BG268" s="104">
        <f t="shared" si="101"/>
        <v>0</v>
      </c>
      <c r="BH268" s="104">
        <f t="shared" si="102"/>
        <v>0</v>
      </c>
      <c r="BI268" s="104">
        <f t="shared" si="103"/>
        <v>0</v>
      </c>
      <c r="BJ268" s="18" t="s">
        <v>136</v>
      </c>
      <c r="BK268" s="104">
        <f t="shared" si="104"/>
        <v>0</v>
      </c>
      <c r="BL268" s="18" t="s">
        <v>221</v>
      </c>
      <c r="BM268" s="18" t="s">
        <v>612</v>
      </c>
    </row>
    <row r="269" spans="2:65" s="1" customFormat="1" ht="16.5" customHeight="1">
      <c r="B269" s="34"/>
      <c r="C269" s="168" t="s">
        <v>613</v>
      </c>
      <c r="D269" s="168" t="s">
        <v>231</v>
      </c>
      <c r="E269" s="169" t="s">
        <v>614</v>
      </c>
      <c r="F269" s="241" t="s">
        <v>615</v>
      </c>
      <c r="G269" s="241"/>
      <c r="H269" s="241"/>
      <c r="I269" s="241"/>
      <c r="J269" s="170" t="s">
        <v>204</v>
      </c>
      <c r="K269" s="171">
        <v>1</v>
      </c>
      <c r="L269" s="242">
        <v>0</v>
      </c>
      <c r="M269" s="243"/>
      <c r="N269" s="244">
        <f t="shared" si="95"/>
        <v>0</v>
      </c>
      <c r="O269" s="240"/>
      <c r="P269" s="240"/>
      <c r="Q269" s="240"/>
      <c r="R269" s="36"/>
      <c r="T269" s="165" t="s">
        <v>22</v>
      </c>
      <c r="U269" s="43" t="s">
        <v>46</v>
      </c>
      <c r="V269" s="35"/>
      <c r="W269" s="166">
        <f t="shared" si="96"/>
        <v>0</v>
      </c>
      <c r="X269" s="166">
        <v>0.0102</v>
      </c>
      <c r="Y269" s="166">
        <f t="shared" si="97"/>
        <v>0.0102</v>
      </c>
      <c r="Z269" s="166">
        <v>0</v>
      </c>
      <c r="AA269" s="167">
        <f t="shared" si="98"/>
        <v>0</v>
      </c>
      <c r="AR269" s="18" t="s">
        <v>286</v>
      </c>
      <c r="AT269" s="18" t="s">
        <v>231</v>
      </c>
      <c r="AU269" s="18" t="s">
        <v>136</v>
      </c>
      <c r="AY269" s="18" t="s">
        <v>157</v>
      </c>
      <c r="BE269" s="104">
        <f t="shared" si="99"/>
        <v>0</v>
      </c>
      <c r="BF269" s="104">
        <f t="shared" si="100"/>
        <v>0</v>
      </c>
      <c r="BG269" s="104">
        <f t="shared" si="101"/>
        <v>0</v>
      </c>
      <c r="BH269" s="104">
        <f t="shared" si="102"/>
        <v>0</v>
      </c>
      <c r="BI269" s="104">
        <f t="shared" si="103"/>
        <v>0</v>
      </c>
      <c r="BJ269" s="18" t="s">
        <v>136</v>
      </c>
      <c r="BK269" s="104">
        <f t="shared" si="104"/>
        <v>0</v>
      </c>
      <c r="BL269" s="18" t="s">
        <v>221</v>
      </c>
      <c r="BM269" s="18" t="s">
        <v>616</v>
      </c>
    </row>
    <row r="270" spans="2:65" s="1" customFormat="1" ht="16.5" customHeight="1">
      <c r="B270" s="34"/>
      <c r="C270" s="168" t="s">
        <v>617</v>
      </c>
      <c r="D270" s="168" t="s">
        <v>231</v>
      </c>
      <c r="E270" s="169" t="s">
        <v>618</v>
      </c>
      <c r="F270" s="241" t="s">
        <v>619</v>
      </c>
      <c r="G270" s="241"/>
      <c r="H270" s="241"/>
      <c r="I270" s="241"/>
      <c r="J270" s="170" t="s">
        <v>204</v>
      </c>
      <c r="K270" s="171">
        <v>1</v>
      </c>
      <c r="L270" s="242">
        <v>0</v>
      </c>
      <c r="M270" s="243"/>
      <c r="N270" s="244">
        <f t="shared" si="95"/>
        <v>0</v>
      </c>
      <c r="O270" s="240"/>
      <c r="P270" s="240"/>
      <c r="Q270" s="240"/>
      <c r="R270" s="36"/>
      <c r="T270" s="165" t="s">
        <v>22</v>
      </c>
      <c r="U270" s="43" t="s">
        <v>46</v>
      </c>
      <c r="V270" s="35"/>
      <c r="W270" s="166">
        <f t="shared" si="96"/>
        <v>0</v>
      </c>
      <c r="X270" s="166">
        <v>0.0102</v>
      </c>
      <c r="Y270" s="166">
        <f t="shared" si="97"/>
        <v>0.0102</v>
      </c>
      <c r="Z270" s="166">
        <v>0</v>
      </c>
      <c r="AA270" s="167">
        <f t="shared" si="98"/>
        <v>0</v>
      </c>
      <c r="AR270" s="18" t="s">
        <v>286</v>
      </c>
      <c r="AT270" s="18" t="s">
        <v>231</v>
      </c>
      <c r="AU270" s="18" t="s">
        <v>136</v>
      </c>
      <c r="AY270" s="18" t="s">
        <v>157</v>
      </c>
      <c r="BE270" s="104">
        <f t="shared" si="99"/>
        <v>0</v>
      </c>
      <c r="BF270" s="104">
        <f t="shared" si="100"/>
        <v>0</v>
      </c>
      <c r="BG270" s="104">
        <f t="shared" si="101"/>
        <v>0</v>
      </c>
      <c r="BH270" s="104">
        <f t="shared" si="102"/>
        <v>0</v>
      </c>
      <c r="BI270" s="104">
        <f t="shared" si="103"/>
        <v>0</v>
      </c>
      <c r="BJ270" s="18" t="s">
        <v>136</v>
      </c>
      <c r="BK270" s="104">
        <f t="shared" si="104"/>
        <v>0</v>
      </c>
      <c r="BL270" s="18" t="s">
        <v>221</v>
      </c>
      <c r="BM270" s="18" t="s">
        <v>620</v>
      </c>
    </row>
    <row r="271" spans="2:65" s="1" customFormat="1" ht="16.5" customHeight="1">
      <c r="B271" s="34"/>
      <c r="C271" s="168" t="s">
        <v>621</v>
      </c>
      <c r="D271" s="168" t="s">
        <v>231</v>
      </c>
      <c r="E271" s="169" t="s">
        <v>622</v>
      </c>
      <c r="F271" s="241" t="s">
        <v>623</v>
      </c>
      <c r="G271" s="241"/>
      <c r="H271" s="241"/>
      <c r="I271" s="241"/>
      <c r="J271" s="170" t="s">
        <v>204</v>
      </c>
      <c r="K271" s="171">
        <v>20</v>
      </c>
      <c r="L271" s="242">
        <v>0</v>
      </c>
      <c r="M271" s="243"/>
      <c r="N271" s="244">
        <f t="shared" si="95"/>
        <v>0</v>
      </c>
      <c r="O271" s="240"/>
      <c r="P271" s="240"/>
      <c r="Q271" s="240"/>
      <c r="R271" s="36"/>
      <c r="T271" s="165" t="s">
        <v>22</v>
      </c>
      <c r="U271" s="43" t="s">
        <v>46</v>
      </c>
      <c r="V271" s="35"/>
      <c r="W271" s="166">
        <f t="shared" si="96"/>
        <v>0</v>
      </c>
      <c r="X271" s="166">
        <v>0.0102</v>
      </c>
      <c r="Y271" s="166">
        <f t="shared" si="97"/>
        <v>0.20400000000000001</v>
      </c>
      <c r="Z271" s="166">
        <v>0</v>
      </c>
      <c r="AA271" s="167">
        <f t="shared" si="98"/>
        <v>0</v>
      </c>
      <c r="AR271" s="18" t="s">
        <v>286</v>
      </c>
      <c r="AT271" s="18" t="s">
        <v>231</v>
      </c>
      <c r="AU271" s="18" t="s">
        <v>136</v>
      </c>
      <c r="AY271" s="18" t="s">
        <v>157</v>
      </c>
      <c r="BE271" s="104">
        <f t="shared" si="99"/>
        <v>0</v>
      </c>
      <c r="BF271" s="104">
        <f t="shared" si="100"/>
        <v>0</v>
      </c>
      <c r="BG271" s="104">
        <f t="shared" si="101"/>
        <v>0</v>
      </c>
      <c r="BH271" s="104">
        <f t="shared" si="102"/>
        <v>0</v>
      </c>
      <c r="BI271" s="104">
        <f t="shared" si="103"/>
        <v>0</v>
      </c>
      <c r="BJ271" s="18" t="s">
        <v>136</v>
      </c>
      <c r="BK271" s="104">
        <f t="shared" si="104"/>
        <v>0</v>
      </c>
      <c r="BL271" s="18" t="s">
        <v>221</v>
      </c>
      <c r="BM271" s="18" t="s">
        <v>624</v>
      </c>
    </row>
    <row r="272" spans="2:65" s="1" customFormat="1" ht="38.25" customHeight="1">
      <c r="B272" s="34"/>
      <c r="C272" s="161" t="s">
        <v>625</v>
      </c>
      <c r="D272" s="161" t="s">
        <v>158</v>
      </c>
      <c r="E272" s="162" t="s">
        <v>626</v>
      </c>
      <c r="F272" s="237" t="s">
        <v>627</v>
      </c>
      <c r="G272" s="237"/>
      <c r="H272" s="237"/>
      <c r="I272" s="237"/>
      <c r="J272" s="163" t="s">
        <v>204</v>
      </c>
      <c r="K272" s="164">
        <v>20</v>
      </c>
      <c r="L272" s="238">
        <v>0</v>
      </c>
      <c r="M272" s="239"/>
      <c r="N272" s="240">
        <f t="shared" si="95"/>
        <v>0</v>
      </c>
      <c r="O272" s="240"/>
      <c r="P272" s="240"/>
      <c r="Q272" s="240"/>
      <c r="R272" s="36"/>
      <c r="T272" s="165" t="s">
        <v>22</v>
      </c>
      <c r="U272" s="43" t="s">
        <v>46</v>
      </c>
      <c r="V272" s="35"/>
      <c r="W272" s="166">
        <f t="shared" si="96"/>
        <v>0</v>
      </c>
      <c r="X272" s="166">
        <v>0.00052</v>
      </c>
      <c r="Y272" s="166">
        <f t="shared" si="97"/>
        <v>0.0104</v>
      </c>
      <c r="Z272" s="166">
        <v>0</v>
      </c>
      <c r="AA272" s="167">
        <f t="shared" si="98"/>
        <v>0</v>
      </c>
      <c r="AR272" s="18" t="s">
        <v>221</v>
      </c>
      <c r="AT272" s="18" t="s">
        <v>158</v>
      </c>
      <c r="AU272" s="18" t="s">
        <v>136</v>
      </c>
      <c r="AY272" s="18" t="s">
        <v>157</v>
      </c>
      <c r="BE272" s="104">
        <f t="shared" si="99"/>
        <v>0</v>
      </c>
      <c r="BF272" s="104">
        <f t="shared" si="100"/>
        <v>0</v>
      </c>
      <c r="BG272" s="104">
        <f t="shared" si="101"/>
        <v>0</v>
      </c>
      <c r="BH272" s="104">
        <f t="shared" si="102"/>
        <v>0</v>
      </c>
      <c r="BI272" s="104">
        <f t="shared" si="103"/>
        <v>0</v>
      </c>
      <c r="BJ272" s="18" t="s">
        <v>136</v>
      </c>
      <c r="BK272" s="104">
        <f t="shared" si="104"/>
        <v>0</v>
      </c>
      <c r="BL272" s="18" t="s">
        <v>221</v>
      </c>
      <c r="BM272" s="18" t="s">
        <v>628</v>
      </c>
    </row>
    <row r="273" spans="2:65" s="1" customFormat="1" ht="16.5" customHeight="1">
      <c r="B273" s="34"/>
      <c r="C273" s="161" t="s">
        <v>629</v>
      </c>
      <c r="D273" s="161" t="s">
        <v>158</v>
      </c>
      <c r="E273" s="162" t="s">
        <v>630</v>
      </c>
      <c r="F273" s="237" t="s">
        <v>631</v>
      </c>
      <c r="G273" s="237"/>
      <c r="H273" s="237"/>
      <c r="I273" s="237"/>
      <c r="J273" s="163" t="s">
        <v>204</v>
      </c>
      <c r="K273" s="164">
        <v>2</v>
      </c>
      <c r="L273" s="238">
        <v>0</v>
      </c>
      <c r="M273" s="239"/>
      <c r="N273" s="240">
        <f t="shared" si="95"/>
        <v>0</v>
      </c>
      <c r="O273" s="240"/>
      <c r="P273" s="240"/>
      <c r="Q273" s="240"/>
      <c r="R273" s="36"/>
      <c r="T273" s="165" t="s">
        <v>22</v>
      </c>
      <c r="U273" s="43" t="s">
        <v>46</v>
      </c>
      <c r="V273" s="35"/>
      <c r="W273" s="166">
        <f t="shared" si="96"/>
        <v>0</v>
      </c>
      <c r="X273" s="166">
        <v>0.00221</v>
      </c>
      <c r="Y273" s="166">
        <f t="shared" si="97"/>
        <v>0.00442</v>
      </c>
      <c r="Z273" s="166">
        <v>0</v>
      </c>
      <c r="AA273" s="167">
        <f t="shared" si="98"/>
        <v>0</v>
      </c>
      <c r="AR273" s="18" t="s">
        <v>221</v>
      </c>
      <c r="AT273" s="18" t="s">
        <v>158</v>
      </c>
      <c r="AU273" s="18" t="s">
        <v>136</v>
      </c>
      <c r="AY273" s="18" t="s">
        <v>157</v>
      </c>
      <c r="BE273" s="104">
        <f t="shared" si="99"/>
        <v>0</v>
      </c>
      <c r="BF273" s="104">
        <f t="shared" si="100"/>
        <v>0</v>
      </c>
      <c r="BG273" s="104">
        <f t="shared" si="101"/>
        <v>0</v>
      </c>
      <c r="BH273" s="104">
        <f t="shared" si="102"/>
        <v>0</v>
      </c>
      <c r="BI273" s="104">
        <f t="shared" si="103"/>
        <v>0</v>
      </c>
      <c r="BJ273" s="18" t="s">
        <v>136</v>
      </c>
      <c r="BK273" s="104">
        <f t="shared" si="104"/>
        <v>0</v>
      </c>
      <c r="BL273" s="18" t="s">
        <v>221</v>
      </c>
      <c r="BM273" s="18" t="s">
        <v>632</v>
      </c>
    </row>
    <row r="274" spans="2:65" s="1" customFormat="1" ht="16.5" customHeight="1">
      <c r="B274" s="34"/>
      <c r="C274" s="161" t="s">
        <v>633</v>
      </c>
      <c r="D274" s="161" t="s">
        <v>158</v>
      </c>
      <c r="E274" s="162" t="s">
        <v>634</v>
      </c>
      <c r="F274" s="237" t="s">
        <v>635</v>
      </c>
      <c r="G274" s="237"/>
      <c r="H274" s="237"/>
      <c r="I274" s="237"/>
      <c r="J274" s="163" t="s">
        <v>204</v>
      </c>
      <c r="K274" s="164">
        <v>2</v>
      </c>
      <c r="L274" s="238">
        <v>0</v>
      </c>
      <c r="M274" s="239"/>
      <c r="N274" s="240">
        <f t="shared" si="95"/>
        <v>0</v>
      </c>
      <c r="O274" s="240"/>
      <c r="P274" s="240"/>
      <c r="Q274" s="240"/>
      <c r="R274" s="36"/>
      <c r="T274" s="165" t="s">
        <v>22</v>
      </c>
      <c r="U274" s="43" t="s">
        <v>46</v>
      </c>
      <c r="V274" s="35"/>
      <c r="W274" s="166">
        <f t="shared" si="96"/>
        <v>0</v>
      </c>
      <c r="X274" s="166">
        <v>0.00221</v>
      </c>
      <c r="Y274" s="166">
        <f t="shared" si="97"/>
        <v>0.00442</v>
      </c>
      <c r="Z274" s="166">
        <v>0</v>
      </c>
      <c r="AA274" s="167">
        <f t="shared" si="98"/>
        <v>0</v>
      </c>
      <c r="AR274" s="18" t="s">
        <v>221</v>
      </c>
      <c r="AT274" s="18" t="s">
        <v>158</v>
      </c>
      <c r="AU274" s="18" t="s">
        <v>136</v>
      </c>
      <c r="AY274" s="18" t="s">
        <v>157</v>
      </c>
      <c r="BE274" s="104">
        <f t="shared" si="99"/>
        <v>0</v>
      </c>
      <c r="BF274" s="104">
        <f t="shared" si="100"/>
        <v>0</v>
      </c>
      <c r="BG274" s="104">
        <f t="shared" si="101"/>
        <v>0</v>
      </c>
      <c r="BH274" s="104">
        <f t="shared" si="102"/>
        <v>0</v>
      </c>
      <c r="BI274" s="104">
        <f t="shared" si="103"/>
        <v>0</v>
      </c>
      <c r="BJ274" s="18" t="s">
        <v>136</v>
      </c>
      <c r="BK274" s="104">
        <f t="shared" si="104"/>
        <v>0</v>
      </c>
      <c r="BL274" s="18" t="s">
        <v>221</v>
      </c>
      <c r="BM274" s="18" t="s">
        <v>636</v>
      </c>
    </row>
    <row r="275" spans="2:65" s="1" customFormat="1" ht="16.5" customHeight="1">
      <c r="B275" s="34"/>
      <c r="C275" s="161" t="s">
        <v>637</v>
      </c>
      <c r="D275" s="161" t="s">
        <v>158</v>
      </c>
      <c r="E275" s="162" t="s">
        <v>638</v>
      </c>
      <c r="F275" s="237" t="s">
        <v>639</v>
      </c>
      <c r="G275" s="237"/>
      <c r="H275" s="237"/>
      <c r="I275" s="237"/>
      <c r="J275" s="163" t="s">
        <v>186</v>
      </c>
      <c r="K275" s="164">
        <v>1</v>
      </c>
      <c r="L275" s="238">
        <v>0</v>
      </c>
      <c r="M275" s="239"/>
      <c r="N275" s="240">
        <f t="shared" si="95"/>
        <v>0</v>
      </c>
      <c r="O275" s="240"/>
      <c r="P275" s="240"/>
      <c r="Q275" s="240"/>
      <c r="R275" s="36"/>
      <c r="T275" s="165" t="s">
        <v>22</v>
      </c>
      <c r="U275" s="43" t="s">
        <v>46</v>
      </c>
      <c r="V275" s="35"/>
      <c r="W275" s="166">
        <f t="shared" si="96"/>
        <v>0</v>
      </c>
      <c r="X275" s="166">
        <v>0.00221</v>
      </c>
      <c r="Y275" s="166">
        <f t="shared" si="97"/>
        <v>0.00221</v>
      </c>
      <c r="Z275" s="166">
        <v>0</v>
      </c>
      <c r="AA275" s="167">
        <f t="shared" si="98"/>
        <v>0</v>
      </c>
      <c r="AR275" s="18" t="s">
        <v>221</v>
      </c>
      <c r="AT275" s="18" t="s">
        <v>158</v>
      </c>
      <c r="AU275" s="18" t="s">
        <v>136</v>
      </c>
      <c r="AY275" s="18" t="s">
        <v>157</v>
      </c>
      <c r="BE275" s="104">
        <f t="shared" si="99"/>
        <v>0</v>
      </c>
      <c r="BF275" s="104">
        <f t="shared" si="100"/>
        <v>0</v>
      </c>
      <c r="BG275" s="104">
        <f t="shared" si="101"/>
        <v>0</v>
      </c>
      <c r="BH275" s="104">
        <f t="shared" si="102"/>
        <v>0</v>
      </c>
      <c r="BI275" s="104">
        <f t="shared" si="103"/>
        <v>0</v>
      </c>
      <c r="BJ275" s="18" t="s">
        <v>136</v>
      </c>
      <c r="BK275" s="104">
        <f t="shared" si="104"/>
        <v>0</v>
      </c>
      <c r="BL275" s="18" t="s">
        <v>221</v>
      </c>
      <c r="BM275" s="18" t="s">
        <v>640</v>
      </c>
    </row>
    <row r="276" spans="2:65" s="1" customFormat="1" ht="25.5" customHeight="1">
      <c r="B276" s="34"/>
      <c r="C276" s="161" t="s">
        <v>641</v>
      </c>
      <c r="D276" s="161" t="s">
        <v>158</v>
      </c>
      <c r="E276" s="162" t="s">
        <v>642</v>
      </c>
      <c r="F276" s="237" t="s">
        <v>643</v>
      </c>
      <c r="G276" s="237"/>
      <c r="H276" s="237"/>
      <c r="I276" s="237"/>
      <c r="J276" s="163" t="s">
        <v>181</v>
      </c>
      <c r="K276" s="164">
        <v>0.935</v>
      </c>
      <c r="L276" s="238">
        <v>0</v>
      </c>
      <c r="M276" s="239"/>
      <c r="N276" s="240">
        <f t="shared" si="95"/>
        <v>0</v>
      </c>
      <c r="O276" s="240"/>
      <c r="P276" s="240"/>
      <c r="Q276" s="240"/>
      <c r="R276" s="36"/>
      <c r="T276" s="165" t="s">
        <v>22</v>
      </c>
      <c r="U276" s="43" t="s">
        <v>46</v>
      </c>
      <c r="V276" s="35"/>
      <c r="W276" s="166">
        <f t="shared" si="96"/>
        <v>0</v>
      </c>
      <c r="X276" s="166">
        <v>0</v>
      </c>
      <c r="Y276" s="166">
        <f t="shared" si="97"/>
        <v>0</v>
      </c>
      <c r="Z276" s="166">
        <v>0</v>
      </c>
      <c r="AA276" s="167">
        <f t="shared" si="98"/>
        <v>0</v>
      </c>
      <c r="AR276" s="18" t="s">
        <v>221</v>
      </c>
      <c r="AT276" s="18" t="s">
        <v>158</v>
      </c>
      <c r="AU276" s="18" t="s">
        <v>136</v>
      </c>
      <c r="AY276" s="18" t="s">
        <v>157</v>
      </c>
      <c r="BE276" s="104">
        <f t="shared" si="99"/>
        <v>0</v>
      </c>
      <c r="BF276" s="104">
        <f t="shared" si="100"/>
        <v>0</v>
      </c>
      <c r="BG276" s="104">
        <f t="shared" si="101"/>
        <v>0</v>
      </c>
      <c r="BH276" s="104">
        <f t="shared" si="102"/>
        <v>0</v>
      </c>
      <c r="BI276" s="104">
        <f t="shared" si="103"/>
        <v>0</v>
      </c>
      <c r="BJ276" s="18" t="s">
        <v>136</v>
      </c>
      <c r="BK276" s="104">
        <f t="shared" si="104"/>
        <v>0</v>
      </c>
      <c r="BL276" s="18" t="s">
        <v>221</v>
      </c>
      <c r="BM276" s="18" t="s">
        <v>644</v>
      </c>
    </row>
    <row r="277" spans="2:65" s="1" customFormat="1" ht="25.5" customHeight="1">
      <c r="B277" s="34"/>
      <c r="C277" s="161" t="s">
        <v>645</v>
      </c>
      <c r="D277" s="161" t="s">
        <v>158</v>
      </c>
      <c r="E277" s="162" t="s">
        <v>646</v>
      </c>
      <c r="F277" s="237" t="s">
        <v>647</v>
      </c>
      <c r="G277" s="237"/>
      <c r="H277" s="237"/>
      <c r="I277" s="237"/>
      <c r="J277" s="163" t="s">
        <v>181</v>
      </c>
      <c r="K277" s="164">
        <v>0.935</v>
      </c>
      <c r="L277" s="238">
        <v>0</v>
      </c>
      <c r="M277" s="239"/>
      <c r="N277" s="240">
        <f t="shared" si="95"/>
        <v>0</v>
      </c>
      <c r="O277" s="240"/>
      <c r="P277" s="240"/>
      <c r="Q277" s="240"/>
      <c r="R277" s="36"/>
      <c r="T277" s="165" t="s">
        <v>22</v>
      </c>
      <c r="U277" s="43" t="s">
        <v>46</v>
      </c>
      <c r="V277" s="35"/>
      <c r="W277" s="166">
        <f t="shared" si="96"/>
        <v>0</v>
      </c>
      <c r="X277" s="166">
        <v>0</v>
      </c>
      <c r="Y277" s="166">
        <f t="shared" si="97"/>
        <v>0</v>
      </c>
      <c r="Z277" s="166">
        <v>0</v>
      </c>
      <c r="AA277" s="167">
        <f t="shared" si="98"/>
        <v>0</v>
      </c>
      <c r="AR277" s="18" t="s">
        <v>221</v>
      </c>
      <c r="AT277" s="18" t="s">
        <v>158</v>
      </c>
      <c r="AU277" s="18" t="s">
        <v>136</v>
      </c>
      <c r="AY277" s="18" t="s">
        <v>157</v>
      </c>
      <c r="BE277" s="104">
        <f t="shared" si="99"/>
        <v>0</v>
      </c>
      <c r="BF277" s="104">
        <f t="shared" si="100"/>
        <v>0</v>
      </c>
      <c r="BG277" s="104">
        <f t="shared" si="101"/>
        <v>0</v>
      </c>
      <c r="BH277" s="104">
        <f t="shared" si="102"/>
        <v>0</v>
      </c>
      <c r="BI277" s="104">
        <f t="shared" si="103"/>
        <v>0</v>
      </c>
      <c r="BJ277" s="18" t="s">
        <v>136</v>
      </c>
      <c r="BK277" s="104">
        <f t="shared" si="104"/>
        <v>0</v>
      </c>
      <c r="BL277" s="18" t="s">
        <v>221</v>
      </c>
      <c r="BM277" s="18" t="s">
        <v>648</v>
      </c>
    </row>
    <row r="278" spans="2:63" s="9" customFormat="1" ht="29.85" customHeight="1">
      <c r="B278" s="150"/>
      <c r="C278" s="151"/>
      <c r="D278" s="160" t="s">
        <v>123</v>
      </c>
      <c r="E278" s="160"/>
      <c r="F278" s="160"/>
      <c r="G278" s="160"/>
      <c r="H278" s="160"/>
      <c r="I278" s="160"/>
      <c r="J278" s="160"/>
      <c r="K278" s="160"/>
      <c r="L278" s="160"/>
      <c r="M278" s="160"/>
      <c r="N278" s="250">
        <f>BK278</f>
        <v>0</v>
      </c>
      <c r="O278" s="251"/>
      <c r="P278" s="251"/>
      <c r="Q278" s="251"/>
      <c r="R278" s="153"/>
      <c r="T278" s="154"/>
      <c r="U278" s="151"/>
      <c r="V278" s="151"/>
      <c r="W278" s="155">
        <f>SUM(W279:W286)</f>
        <v>0</v>
      </c>
      <c r="X278" s="151"/>
      <c r="Y278" s="155">
        <f>SUM(Y279:Y286)</f>
        <v>0.041400000000000006</v>
      </c>
      <c r="Z278" s="151"/>
      <c r="AA278" s="156">
        <f>SUM(AA279:AA286)</f>
        <v>0</v>
      </c>
      <c r="AR278" s="157" t="s">
        <v>136</v>
      </c>
      <c r="AT278" s="158" t="s">
        <v>78</v>
      </c>
      <c r="AU278" s="158" t="s">
        <v>84</v>
      </c>
      <c r="AY278" s="157" t="s">
        <v>157</v>
      </c>
      <c r="BK278" s="159">
        <f>SUM(BK279:BK286)</f>
        <v>0</v>
      </c>
    </row>
    <row r="279" spans="2:65" s="1" customFormat="1" ht="16.5" customHeight="1">
      <c r="B279" s="34"/>
      <c r="C279" s="161" t="s">
        <v>649</v>
      </c>
      <c r="D279" s="161" t="s">
        <v>158</v>
      </c>
      <c r="E279" s="162" t="s">
        <v>650</v>
      </c>
      <c r="F279" s="237" t="s">
        <v>651</v>
      </c>
      <c r="G279" s="237"/>
      <c r="H279" s="237"/>
      <c r="I279" s="237"/>
      <c r="J279" s="163" t="s">
        <v>186</v>
      </c>
      <c r="K279" s="164">
        <v>1</v>
      </c>
      <c r="L279" s="238">
        <v>0</v>
      </c>
      <c r="M279" s="239"/>
      <c r="N279" s="240">
        <f aca="true" t="shared" si="105" ref="N279:N286">ROUND(L279*K279,2)</f>
        <v>0</v>
      </c>
      <c r="O279" s="240"/>
      <c r="P279" s="240"/>
      <c r="Q279" s="240"/>
      <c r="R279" s="36"/>
      <c r="T279" s="165" t="s">
        <v>22</v>
      </c>
      <c r="U279" s="43" t="s">
        <v>46</v>
      </c>
      <c r="V279" s="35"/>
      <c r="W279" s="166">
        <f aca="true" t="shared" si="106" ref="W279:W286">V279*K279</f>
        <v>0</v>
      </c>
      <c r="X279" s="166">
        <v>0</v>
      </c>
      <c r="Y279" s="166">
        <f aca="true" t="shared" si="107" ref="Y279:Y286">X279*K279</f>
        <v>0</v>
      </c>
      <c r="Z279" s="166">
        <v>0</v>
      </c>
      <c r="AA279" s="167">
        <f aca="true" t="shared" si="108" ref="AA279:AA286">Z279*K279</f>
        <v>0</v>
      </c>
      <c r="AR279" s="18" t="s">
        <v>221</v>
      </c>
      <c r="AT279" s="18" t="s">
        <v>158</v>
      </c>
      <c r="AU279" s="18" t="s">
        <v>136</v>
      </c>
      <c r="AY279" s="18" t="s">
        <v>157</v>
      </c>
      <c r="BE279" s="104">
        <f aca="true" t="shared" si="109" ref="BE279:BE286">IF(U279="základní",N279,0)</f>
        <v>0</v>
      </c>
      <c r="BF279" s="104">
        <f aca="true" t="shared" si="110" ref="BF279:BF286">IF(U279="snížená",N279,0)</f>
        <v>0</v>
      </c>
      <c r="BG279" s="104">
        <f aca="true" t="shared" si="111" ref="BG279:BG286">IF(U279="zákl. přenesená",N279,0)</f>
        <v>0</v>
      </c>
      <c r="BH279" s="104">
        <f aca="true" t="shared" si="112" ref="BH279:BH286">IF(U279="sníž. přenesená",N279,0)</f>
        <v>0</v>
      </c>
      <c r="BI279" s="104">
        <f aca="true" t="shared" si="113" ref="BI279:BI286">IF(U279="nulová",N279,0)</f>
        <v>0</v>
      </c>
      <c r="BJ279" s="18" t="s">
        <v>136</v>
      </c>
      <c r="BK279" s="104">
        <f aca="true" t="shared" si="114" ref="BK279:BK286">ROUND(L279*K279,2)</f>
        <v>0</v>
      </c>
      <c r="BL279" s="18" t="s">
        <v>221</v>
      </c>
      <c r="BM279" s="18" t="s">
        <v>652</v>
      </c>
    </row>
    <row r="280" spans="2:65" s="1" customFormat="1" ht="25.5" customHeight="1">
      <c r="B280" s="34"/>
      <c r="C280" s="168" t="s">
        <v>653</v>
      </c>
      <c r="D280" s="168" t="s">
        <v>231</v>
      </c>
      <c r="E280" s="169" t="s">
        <v>654</v>
      </c>
      <c r="F280" s="241" t="s">
        <v>655</v>
      </c>
      <c r="G280" s="241"/>
      <c r="H280" s="241"/>
      <c r="I280" s="241"/>
      <c r="J280" s="170" t="s">
        <v>228</v>
      </c>
      <c r="K280" s="171">
        <v>15</v>
      </c>
      <c r="L280" s="242">
        <v>0</v>
      </c>
      <c r="M280" s="243"/>
      <c r="N280" s="244">
        <f t="shared" si="105"/>
        <v>0</v>
      </c>
      <c r="O280" s="240"/>
      <c r="P280" s="240"/>
      <c r="Q280" s="240"/>
      <c r="R280" s="36"/>
      <c r="T280" s="165" t="s">
        <v>22</v>
      </c>
      <c r="U280" s="43" t="s">
        <v>46</v>
      </c>
      <c r="V280" s="35"/>
      <c r="W280" s="166">
        <f t="shared" si="106"/>
        <v>0</v>
      </c>
      <c r="X280" s="166">
        <v>0.00025</v>
      </c>
      <c r="Y280" s="166">
        <f t="shared" si="107"/>
        <v>0.00375</v>
      </c>
      <c r="Z280" s="166">
        <v>0</v>
      </c>
      <c r="AA280" s="167">
        <f t="shared" si="108"/>
        <v>0</v>
      </c>
      <c r="AR280" s="18" t="s">
        <v>286</v>
      </c>
      <c r="AT280" s="18" t="s">
        <v>231</v>
      </c>
      <c r="AU280" s="18" t="s">
        <v>136</v>
      </c>
      <c r="AY280" s="18" t="s">
        <v>157</v>
      </c>
      <c r="BE280" s="104">
        <f t="shared" si="109"/>
        <v>0</v>
      </c>
      <c r="BF280" s="104">
        <f t="shared" si="110"/>
        <v>0</v>
      </c>
      <c r="BG280" s="104">
        <f t="shared" si="111"/>
        <v>0</v>
      </c>
      <c r="BH280" s="104">
        <f t="shared" si="112"/>
        <v>0</v>
      </c>
      <c r="BI280" s="104">
        <f t="shared" si="113"/>
        <v>0</v>
      </c>
      <c r="BJ280" s="18" t="s">
        <v>136</v>
      </c>
      <c r="BK280" s="104">
        <f t="shared" si="114"/>
        <v>0</v>
      </c>
      <c r="BL280" s="18" t="s">
        <v>221</v>
      </c>
      <c r="BM280" s="18" t="s">
        <v>656</v>
      </c>
    </row>
    <row r="281" spans="2:65" s="1" customFormat="1" ht="25.5" customHeight="1">
      <c r="B281" s="34"/>
      <c r="C281" s="168" t="s">
        <v>657</v>
      </c>
      <c r="D281" s="168" t="s">
        <v>231</v>
      </c>
      <c r="E281" s="169" t="s">
        <v>658</v>
      </c>
      <c r="F281" s="241" t="s">
        <v>659</v>
      </c>
      <c r="G281" s="241"/>
      <c r="H281" s="241"/>
      <c r="I281" s="241"/>
      <c r="J281" s="170" t="s">
        <v>228</v>
      </c>
      <c r="K281" s="171">
        <v>45</v>
      </c>
      <c r="L281" s="242">
        <v>0</v>
      </c>
      <c r="M281" s="243"/>
      <c r="N281" s="244">
        <f t="shared" si="105"/>
        <v>0</v>
      </c>
      <c r="O281" s="240"/>
      <c r="P281" s="240"/>
      <c r="Q281" s="240"/>
      <c r="R281" s="36"/>
      <c r="T281" s="165" t="s">
        <v>22</v>
      </c>
      <c r="U281" s="43" t="s">
        <v>46</v>
      </c>
      <c r="V281" s="35"/>
      <c r="W281" s="166">
        <f t="shared" si="106"/>
        <v>0</v>
      </c>
      <c r="X281" s="166">
        <v>0.00017</v>
      </c>
      <c r="Y281" s="166">
        <f t="shared" si="107"/>
        <v>0.0076500000000000005</v>
      </c>
      <c r="Z281" s="166">
        <v>0</v>
      </c>
      <c r="AA281" s="167">
        <f t="shared" si="108"/>
        <v>0</v>
      </c>
      <c r="AR281" s="18" t="s">
        <v>286</v>
      </c>
      <c r="AT281" s="18" t="s">
        <v>231</v>
      </c>
      <c r="AU281" s="18" t="s">
        <v>136</v>
      </c>
      <c r="AY281" s="18" t="s">
        <v>157</v>
      </c>
      <c r="BE281" s="104">
        <f t="shared" si="109"/>
        <v>0</v>
      </c>
      <c r="BF281" s="104">
        <f t="shared" si="110"/>
        <v>0</v>
      </c>
      <c r="BG281" s="104">
        <f t="shared" si="111"/>
        <v>0</v>
      </c>
      <c r="BH281" s="104">
        <f t="shared" si="112"/>
        <v>0</v>
      </c>
      <c r="BI281" s="104">
        <f t="shared" si="113"/>
        <v>0</v>
      </c>
      <c r="BJ281" s="18" t="s">
        <v>136</v>
      </c>
      <c r="BK281" s="104">
        <f t="shared" si="114"/>
        <v>0</v>
      </c>
      <c r="BL281" s="18" t="s">
        <v>221</v>
      </c>
      <c r="BM281" s="18" t="s">
        <v>660</v>
      </c>
    </row>
    <row r="282" spans="2:65" s="1" customFormat="1" ht="25.5" customHeight="1">
      <c r="B282" s="34"/>
      <c r="C282" s="168" t="s">
        <v>661</v>
      </c>
      <c r="D282" s="168" t="s">
        <v>231</v>
      </c>
      <c r="E282" s="169" t="s">
        <v>662</v>
      </c>
      <c r="F282" s="241" t="s">
        <v>663</v>
      </c>
      <c r="G282" s="241"/>
      <c r="H282" s="241"/>
      <c r="I282" s="241"/>
      <c r="J282" s="170" t="s">
        <v>228</v>
      </c>
      <c r="K282" s="171">
        <v>250</v>
      </c>
      <c r="L282" s="242">
        <v>0</v>
      </c>
      <c r="M282" s="243"/>
      <c r="N282" s="244">
        <f t="shared" si="105"/>
        <v>0</v>
      </c>
      <c r="O282" s="240"/>
      <c r="P282" s="240"/>
      <c r="Q282" s="240"/>
      <c r="R282" s="36"/>
      <c r="T282" s="165" t="s">
        <v>22</v>
      </c>
      <c r="U282" s="43" t="s">
        <v>46</v>
      </c>
      <c r="V282" s="35"/>
      <c r="W282" s="166">
        <f t="shared" si="106"/>
        <v>0</v>
      </c>
      <c r="X282" s="166">
        <v>0.00012</v>
      </c>
      <c r="Y282" s="166">
        <f t="shared" si="107"/>
        <v>0.030000000000000002</v>
      </c>
      <c r="Z282" s="166">
        <v>0</v>
      </c>
      <c r="AA282" s="167">
        <f t="shared" si="108"/>
        <v>0</v>
      </c>
      <c r="AR282" s="18" t="s">
        <v>286</v>
      </c>
      <c r="AT282" s="18" t="s">
        <v>231</v>
      </c>
      <c r="AU282" s="18" t="s">
        <v>136</v>
      </c>
      <c r="AY282" s="18" t="s">
        <v>157</v>
      </c>
      <c r="BE282" s="104">
        <f t="shared" si="109"/>
        <v>0</v>
      </c>
      <c r="BF282" s="104">
        <f t="shared" si="110"/>
        <v>0</v>
      </c>
      <c r="BG282" s="104">
        <f t="shared" si="111"/>
        <v>0</v>
      </c>
      <c r="BH282" s="104">
        <f t="shared" si="112"/>
        <v>0</v>
      </c>
      <c r="BI282" s="104">
        <f t="shared" si="113"/>
        <v>0</v>
      </c>
      <c r="BJ282" s="18" t="s">
        <v>136</v>
      </c>
      <c r="BK282" s="104">
        <f t="shared" si="114"/>
        <v>0</v>
      </c>
      <c r="BL282" s="18" t="s">
        <v>221</v>
      </c>
      <c r="BM282" s="18" t="s">
        <v>664</v>
      </c>
    </row>
    <row r="283" spans="2:65" s="1" customFormat="1" ht="16.5" customHeight="1">
      <c r="B283" s="34"/>
      <c r="C283" s="161" t="s">
        <v>665</v>
      </c>
      <c r="D283" s="161" t="s">
        <v>158</v>
      </c>
      <c r="E283" s="162" t="s">
        <v>666</v>
      </c>
      <c r="F283" s="237" t="s">
        <v>667</v>
      </c>
      <c r="G283" s="237"/>
      <c r="H283" s="237"/>
      <c r="I283" s="237"/>
      <c r="J283" s="163" t="s">
        <v>186</v>
      </c>
      <c r="K283" s="164">
        <v>1</v>
      </c>
      <c r="L283" s="238">
        <v>0</v>
      </c>
      <c r="M283" s="239"/>
      <c r="N283" s="240">
        <f t="shared" si="105"/>
        <v>0</v>
      </c>
      <c r="O283" s="240"/>
      <c r="P283" s="240"/>
      <c r="Q283" s="240"/>
      <c r="R283" s="36"/>
      <c r="T283" s="165" t="s">
        <v>22</v>
      </c>
      <c r="U283" s="43" t="s">
        <v>46</v>
      </c>
      <c r="V283" s="35"/>
      <c r="W283" s="166">
        <f t="shared" si="106"/>
        <v>0</v>
      </c>
      <c r="X283" s="166">
        <v>0</v>
      </c>
      <c r="Y283" s="166">
        <f t="shared" si="107"/>
        <v>0</v>
      </c>
      <c r="Z283" s="166">
        <v>0</v>
      </c>
      <c r="AA283" s="167">
        <f t="shared" si="108"/>
        <v>0</v>
      </c>
      <c r="AR283" s="18" t="s">
        <v>221</v>
      </c>
      <c r="AT283" s="18" t="s">
        <v>158</v>
      </c>
      <c r="AU283" s="18" t="s">
        <v>136</v>
      </c>
      <c r="AY283" s="18" t="s">
        <v>157</v>
      </c>
      <c r="BE283" s="104">
        <f t="shared" si="109"/>
        <v>0</v>
      </c>
      <c r="BF283" s="104">
        <f t="shared" si="110"/>
        <v>0</v>
      </c>
      <c r="BG283" s="104">
        <f t="shared" si="111"/>
        <v>0</v>
      </c>
      <c r="BH283" s="104">
        <f t="shared" si="112"/>
        <v>0</v>
      </c>
      <c r="BI283" s="104">
        <f t="shared" si="113"/>
        <v>0</v>
      </c>
      <c r="BJ283" s="18" t="s">
        <v>136</v>
      </c>
      <c r="BK283" s="104">
        <f t="shared" si="114"/>
        <v>0</v>
      </c>
      <c r="BL283" s="18" t="s">
        <v>221</v>
      </c>
      <c r="BM283" s="18" t="s">
        <v>668</v>
      </c>
    </row>
    <row r="284" spans="2:65" s="1" customFormat="1" ht="16.5" customHeight="1">
      <c r="B284" s="34"/>
      <c r="C284" s="161" t="s">
        <v>669</v>
      </c>
      <c r="D284" s="161" t="s">
        <v>158</v>
      </c>
      <c r="E284" s="162" t="s">
        <v>670</v>
      </c>
      <c r="F284" s="237" t="s">
        <v>376</v>
      </c>
      <c r="G284" s="237"/>
      <c r="H284" s="237"/>
      <c r="I284" s="237"/>
      <c r="J284" s="163" t="s">
        <v>186</v>
      </c>
      <c r="K284" s="164">
        <v>1</v>
      </c>
      <c r="L284" s="238">
        <v>0</v>
      </c>
      <c r="M284" s="239"/>
      <c r="N284" s="240">
        <f t="shared" si="105"/>
        <v>0</v>
      </c>
      <c r="O284" s="240"/>
      <c r="P284" s="240"/>
      <c r="Q284" s="240"/>
      <c r="R284" s="36"/>
      <c r="T284" s="165" t="s">
        <v>22</v>
      </c>
      <c r="U284" s="43" t="s">
        <v>46</v>
      </c>
      <c r="V284" s="35"/>
      <c r="W284" s="166">
        <f t="shared" si="106"/>
        <v>0</v>
      </c>
      <c r="X284" s="166">
        <v>0</v>
      </c>
      <c r="Y284" s="166">
        <f t="shared" si="107"/>
        <v>0</v>
      </c>
      <c r="Z284" s="166">
        <v>0</v>
      </c>
      <c r="AA284" s="167">
        <f t="shared" si="108"/>
        <v>0</v>
      </c>
      <c r="AR284" s="18" t="s">
        <v>221</v>
      </c>
      <c r="AT284" s="18" t="s">
        <v>158</v>
      </c>
      <c r="AU284" s="18" t="s">
        <v>136</v>
      </c>
      <c r="AY284" s="18" t="s">
        <v>157</v>
      </c>
      <c r="BE284" s="104">
        <f t="shared" si="109"/>
        <v>0</v>
      </c>
      <c r="BF284" s="104">
        <f t="shared" si="110"/>
        <v>0</v>
      </c>
      <c r="BG284" s="104">
        <f t="shared" si="111"/>
        <v>0</v>
      </c>
      <c r="BH284" s="104">
        <f t="shared" si="112"/>
        <v>0</v>
      </c>
      <c r="BI284" s="104">
        <f t="shared" si="113"/>
        <v>0</v>
      </c>
      <c r="BJ284" s="18" t="s">
        <v>136</v>
      </c>
      <c r="BK284" s="104">
        <f t="shared" si="114"/>
        <v>0</v>
      </c>
      <c r="BL284" s="18" t="s">
        <v>221</v>
      </c>
      <c r="BM284" s="18" t="s">
        <v>671</v>
      </c>
    </row>
    <row r="285" spans="2:65" s="1" customFormat="1" ht="16.5" customHeight="1">
      <c r="B285" s="34"/>
      <c r="C285" s="161" t="s">
        <v>672</v>
      </c>
      <c r="D285" s="161" t="s">
        <v>158</v>
      </c>
      <c r="E285" s="162" t="s">
        <v>673</v>
      </c>
      <c r="F285" s="237" t="s">
        <v>674</v>
      </c>
      <c r="G285" s="237"/>
      <c r="H285" s="237"/>
      <c r="I285" s="237"/>
      <c r="J285" s="163" t="s">
        <v>186</v>
      </c>
      <c r="K285" s="164">
        <v>1</v>
      </c>
      <c r="L285" s="238">
        <v>0</v>
      </c>
      <c r="M285" s="239"/>
      <c r="N285" s="240">
        <f t="shared" si="105"/>
        <v>0</v>
      </c>
      <c r="O285" s="240"/>
      <c r="P285" s="240"/>
      <c r="Q285" s="240"/>
      <c r="R285" s="36"/>
      <c r="T285" s="165" t="s">
        <v>22</v>
      </c>
      <c r="U285" s="43" t="s">
        <v>46</v>
      </c>
      <c r="V285" s="35"/>
      <c r="W285" s="166">
        <f t="shared" si="106"/>
        <v>0</v>
      </c>
      <c r="X285" s="166">
        <v>0</v>
      </c>
      <c r="Y285" s="166">
        <f t="shared" si="107"/>
        <v>0</v>
      </c>
      <c r="Z285" s="166">
        <v>0</v>
      </c>
      <c r="AA285" s="167">
        <f t="shared" si="108"/>
        <v>0</v>
      </c>
      <c r="AR285" s="18" t="s">
        <v>221</v>
      </c>
      <c r="AT285" s="18" t="s">
        <v>158</v>
      </c>
      <c r="AU285" s="18" t="s">
        <v>136</v>
      </c>
      <c r="AY285" s="18" t="s">
        <v>157</v>
      </c>
      <c r="BE285" s="104">
        <f t="shared" si="109"/>
        <v>0</v>
      </c>
      <c r="BF285" s="104">
        <f t="shared" si="110"/>
        <v>0</v>
      </c>
      <c r="BG285" s="104">
        <f t="shared" si="111"/>
        <v>0</v>
      </c>
      <c r="BH285" s="104">
        <f t="shared" si="112"/>
        <v>0</v>
      </c>
      <c r="BI285" s="104">
        <f t="shared" si="113"/>
        <v>0</v>
      </c>
      <c r="BJ285" s="18" t="s">
        <v>136</v>
      </c>
      <c r="BK285" s="104">
        <f t="shared" si="114"/>
        <v>0</v>
      </c>
      <c r="BL285" s="18" t="s">
        <v>221</v>
      </c>
      <c r="BM285" s="18" t="s">
        <v>675</v>
      </c>
    </row>
    <row r="286" spans="2:65" s="1" customFormat="1" ht="16.5" customHeight="1">
      <c r="B286" s="34"/>
      <c r="C286" s="161" t="s">
        <v>676</v>
      </c>
      <c r="D286" s="161" t="s">
        <v>158</v>
      </c>
      <c r="E286" s="162" t="s">
        <v>677</v>
      </c>
      <c r="F286" s="237" t="s">
        <v>678</v>
      </c>
      <c r="G286" s="237"/>
      <c r="H286" s="237"/>
      <c r="I286" s="237"/>
      <c r="J286" s="163" t="s">
        <v>186</v>
      </c>
      <c r="K286" s="164">
        <v>1</v>
      </c>
      <c r="L286" s="238">
        <v>0</v>
      </c>
      <c r="M286" s="239"/>
      <c r="N286" s="240">
        <f t="shared" si="105"/>
        <v>0</v>
      </c>
      <c r="O286" s="240"/>
      <c r="P286" s="240"/>
      <c r="Q286" s="240"/>
      <c r="R286" s="36"/>
      <c r="T286" s="165" t="s">
        <v>22</v>
      </c>
      <c r="U286" s="43" t="s">
        <v>46</v>
      </c>
      <c r="V286" s="35"/>
      <c r="W286" s="166">
        <f t="shared" si="106"/>
        <v>0</v>
      </c>
      <c r="X286" s="166">
        <v>0</v>
      </c>
      <c r="Y286" s="166">
        <f t="shared" si="107"/>
        <v>0</v>
      </c>
      <c r="Z286" s="166">
        <v>0</v>
      </c>
      <c r="AA286" s="167">
        <f t="shared" si="108"/>
        <v>0</v>
      </c>
      <c r="AR286" s="18" t="s">
        <v>221</v>
      </c>
      <c r="AT286" s="18" t="s">
        <v>158</v>
      </c>
      <c r="AU286" s="18" t="s">
        <v>136</v>
      </c>
      <c r="AY286" s="18" t="s">
        <v>157</v>
      </c>
      <c r="BE286" s="104">
        <f t="shared" si="109"/>
        <v>0</v>
      </c>
      <c r="BF286" s="104">
        <f t="shared" si="110"/>
        <v>0</v>
      </c>
      <c r="BG286" s="104">
        <f t="shared" si="111"/>
        <v>0</v>
      </c>
      <c r="BH286" s="104">
        <f t="shared" si="112"/>
        <v>0</v>
      </c>
      <c r="BI286" s="104">
        <f t="shared" si="113"/>
        <v>0</v>
      </c>
      <c r="BJ286" s="18" t="s">
        <v>136</v>
      </c>
      <c r="BK286" s="104">
        <f t="shared" si="114"/>
        <v>0</v>
      </c>
      <c r="BL286" s="18" t="s">
        <v>221</v>
      </c>
      <c r="BM286" s="18" t="s">
        <v>679</v>
      </c>
    </row>
    <row r="287" spans="2:63" s="9" customFormat="1" ht="29.85" customHeight="1">
      <c r="B287" s="150"/>
      <c r="C287" s="151"/>
      <c r="D287" s="160" t="s">
        <v>124</v>
      </c>
      <c r="E287" s="160"/>
      <c r="F287" s="160"/>
      <c r="G287" s="160"/>
      <c r="H287" s="160"/>
      <c r="I287" s="160"/>
      <c r="J287" s="160"/>
      <c r="K287" s="160"/>
      <c r="L287" s="160"/>
      <c r="M287" s="160"/>
      <c r="N287" s="250">
        <f>BK287</f>
        <v>0</v>
      </c>
      <c r="O287" s="251"/>
      <c r="P287" s="251"/>
      <c r="Q287" s="251"/>
      <c r="R287" s="153"/>
      <c r="T287" s="154"/>
      <c r="U287" s="151"/>
      <c r="V287" s="151"/>
      <c r="W287" s="155">
        <f>SUM(W288:W305)</f>
        <v>0</v>
      </c>
      <c r="X287" s="151"/>
      <c r="Y287" s="155">
        <f>SUM(Y288:Y305)</f>
        <v>0.08531</v>
      </c>
      <c r="Z287" s="151"/>
      <c r="AA287" s="156">
        <f>SUM(AA288:AA305)</f>
        <v>0</v>
      </c>
      <c r="AR287" s="157" t="s">
        <v>136</v>
      </c>
      <c r="AT287" s="158" t="s">
        <v>78</v>
      </c>
      <c r="AU287" s="158" t="s">
        <v>84</v>
      </c>
      <c r="AY287" s="157" t="s">
        <v>157</v>
      </c>
      <c r="BK287" s="159">
        <f>SUM(BK288:BK305)</f>
        <v>0</v>
      </c>
    </row>
    <row r="288" spans="2:65" s="1" customFormat="1" ht="16.5" customHeight="1">
      <c r="B288" s="34"/>
      <c r="C288" s="161" t="s">
        <v>680</v>
      </c>
      <c r="D288" s="161" t="s">
        <v>158</v>
      </c>
      <c r="E288" s="162" t="s">
        <v>681</v>
      </c>
      <c r="F288" s="237" t="s">
        <v>682</v>
      </c>
      <c r="G288" s="237"/>
      <c r="H288" s="237"/>
      <c r="I288" s="237"/>
      <c r="J288" s="163" t="s">
        <v>186</v>
      </c>
      <c r="K288" s="164">
        <v>1</v>
      </c>
      <c r="L288" s="238">
        <v>0</v>
      </c>
      <c r="M288" s="239"/>
      <c r="N288" s="240">
        <f aca="true" t="shared" si="115" ref="N288:N305">ROUND(L288*K288,2)</f>
        <v>0</v>
      </c>
      <c r="O288" s="240"/>
      <c r="P288" s="240"/>
      <c r="Q288" s="240"/>
      <c r="R288" s="36"/>
      <c r="T288" s="165" t="s">
        <v>22</v>
      </c>
      <c r="U288" s="43" t="s">
        <v>46</v>
      </c>
      <c r="V288" s="35"/>
      <c r="W288" s="166">
        <f aca="true" t="shared" si="116" ref="W288:W305">V288*K288</f>
        <v>0</v>
      </c>
      <c r="X288" s="166">
        <v>0</v>
      </c>
      <c r="Y288" s="166">
        <f aca="true" t="shared" si="117" ref="Y288:Y305">X288*K288</f>
        <v>0</v>
      </c>
      <c r="Z288" s="166">
        <v>0</v>
      </c>
      <c r="AA288" s="167">
        <f aca="true" t="shared" si="118" ref="AA288:AA305">Z288*K288</f>
        <v>0</v>
      </c>
      <c r="AR288" s="18" t="s">
        <v>221</v>
      </c>
      <c r="AT288" s="18" t="s">
        <v>158</v>
      </c>
      <c r="AU288" s="18" t="s">
        <v>136</v>
      </c>
      <c r="AY288" s="18" t="s">
        <v>157</v>
      </c>
      <c r="BE288" s="104">
        <f aca="true" t="shared" si="119" ref="BE288:BE305">IF(U288="základní",N288,0)</f>
        <v>0</v>
      </c>
      <c r="BF288" s="104">
        <f aca="true" t="shared" si="120" ref="BF288:BF305">IF(U288="snížená",N288,0)</f>
        <v>0</v>
      </c>
      <c r="BG288" s="104">
        <f aca="true" t="shared" si="121" ref="BG288:BG305">IF(U288="zákl. přenesená",N288,0)</f>
        <v>0</v>
      </c>
      <c r="BH288" s="104">
        <f aca="true" t="shared" si="122" ref="BH288:BH305">IF(U288="sníž. přenesená",N288,0)</f>
        <v>0</v>
      </c>
      <c r="BI288" s="104">
        <f aca="true" t="shared" si="123" ref="BI288:BI305">IF(U288="nulová",N288,0)</f>
        <v>0</v>
      </c>
      <c r="BJ288" s="18" t="s">
        <v>136</v>
      </c>
      <c r="BK288" s="104">
        <f aca="true" t="shared" si="124" ref="BK288:BK305">ROUND(L288*K288,2)</f>
        <v>0</v>
      </c>
      <c r="BL288" s="18" t="s">
        <v>221</v>
      </c>
      <c r="BM288" s="18" t="s">
        <v>683</v>
      </c>
    </row>
    <row r="289" spans="2:65" s="1" customFormat="1" ht="16.5" customHeight="1">
      <c r="B289" s="34"/>
      <c r="C289" s="168" t="s">
        <v>684</v>
      </c>
      <c r="D289" s="168" t="s">
        <v>231</v>
      </c>
      <c r="E289" s="169" t="s">
        <v>685</v>
      </c>
      <c r="F289" s="241" t="s">
        <v>686</v>
      </c>
      <c r="G289" s="241"/>
      <c r="H289" s="241"/>
      <c r="I289" s="241"/>
      <c r="J289" s="170" t="s">
        <v>204</v>
      </c>
      <c r="K289" s="171">
        <v>1</v>
      </c>
      <c r="L289" s="242">
        <v>0</v>
      </c>
      <c r="M289" s="243"/>
      <c r="N289" s="244">
        <f t="shared" si="115"/>
        <v>0</v>
      </c>
      <c r="O289" s="240"/>
      <c r="P289" s="240"/>
      <c r="Q289" s="240"/>
      <c r="R289" s="36"/>
      <c r="T289" s="165" t="s">
        <v>22</v>
      </c>
      <c r="U289" s="43" t="s">
        <v>46</v>
      </c>
      <c r="V289" s="35"/>
      <c r="W289" s="166">
        <f t="shared" si="116"/>
        <v>0</v>
      </c>
      <c r="X289" s="166">
        <v>0.00019</v>
      </c>
      <c r="Y289" s="166">
        <f t="shared" si="117"/>
        <v>0.00019</v>
      </c>
      <c r="Z289" s="166">
        <v>0</v>
      </c>
      <c r="AA289" s="167">
        <f t="shared" si="118"/>
        <v>0</v>
      </c>
      <c r="AR289" s="18" t="s">
        <v>286</v>
      </c>
      <c r="AT289" s="18" t="s">
        <v>231</v>
      </c>
      <c r="AU289" s="18" t="s">
        <v>136</v>
      </c>
      <c r="AY289" s="18" t="s">
        <v>157</v>
      </c>
      <c r="BE289" s="104">
        <f t="shared" si="119"/>
        <v>0</v>
      </c>
      <c r="BF289" s="104">
        <f t="shared" si="120"/>
        <v>0</v>
      </c>
      <c r="BG289" s="104">
        <f t="shared" si="121"/>
        <v>0</v>
      </c>
      <c r="BH289" s="104">
        <f t="shared" si="122"/>
        <v>0</v>
      </c>
      <c r="BI289" s="104">
        <f t="shared" si="123"/>
        <v>0</v>
      </c>
      <c r="BJ289" s="18" t="s">
        <v>136</v>
      </c>
      <c r="BK289" s="104">
        <f t="shared" si="124"/>
        <v>0</v>
      </c>
      <c r="BL289" s="18" t="s">
        <v>221</v>
      </c>
      <c r="BM289" s="18" t="s">
        <v>687</v>
      </c>
    </row>
    <row r="290" spans="2:65" s="1" customFormat="1" ht="16.5" customHeight="1">
      <c r="B290" s="34"/>
      <c r="C290" s="168" t="s">
        <v>688</v>
      </c>
      <c r="D290" s="168" t="s">
        <v>231</v>
      </c>
      <c r="E290" s="169" t="s">
        <v>689</v>
      </c>
      <c r="F290" s="241" t="s">
        <v>690</v>
      </c>
      <c r="G290" s="241"/>
      <c r="H290" s="241"/>
      <c r="I290" s="241"/>
      <c r="J290" s="170" t="s">
        <v>204</v>
      </c>
      <c r="K290" s="171">
        <v>1</v>
      </c>
      <c r="L290" s="242">
        <v>0</v>
      </c>
      <c r="M290" s="243"/>
      <c r="N290" s="244">
        <f t="shared" si="115"/>
        <v>0</v>
      </c>
      <c r="O290" s="240"/>
      <c r="P290" s="240"/>
      <c r="Q290" s="240"/>
      <c r="R290" s="36"/>
      <c r="T290" s="165" t="s">
        <v>22</v>
      </c>
      <c r="U290" s="43" t="s">
        <v>46</v>
      </c>
      <c r="V290" s="35"/>
      <c r="W290" s="166">
        <f t="shared" si="116"/>
        <v>0</v>
      </c>
      <c r="X290" s="166">
        <v>0.00019</v>
      </c>
      <c r="Y290" s="166">
        <f t="shared" si="117"/>
        <v>0.00019</v>
      </c>
      <c r="Z290" s="166">
        <v>0</v>
      </c>
      <c r="AA290" s="167">
        <f t="shared" si="118"/>
        <v>0</v>
      </c>
      <c r="AR290" s="18" t="s">
        <v>286</v>
      </c>
      <c r="AT290" s="18" t="s">
        <v>231</v>
      </c>
      <c r="AU290" s="18" t="s">
        <v>136</v>
      </c>
      <c r="AY290" s="18" t="s">
        <v>157</v>
      </c>
      <c r="BE290" s="104">
        <f t="shared" si="119"/>
        <v>0</v>
      </c>
      <c r="BF290" s="104">
        <f t="shared" si="120"/>
        <v>0</v>
      </c>
      <c r="BG290" s="104">
        <f t="shared" si="121"/>
        <v>0</v>
      </c>
      <c r="BH290" s="104">
        <f t="shared" si="122"/>
        <v>0</v>
      </c>
      <c r="BI290" s="104">
        <f t="shared" si="123"/>
        <v>0</v>
      </c>
      <c r="BJ290" s="18" t="s">
        <v>136</v>
      </c>
      <c r="BK290" s="104">
        <f t="shared" si="124"/>
        <v>0</v>
      </c>
      <c r="BL290" s="18" t="s">
        <v>221</v>
      </c>
      <c r="BM290" s="18" t="s">
        <v>691</v>
      </c>
    </row>
    <row r="291" spans="2:65" s="1" customFormat="1" ht="16.5" customHeight="1">
      <c r="B291" s="34"/>
      <c r="C291" s="168" t="s">
        <v>692</v>
      </c>
      <c r="D291" s="168" t="s">
        <v>231</v>
      </c>
      <c r="E291" s="169" t="s">
        <v>693</v>
      </c>
      <c r="F291" s="241" t="s">
        <v>694</v>
      </c>
      <c r="G291" s="241"/>
      <c r="H291" s="241"/>
      <c r="I291" s="241"/>
      <c r="J291" s="170" t="s">
        <v>204</v>
      </c>
      <c r="K291" s="171">
        <v>2</v>
      </c>
      <c r="L291" s="242">
        <v>0</v>
      </c>
      <c r="M291" s="243"/>
      <c r="N291" s="244">
        <f t="shared" si="115"/>
        <v>0</v>
      </c>
      <c r="O291" s="240"/>
      <c r="P291" s="240"/>
      <c r="Q291" s="240"/>
      <c r="R291" s="36"/>
      <c r="T291" s="165" t="s">
        <v>22</v>
      </c>
      <c r="U291" s="43" t="s">
        <v>46</v>
      </c>
      <c r="V291" s="35"/>
      <c r="W291" s="166">
        <f t="shared" si="116"/>
        <v>0</v>
      </c>
      <c r="X291" s="166">
        <v>0.00019</v>
      </c>
      <c r="Y291" s="166">
        <f t="shared" si="117"/>
        <v>0.00038</v>
      </c>
      <c r="Z291" s="166">
        <v>0</v>
      </c>
      <c r="AA291" s="167">
        <f t="shared" si="118"/>
        <v>0</v>
      </c>
      <c r="AR291" s="18" t="s">
        <v>286</v>
      </c>
      <c r="AT291" s="18" t="s">
        <v>231</v>
      </c>
      <c r="AU291" s="18" t="s">
        <v>136</v>
      </c>
      <c r="AY291" s="18" t="s">
        <v>157</v>
      </c>
      <c r="BE291" s="104">
        <f t="shared" si="119"/>
        <v>0</v>
      </c>
      <c r="BF291" s="104">
        <f t="shared" si="120"/>
        <v>0</v>
      </c>
      <c r="BG291" s="104">
        <f t="shared" si="121"/>
        <v>0</v>
      </c>
      <c r="BH291" s="104">
        <f t="shared" si="122"/>
        <v>0</v>
      </c>
      <c r="BI291" s="104">
        <f t="shared" si="123"/>
        <v>0</v>
      </c>
      <c r="BJ291" s="18" t="s">
        <v>136</v>
      </c>
      <c r="BK291" s="104">
        <f t="shared" si="124"/>
        <v>0</v>
      </c>
      <c r="BL291" s="18" t="s">
        <v>221</v>
      </c>
      <c r="BM291" s="18" t="s">
        <v>695</v>
      </c>
    </row>
    <row r="292" spans="2:65" s="1" customFormat="1" ht="16.5" customHeight="1">
      <c r="B292" s="34"/>
      <c r="C292" s="168" t="s">
        <v>696</v>
      </c>
      <c r="D292" s="168" t="s">
        <v>231</v>
      </c>
      <c r="E292" s="169" t="s">
        <v>697</v>
      </c>
      <c r="F292" s="241" t="s">
        <v>698</v>
      </c>
      <c r="G292" s="241"/>
      <c r="H292" s="241"/>
      <c r="I292" s="241"/>
      <c r="J292" s="170" t="s">
        <v>204</v>
      </c>
      <c r="K292" s="171">
        <v>14</v>
      </c>
      <c r="L292" s="242">
        <v>0</v>
      </c>
      <c r="M292" s="243"/>
      <c r="N292" s="244">
        <f t="shared" si="115"/>
        <v>0</v>
      </c>
      <c r="O292" s="240"/>
      <c r="P292" s="240"/>
      <c r="Q292" s="240"/>
      <c r="R292" s="36"/>
      <c r="T292" s="165" t="s">
        <v>22</v>
      </c>
      <c r="U292" s="43" t="s">
        <v>46</v>
      </c>
      <c r="V292" s="35"/>
      <c r="W292" s="166">
        <f t="shared" si="116"/>
        <v>0</v>
      </c>
      <c r="X292" s="166">
        <v>0.00019</v>
      </c>
      <c r="Y292" s="166">
        <f t="shared" si="117"/>
        <v>0.00266</v>
      </c>
      <c r="Z292" s="166">
        <v>0</v>
      </c>
      <c r="AA292" s="167">
        <f t="shared" si="118"/>
        <v>0</v>
      </c>
      <c r="AR292" s="18" t="s">
        <v>286</v>
      </c>
      <c r="AT292" s="18" t="s">
        <v>231</v>
      </c>
      <c r="AU292" s="18" t="s">
        <v>136</v>
      </c>
      <c r="AY292" s="18" t="s">
        <v>157</v>
      </c>
      <c r="BE292" s="104">
        <f t="shared" si="119"/>
        <v>0</v>
      </c>
      <c r="BF292" s="104">
        <f t="shared" si="120"/>
        <v>0</v>
      </c>
      <c r="BG292" s="104">
        <f t="shared" si="121"/>
        <v>0</v>
      </c>
      <c r="BH292" s="104">
        <f t="shared" si="122"/>
        <v>0</v>
      </c>
      <c r="BI292" s="104">
        <f t="shared" si="123"/>
        <v>0</v>
      </c>
      <c r="BJ292" s="18" t="s">
        <v>136</v>
      </c>
      <c r="BK292" s="104">
        <f t="shared" si="124"/>
        <v>0</v>
      </c>
      <c r="BL292" s="18" t="s">
        <v>221</v>
      </c>
      <c r="BM292" s="18" t="s">
        <v>699</v>
      </c>
    </row>
    <row r="293" spans="2:65" s="1" customFormat="1" ht="16.5" customHeight="1">
      <c r="B293" s="34"/>
      <c r="C293" s="168" t="s">
        <v>700</v>
      </c>
      <c r="D293" s="168" t="s">
        <v>231</v>
      </c>
      <c r="E293" s="169" t="s">
        <v>701</v>
      </c>
      <c r="F293" s="241" t="s">
        <v>702</v>
      </c>
      <c r="G293" s="241"/>
      <c r="H293" s="241"/>
      <c r="I293" s="241"/>
      <c r="J293" s="170" t="s">
        <v>204</v>
      </c>
      <c r="K293" s="171">
        <v>2</v>
      </c>
      <c r="L293" s="242">
        <v>0</v>
      </c>
      <c r="M293" s="243"/>
      <c r="N293" s="244">
        <f t="shared" si="115"/>
        <v>0</v>
      </c>
      <c r="O293" s="240"/>
      <c r="P293" s="240"/>
      <c r="Q293" s="240"/>
      <c r="R293" s="36"/>
      <c r="T293" s="165" t="s">
        <v>22</v>
      </c>
      <c r="U293" s="43" t="s">
        <v>46</v>
      </c>
      <c r="V293" s="35"/>
      <c r="W293" s="166">
        <f t="shared" si="116"/>
        <v>0</v>
      </c>
      <c r="X293" s="166">
        <v>0.00019</v>
      </c>
      <c r="Y293" s="166">
        <f t="shared" si="117"/>
        <v>0.00038</v>
      </c>
      <c r="Z293" s="166">
        <v>0</v>
      </c>
      <c r="AA293" s="167">
        <f t="shared" si="118"/>
        <v>0</v>
      </c>
      <c r="AR293" s="18" t="s">
        <v>286</v>
      </c>
      <c r="AT293" s="18" t="s">
        <v>231</v>
      </c>
      <c r="AU293" s="18" t="s">
        <v>136</v>
      </c>
      <c r="AY293" s="18" t="s">
        <v>157</v>
      </c>
      <c r="BE293" s="104">
        <f t="shared" si="119"/>
        <v>0</v>
      </c>
      <c r="BF293" s="104">
        <f t="shared" si="120"/>
        <v>0</v>
      </c>
      <c r="BG293" s="104">
        <f t="shared" si="121"/>
        <v>0</v>
      </c>
      <c r="BH293" s="104">
        <f t="shared" si="122"/>
        <v>0</v>
      </c>
      <c r="BI293" s="104">
        <f t="shared" si="123"/>
        <v>0</v>
      </c>
      <c r="BJ293" s="18" t="s">
        <v>136</v>
      </c>
      <c r="BK293" s="104">
        <f t="shared" si="124"/>
        <v>0</v>
      </c>
      <c r="BL293" s="18" t="s">
        <v>221</v>
      </c>
      <c r="BM293" s="18" t="s">
        <v>703</v>
      </c>
    </row>
    <row r="294" spans="2:65" s="1" customFormat="1" ht="16.5" customHeight="1">
      <c r="B294" s="34"/>
      <c r="C294" s="168" t="s">
        <v>704</v>
      </c>
      <c r="D294" s="168" t="s">
        <v>231</v>
      </c>
      <c r="E294" s="169" t="s">
        <v>705</v>
      </c>
      <c r="F294" s="241" t="s">
        <v>706</v>
      </c>
      <c r="G294" s="241"/>
      <c r="H294" s="241"/>
      <c r="I294" s="241"/>
      <c r="J294" s="170" t="s">
        <v>204</v>
      </c>
      <c r="K294" s="171">
        <v>2</v>
      </c>
      <c r="L294" s="242">
        <v>0</v>
      </c>
      <c r="M294" s="243"/>
      <c r="N294" s="244">
        <f t="shared" si="115"/>
        <v>0</v>
      </c>
      <c r="O294" s="240"/>
      <c r="P294" s="240"/>
      <c r="Q294" s="240"/>
      <c r="R294" s="36"/>
      <c r="T294" s="165" t="s">
        <v>22</v>
      </c>
      <c r="U294" s="43" t="s">
        <v>46</v>
      </c>
      <c r="V294" s="35"/>
      <c r="W294" s="166">
        <f t="shared" si="116"/>
        <v>0</v>
      </c>
      <c r="X294" s="166">
        <v>0.00019</v>
      </c>
      <c r="Y294" s="166">
        <f t="shared" si="117"/>
        <v>0.00038</v>
      </c>
      <c r="Z294" s="166">
        <v>0</v>
      </c>
      <c r="AA294" s="167">
        <f t="shared" si="118"/>
        <v>0</v>
      </c>
      <c r="AR294" s="18" t="s">
        <v>286</v>
      </c>
      <c r="AT294" s="18" t="s">
        <v>231</v>
      </c>
      <c r="AU294" s="18" t="s">
        <v>136</v>
      </c>
      <c r="AY294" s="18" t="s">
        <v>157</v>
      </c>
      <c r="BE294" s="104">
        <f t="shared" si="119"/>
        <v>0</v>
      </c>
      <c r="BF294" s="104">
        <f t="shared" si="120"/>
        <v>0</v>
      </c>
      <c r="BG294" s="104">
        <f t="shared" si="121"/>
        <v>0</v>
      </c>
      <c r="BH294" s="104">
        <f t="shared" si="122"/>
        <v>0</v>
      </c>
      <c r="BI294" s="104">
        <f t="shared" si="123"/>
        <v>0</v>
      </c>
      <c r="BJ294" s="18" t="s">
        <v>136</v>
      </c>
      <c r="BK294" s="104">
        <f t="shared" si="124"/>
        <v>0</v>
      </c>
      <c r="BL294" s="18" t="s">
        <v>221</v>
      </c>
      <c r="BM294" s="18" t="s">
        <v>707</v>
      </c>
    </row>
    <row r="295" spans="2:65" s="1" customFormat="1" ht="16.5" customHeight="1">
      <c r="B295" s="34"/>
      <c r="C295" s="168" t="s">
        <v>708</v>
      </c>
      <c r="D295" s="168" t="s">
        <v>231</v>
      </c>
      <c r="E295" s="169" t="s">
        <v>709</v>
      </c>
      <c r="F295" s="241" t="s">
        <v>710</v>
      </c>
      <c r="G295" s="241"/>
      <c r="H295" s="241"/>
      <c r="I295" s="241"/>
      <c r="J295" s="170" t="s">
        <v>204</v>
      </c>
      <c r="K295" s="171">
        <v>4</v>
      </c>
      <c r="L295" s="242">
        <v>0</v>
      </c>
      <c r="M295" s="243"/>
      <c r="N295" s="244">
        <f t="shared" si="115"/>
        <v>0</v>
      </c>
      <c r="O295" s="240"/>
      <c r="P295" s="240"/>
      <c r="Q295" s="240"/>
      <c r="R295" s="36"/>
      <c r="T295" s="165" t="s">
        <v>22</v>
      </c>
      <c r="U295" s="43" t="s">
        <v>46</v>
      </c>
      <c r="V295" s="35"/>
      <c r="W295" s="166">
        <f t="shared" si="116"/>
        <v>0</v>
      </c>
      <c r="X295" s="166">
        <v>0.00019</v>
      </c>
      <c r="Y295" s="166">
        <f t="shared" si="117"/>
        <v>0.00076</v>
      </c>
      <c r="Z295" s="166">
        <v>0</v>
      </c>
      <c r="AA295" s="167">
        <f t="shared" si="118"/>
        <v>0</v>
      </c>
      <c r="AR295" s="18" t="s">
        <v>286</v>
      </c>
      <c r="AT295" s="18" t="s">
        <v>231</v>
      </c>
      <c r="AU295" s="18" t="s">
        <v>136</v>
      </c>
      <c r="AY295" s="18" t="s">
        <v>157</v>
      </c>
      <c r="BE295" s="104">
        <f t="shared" si="119"/>
        <v>0</v>
      </c>
      <c r="BF295" s="104">
        <f t="shared" si="120"/>
        <v>0</v>
      </c>
      <c r="BG295" s="104">
        <f t="shared" si="121"/>
        <v>0</v>
      </c>
      <c r="BH295" s="104">
        <f t="shared" si="122"/>
        <v>0</v>
      </c>
      <c r="BI295" s="104">
        <f t="shared" si="123"/>
        <v>0</v>
      </c>
      <c r="BJ295" s="18" t="s">
        <v>136</v>
      </c>
      <c r="BK295" s="104">
        <f t="shared" si="124"/>
        <v>0</v>
      </c>
      <c r="BL295" s="18" t="s">
        <v>221</v>
      </c>
      <c r="BM295" s="18" t="s">
        <v>711</v>
      </c>
    </row>
    <row r="296" spans="2:65" s="1" customFormat="1" ht="16.5" customHeight="1">
      <c r="B296" s="34"/>
      <c r="C296" s="168" t="s">
        <v>712</v>
      </c>
      <c r="D296" s="168" t="s">
        <v>231</v>
      </c>
      <c r="E296" s="169" t="s">
        <v>713</v>
      </c>
      <c r="F296" s="241" t="s">
        <v>714</v>
      </c>
      <c r="G296" s="241"/>
      <c r="H296" s="241"/>
      <c r="I296" s="241"/>
      <c r="J296" s="170" t="s">
        <v>204</v>
      </c>
      <c r="K296" s="171">
        <v>1</v>
      </c>
      <c r="L296" s="242">
        <v>0</v>
      </c>
      <c r="M296" s="243"/>
      <c r="N296" s="244">
        <f t="shared" si="115"/>
        <v>0</v>
      </c>
      <c r="O296" s="240"/>
      <c r="P296" s="240"/>
      <c r="Q296" s="240"/>
      <c r="R296" s="36"/>
      <c r="T296" s="165" t="s">
        <v>22</v>
      </c>
      <c r="U296" s="43" t="s">
        <v>46</v>
      </c>
      <c r="V296" s="35"/>
      <c r="W296" s="166">
        <f t="shared" si="116"/>
        <v>0</v>
      </c>
      <c r="X296" s="166">
        <v>0.00019</v>
      </c>
      <c r="Y296" s="166">
        <f t="shared" si="117"/>
        <v>0.00019</v>
      </c>
      <c r="Z296" s="166">
        <v>0</v>
      </c>
      <c r="AA296" s="167">
        <f t="shared" si="118"/>
        <v>0</v>
      </c>
      <c r="AR296" s="18" t="s">
        <v>286</v>
      </c>
      <c r="AT296" s="18" t="s">
        <v>231</v>
      </c>
      <c r="AU296" s="18" t="s">
        <v>136</v>
      </c>
      <c r="AY296" s="18" t="s">
        <v>157</v>
      </c>
      <c r="BE296" s="104">
        <f t="shared" si="119"/>
        <v>0</v>
      </c>
      <c r="BF296" s="104">
        <f t="shared" si="120"/>
        <v>0</v>
      </c>
      <c r="BG296" s="104">
        <f t="shared" si="121"/>
        <v>0</v>
      </c>
      <c r="BH296" s="104">
        <f t="shared" si="122"/>
        <v>0</v>
      </c>
      <c r="BI296" s="104">
        <f t="shared" si="123"/>
        <v>0</v>
      </c>
      <c r="BJ296" s="18" t="s">
        <v>136</v>
      </c>
      <c r="BK296" s="104">
        <f t="shared" si="124"/>
        <v>0</v>
      </c>
      <c r="BL296" s="18" t="s">
        <v>221</v>
      </c>
      <c r="BM296" s="18" t="s">
        <v>715</v>
      </c>
    </row>
    <row r="297" spans="2:65" s="1" customFormat="1" ht="16.5" customHeight="1">
      <c r="B297" s="34"/>
      <c r="C297" s="168" t="s">
        <v>716</v>
      </c>
      <c r="D297" s="168" t="s">
        <v>231</v>
      </c>
      <c r="E297" s="169" t="s">
        <v>717</v>
      </c>
      <c r="F297" s="241" t="s">
        <v>718</v>
      </c>
      <c r="G297" s="241"/>
      <c r="H297" s="241"/>
      <c r="I297" s="241"/>
      <c r="J297" s="170" t="s">
        <v>204</v>
      </c>
      <c r="K297" s="171">
        <v>8</v>
      </c>
      <c r="L297" s="242">
        <v>0</v>
      </c>
      <c r="M297" s="243"/>
      <c r="N297" s="244">
        <f t="shared" si="115"/>
        <v>0</v>
      </c>
      <c r="O297" s="240"/>
      <c r="P297" s="240"/>
      <c r="Q297" s="240"/>
      <c r="R297" s="36"/>
      <c r="T297" s="165" t="s">
        <v>22</v>
      </c>
      <c r="U297" s="43" t="s">
        <v>46</v>
      </c>
      <c r="V297" s="35"/>
      <c r="W297" s="166">
        <f t="shared" si="116"/>
        <v>0</v>
      </c>
      <c r="X297" s="166">
        <v>0.00019</v>
      </c>
      <c r="Y297" s="166">
        <f t="shared" si="117"/>
        <v>0.00152</v>
      </c>
      <c r="Z297" s="166">
        <v>0</v>
      </c>
      <c r="AA297" s="167">
        <f t="shared" si="118"/>
        <v>0</v>
      </c>
      <c r="AR297" s="18" t="s">
        <v>286</v>
      </c>
      <c r="AT297" s="18" t="s">
        <v>231</v>
      </c>
      <c r="AU297" s="18" t="s">
        <v>136</v>
      </c>
      <c r="AY297" s="18" t="s">
        <v>157</v>
      </c>
      <c r="BE297" s="104">
        <f t="shared" si="119"/>
        <v>0</v>
      </c>
      <c r="BF297" s="104">
        <f t="shared" si="120"/>
        <v>0</v>
      </c>
      <c r="BG297" s="104">
        <f t="shared" si="121"/>
        <v>0</v>
      </c>
      <c r="BH297" s="104">
        <f t="shared" si="122"/>
        <v>0</v>
      </c>
      <c r="BI297" s="104">
        <f t="shared" si="123"/>
        <v>0</v>
      </c>
      <c r="BJ297" s="18" t="s">
        <v>136</v>
      </c>
      <c r="BK297" s="104">
        <f t="shared" si="124"/>
        <v>0</v>
      </c>
      <c r="BL297" s="18" t="s">
        <v>221</v>
      </c>
      <c r="BM297" s="18" t="s">
        <v>719</v>
      </c>
    </row>
    <row r="298" spans="2:65" s="1" customFormat="1" ht="16.5" customHeight="1">
      <c r="B298" s="34"/>
      <c r="C298" s="168" t="s">
        <v>720</v>
      </c>
      <c r="D298" s="168" t="s">
        <v>231</v>
      </c>
      <c r="E298" s="169" t="s">
        <v>721</v>
      </c>
      <c r="F298" s="241" t="s">
        <v>722</v>
      </c>
      <c r="G298" s="241"/>
      <c r="H298" s="241"/>
      <c r="I298" s="241"/>
      <c r="J298" s="170" t="s">
        <v>204</v>
      </c>
      <c r="K298" s="171">
        <v>1</v>
      </c>
      <c r="L298" s="242">
        <v>0</v>
      </c>
      <c r="M298" s="243"/>
      <c r="N298" s="244">
        <f t="shared" si="115"/>
        <v>0</v>
      </c>
      <c r="O298" s="240"/>
      <c r="P298" s="240"/>
      <c r="Q298" s="240"/>
      <c r="R298" s="36"/>
      <c r="T298" s="165" t="s">
        <v>22</v>
      </c>
      <c r="U298" s="43" t="s">
        <v>46</v>
      </c>
      <c r="V298" s="35"/>
      <c r="W298" s="166">
        <f t="shared" si="116"/>
        <v>0</v>
      </c>
      <c r="X298" s="166">
        <v>0.00019</v>
      </c>
      <c r="Y298" s="166">
        <f t="shared" si="117"/>
        <v>0.00019</v>
      </c>
      <c r="Z298" s="166">
        <v>0</v>
      </c>
      <c r="AA298" s="167">
        <f t="shared" si="118"/>
        <v>0</v>
      </c>
      <c r="AR298" s="18" t="s">
        <v>286</v>
      </c>
      <c r="AT298" s="18" t="s">
        <v>231</v>
      </c>
      <c r="AU298" s="18" t="s">
        <v>136</v>
      </c>
      <c r="AY298" s="18" t="s">
        <v>157</v>
      </c>
      <c r="BE298" s="104">
        <f t="shared" si="119"/>
        <v>0</v>
      </c>
      <c r="BF298" s="104">
        <f t="shared" si="120"/>
        <v>0</v>
      </c>
      <c r="BG298" s="104">
        <f t="shared" si="121"/>
        <v>0</v>
      </c>
      <c r="BH298" s="104">
        <f t="shared" si="122"/>
        <v>0</v>
      </c>
      <c r="BI298" s="104">
        <f t="shared" si="123"/>
        <v>0</v>
      </c>
      <c r="BJ298" s="18" t="s">
        <v>136</v>
      </c>
      <c r="BK298" s="104">
        <f t="shared" si="124"/>
        <v>0</v>
      </c>
      <c r="BL298" s="18" t="s">
        <v>221</v>
      </c>
      <c r="BM298" s="18" t="s">
        <v>723</v>
      </c>
    </row>
    <row r="299" spans="2:65" s="1" customFormat="1" ht="16.5" customHeight="1">
      <c r="B299" s="34"/>
      <c r="C299" s="168" t="s">
        <v>724</v>
      </c>
      <c r="D299" s="168" t="s">
        <v>231</v>
      </c>
      <c r="E299" s="169" t="s">
        <v>725</v>
      </c>
      <c r="F299" s="241" t="s">
        <v>726</v>
      </c>
      <c r="G299" s="241"/>
      <c r="H299" s="241"/>
      <c r="I299" s="241"/>
      <c r="J299" s="170" t="s">
        <v>204</v>
      </c>
      <c r="K299" s="171">
        <v>1</v>
      </c>
      <c r="L299" s="242">
        <v>0</v>
      </c>
      <c r="M299" s="243"/>
      <c r="N299" s="244">
        <f t="shared" si="115"/>
        <v>0</v>
      </c>
      <c r="O299" s="240"/>
      <c r="P299" s="240"/>
      <c r="Q299" s="240"/>
      <c r="R299" s="36"/>
      <c r="T299" s="165" t="s">
        <v>22</v>
      </c>
      <c r="U299" s="43" t="s">
        <v>46</v>
      </c>
      <c r="V299" s="35"/>
      <c r="W299" s="166">
        <f t="shared" si="116"/>
        <v>0</v>
      </c>
      <c r="X299" s="166">
        <v>0.00019</v>
      </c>
      <c r="Y299" s="166">
        <f t="shared" si="117"/>
        <v>0.00019</v>
      </c>
      <c r="Z299" s="166">
        <v>0</v>
      </c>
      <c r="AA299" s="167">
        <f t="shared" si="118"/>
        <v>0</v>
      </c>
      <c r="AR299" s="18" t="s">
        <v>286</v>
      </c>
      <c r="AT299" s="18" t="s">
        <v>231</v>
      </c>
      <c r="AU299" s="18" t="s">
        <v>136</v>
      </c>
      <c r="AY299" s="18" t="s">
        <v>157</v>
      </c>
      <c r="BE299" s="104">
        <f t="shared" si="119"/>
        <v>0</v>
      </c>
      <c r="BF299" s="104">
        <f t="shared" si="120"/>
        <v>0</v>
      </c>
      <c r="BG299" s="104">
        <f t="shared" si="121"/>
        <v>0</v>
      </c>
      <c r="BH299" s="104">
        <f t="shared" si="122"/>
        <v>0</v>
      </c>
      <c r="BI299" s="104">
        <f t="shared" si="123"/>
        <v>0</v>
      </c>
      <c r="BJ299" s="18" t="s">
        <v>136</v>
      </c>
      <c r="BK299" s="104">
        <f t="shared" si="124"/>
        <v>0</v>
      </c>
      <c r="BL299" s="18" t="s">
        <v>221</v>
      </c>
      <c r="BM299" s="18" t="s">
        <v>727</v>
      </c>
    </row>
    <row r="300" spans="2:65" s="1" customFormat="1" ht="16.5" customHeight="1">
      <c r="B300" s="34"/>
      <c r="C300" s="168" t="s">
        <v>728</v>
      </c>
      <c r="D300" s="168" t="s">
        <v>231</v>
      </c>
      <c r="E300" s="169" t="s">
        <v>729</v>
      </c>
      <c r="F300" s="241" t="s">
        <v>730</v>
      </c>
      <c r="G300" s="241"/>
      <c r="H300" s="241"/>
      <c r="I300" s="241"/>
      <c r="J300" s="170" t="s">
        <v>204</v>
      </c>
      <c r="K300" s="171">
        <v>4</v>
      </c>
      <c r="L300" s="242">
        <v>0</v>
      </c>
      <c r="M300" s="243"/>
      <c r="N300" s="244">
        <f t="shared" si="115"/>
        <v>0</v>
      </c>
      <c r="O300" s="240"/>
      <c r="P300" s="240"/>
      <c r="Q300" s="240"/>
      <c r="R300" s="36"/>
      <c r="T300" s="165" t="s">
        <v>22</v>
      </c>
      <c r="U300" s="43" t="s">
        <v>46</v>
      </c>
      <c r="V300" s="35"/>
      <c r="W300" s="166">
        <f t="shared" si="116"/>
        <v>0</v>
      </c>
      <c r="X300" s="166">
        <v>0.00019</v>
      </c>
      <c r="Y300" s="166">
        <f t="shared" si="117"/>
        <v>0.00076</v>
      </c>
      <c r="Z300" s="166">
        <v>0</v>
      </c>
      <c r="AA300" s="167">
        <f t="shared" si="118"/>
        <v>0</v>
      </c>
      <c r="AR300" s="18" t="s">
        <v>286</v>
      </c>
      <c r="AT300" s="18" t="s">
        <v>231</v>
      </c>
      <c r="AU300" s="18" t="s">
        <v>136</v>
      </c>
      <c r="AY300" s="18" t="s">
        <v>157</v>
      </c>
      <c r="BE300" s="104">
        <f t="shared" si="119"/>
        <v>0</v>
      </c>
      <c r="BF300" s="104">
        <f t="shared" si="120"/>
        <v>0</v>
      </c>
      <c r="BG300" s="104">
        <f t="shared" si="121"/>
        <v>0</v>
      </c>
      <c r="BH300" s="104">
        <f t="shared" si="122"/>
        <v>0</v>
      </c>
      <c r="BI300" s="104">
        <f t="shared" si="123"/>
        <v>0</v>
      </c>
      <c r="BJ300" s="18" t="s">
        <v>136</v>
      </c>
      <c r="BK300" s="104">
        <f t="shared" si="124"/>
        <v>0</v>
      </c>
      <c r="BL300" s="18" t="s">
        <v>221</v>
      </c>
      <c r="BM300" s="18" t="s">
        <v>731</v>
      </c>
    </row>
    <row r="301" spans="2:65" s="1" customFormat="1" ht="16.5" customHeight="1">
      <c r="B301" s="34"/>
      <c r="C301" s="168" t="s">
        <v>732</v>
      </c>
      <c r="D301" s="168" t="s">
        <v>231</v>
      </c>
      <c r="E301" s="169" t="s">
        <v>733</v>
      </c>
      <c r="F301" s="241" t="s">
        <v>734</v>
      </c>
      <c r="G301" s="241"/>
      <c r="H301" s="241"/>
      <c r="I301" s="241"/>
      <c r="J301" s="170" t="s">
        <v>204</v>
      </c>
      <c r="K301" s="171">
        <v>5</v>
      </c>
      <c r="L301" s="242">
        <v>0</v>
      </c>
      <c r="M301" s="243"/>
      <c r="N301" s="244">
        <f t="shared" si="115"/>
        <v>0</v>
      </c>
      <c r="O301" s="240"/>
      <c r="P301" s="240"/>
      <c r="Q301" s="240"/>
      <c r="R301" s="36"/>
      <c r="T301" s="165" t="s">
        <v>22</v>
      </c>
      <c r="U301" s="43" t="s">
        <v>46</v>
      </c>
      <c r="V301" s="35"/>
      <c r="W301" s="166">
        <f t="shared" si="116"/>
        <v>0</v>
      </c>
      <c r="X301" s="166">
        <v>0.00019</v>
      </c>
      <c r="Y301" s="166">
        <f t="shared" si="117"/>
        <v>0.0009500000000000001</v>
      </c>
      <c r="Z301" s="166">
        <v>0</v>
      </c>
      <c r="AA301" s="167">
        <f t="shared" si="118"/>
        <v>0</v>
      </c>
      <c r="AR301" s="18" t="s">
        <v>286</v>
      </c>
      <c r="AT301" s="18" t="s">
        <v>231</v>
      </c>
      <c r="AU301" s="18" t="s">
        <v>136</v>
      </c>
      <c r="AY301" s="18" t="s">
        <v>157</v>
      </c>
      <c r="BE301" s="104">
        <f t="shared" si="119"/>
        <v>0</v>
      </c>
      <c r="BF301" s="104">
        <f t="shared" si="120"/>
        <v>0</v>
      </c>
      <c r="BG301" s="104">
        <f t="shared" si="121"/>
        <v>0</v>
      </c>
      <c r="BH301" s="104">
        <f t="shared" si="122"/>
        <v>0</v>
      </c>
      <c r="BI301" s="104">
        <f t="shared" si="123"/>
        <v>0</v>
      </c>
      <c r="BJ301" s="18" t="s">
        <v>136</v>
      </c>
      <c r="BK301" s="104">
        <f t="shared" si="124"/>
        <v>0</v>
      </c>
      <c r="BL301" s="18" t="s">
        <v>221</v>
      </c>
      <c r="BM301" s="18" t="s">
        <v>735</v>
      </c>
    </row>
    <row r="302" spans="2:65" s="1" customFormat="1" ht="16.5" customHeight="1">
      <c r="B302" s="34"/>
      <c r="C302" s="168" t="s">
        <v>736</v>
      </c>
      <c r="D302" s="168" t="s">
        <v>231</v>
      </c>
      <c r="E302" s="169" t="s">
        <v>737</v>
      </c>
      <c r="F302" s="241" t="s">
        <v>738</v>
      </c>
      <c r="G302" s="241"/>
      <c r="H302" s="241"/>
      <c r="I302" s="241"/>
      <c r="J302" s="170" t="s">
        <v>204</v>
      </c>
      <c r="K302" s="171">
        <v>1</v>
      </c>
      <c r="L302" s="242">
        <v>0</v>
      </c>
      <c r="M302" s="243"/>
      <c r="N302" s="244">
        <f t="shared" si="115"/>
        <v>0</v>
      </c>
      <c r="O302" s="240"/>
      <c r="P302" s="240"/>
      <c r="Q302" s="240"/>
      <c r="R302" s="36"/>
      <c r="T302" s="165" t="s">
        <v>22</v>
      </c>
      <c r="U302" s="43" t="s">
        <v>46</v>
      </c>
      <c r="V302" s="35"/>
      <c r="W302" s="166">
        <f t="shared" si="116"/>
        <v>0</v>
      </c>
      <c r="X302" s="166">
        <v>0.00019</v>
      </c>
      <c r="Y302" s="166">
        <f t="shared" si="117"/>
        <v>0.00019</v>
      </c>
      <c r="Z302" s="166">
        <v>0</v>
      </c>
      <c r="AA302" s="167">
        <f t="shared" si="118"/>
        <v>0</v>
      </c>
      <c r="AR302" s="18" t="s">
        <v>286</v>
      </c>
      <c r="AT302" s="18" t="s">
        <v>231</v>
      </c>
      <c r="AU302" s="18" t="s">
        <v>136</v>
      </c>
      <c r="AY302" s="18" t="s">
        <v>157</v>
      </c>
      <c r="BE302" s="104">
        <f t="shared" si="119"/>
        <v>0</v>
      </c>
      <c r="BF302" s="104">
        <f t="shared" si="120"/>
        <v>0</v>
      </c>
      <c r="BG302" s="104">
        <f t="shared" si="121"/>
        <v>0</v>
      </c>
      <c r="BH302" s="104">
        <f t="shared" si="122"/>
        <v>0</v>
      </c>
      <c r="BI302" s="104">
        <f t="shared" si="123"/>
        <v>0</v>
      </c>
      <c r="BJ302" s="18" t="s">
        <v>136</v>
      </c>
      <c r="BK302" s="104">
        <f t="shared" si="124"/>
        <v>0</v>
      </c>
      <c r="BL302" s="18" t="s">
        <v>221</v>
      </c>
      <c r="BM302" s="18" t="s">
        <v>739</v>
      </c>
    </row>
    <row r="303" spans="2:65" s="1" customFormat="1" ht="16.5" customHeight="1">
      <c r="B303" s="34"/>
      <c r="C303" s="168" t="s">
        <v>740</v>
      </c>
      <c r="D303" s="168" t="s">
        <v>231</v>
      </c>
      <c r="E303" s="169" t="s">
        <v>741</v>
      </c>
      <c r="F303" s="241" t="s">
        <v>742</v>
      </c>
      <c r="G303" s="241"/>
      <c r="H303" s="241"/>
      <c r="I303" s="241"/>
      <c r="J303" s="170" t="s">
        <v>204</v>
      </c>
      <c r="K303" s="171">
        <v>1</v>
      </c>
      <c r="L303" s="242">
        <v>0</v>
      </c>
      <c r="M303" s="243"/>
      <c r="N303" s="244">
        <f t="shared" si="115"/>
        <v>0</v>
      </c>
      <c r="O303" s="240"/>
      <c r="P303" s="240"/>
      <c r="Q303" s="240"/>
      <c r="R303" s="36"/>
      <c r="T303" s="165" t="s">
        <v>22</v>
      </c>
      <c r="U303" s="43" t="s">
        <v>46</v>
      </c>
      <c r="V303" s="35"/>
      <c r="W303" s="166">
        <f t="shared" si="116"/>
        <v>0</v>
      </c>
      <c r="X303" s="166">
        <v>0.00019</v>
      </c>
      <c r="Y303" s="166">
        <f t="shared" si="117"/>
        <v>0.00019</v>
      </c>
      <c r="Z303" s="166">
        <v>0</v>
      </c>
      <c r="AA303" s="167">
        <f t="shared" si="118"/>
        <v>0</v>
      </c>
      <c r="AR303" s="18" t="s">
        <v>286</v>
      </c>
      <c r="AT303" s="18" t="s">
        <v>231</v>
      </c>
      <c r="AU303" s="18" t="s">
        <v>136</v>
      </c>
      <c r="AY303" s="18" t="s">
        <v>157</v>
      </c>
      <c r="BE303" s="104">
        <f t="shared" si="119"/>
        <v>0</v>
      </c>
      <c r="BF303" s="104">
        <f t="shared" si="120"/>
        <v>0</v>
      </c>
      <c r="BG303" s="104">
        <f t="shared" si="121"/>
        <v>0</v>
      </c>
      <c r="BH303" s="104">
        <f t="shared" si="122"/>
        <v>0</v>
      </c>
      <c r="BI303" s="104">
        <f t="shared" si="123"/>
        <v>0</v>
      </c>
      <c r="BJ303" s="18" t="s">
        <v>136</v>
      </c>
      <c r="BK303" s="104">
        <f t="shared" si="124"/>
        <v>0</v>
      </c>
      <c r="BL303" s="18" t="s">
        <v>221</v>
      </c>
      <c r="BM303" s="18" t="s">
        <v>743</v>
      </c>
    </row>
    <row r="304" spans="2:65" s="1" customFormat="1" ht="16.5" customHeight="1">
      <c r="B304" s="34"/>
      <c r="C304" s="168" t="s">
        <v>744</v>
      </c>
      <c r="D304" s="168" t="s">
        <v>231</v>
      </c>
      <c r="E304" s="169" t="s">
        <v>745</v>
      </c>
      <c r="F304" s="241" t="s">
        <v>746</v>
      </c>
      <c r="G304" s="241"/>
      <c r="H304" s="241"/>
      <c r="I304" s="241"/>
      <c r="J304" s="170" t="s">
        <v>228</v>
      </c>
      <c r="K304" s="171">
        <v>400</v>
      </c>
      <c r="L304" s="242">
        <v>0</v>
      </c>
      <c r="M304" s="243"/>
      <c r="N304" s="244">
        <f t="shared" si="115"/>
        <v>0</v>
      </c>
      <c r="O304" s="240"/>
      <c r="P304" s="240"/>
      <c r="Q304" s="240"/>
      <c r="R304" s="36"/>
      <c r="T304" s="165" t="s">
        <v>22</v>
      </c>
      <c r="U304" s="43" t="s">
        <v>46</v>
      </c>
      <c r="V304" s="35"/>
      <c r="W304" s="166">
        <f t="shared" si="116"/>
        <v>0</v>
      </c>
      <c r="X304" s="166">
        <v>0.00019</v>
      </c>
      <c r="Y304" s="166">
        <f t="shared" si="117"/>
        <v>0.076</v>
      </c>
      <c r="Z304" s="166">
        <v>0</v>
      </c>
      <c r="AA304" s="167">
        <f t="shared" si="118"/>
        <v>0</v>
      </c>
      <c r="AR304" s="18" t="s">
        <v>286</v>
      </c>
      <c r="AT304" s="18" t="s">
        <v>231</v>
      </c>
      <c r="AU304" s="18" t="s">
        <v>136</v>
      </c>
      <c r="AY304" s="18" t="s">
        <v>157</v>
      </c>
      <c r="BE304" s="104">
        <f t="shared" si="119"/>
        <v>0</v>
      </c>
      <c r="BF304" s="104">
        <f t="shared" si="120"/>
        <v>0</v>
      </c>
      <c r="BG304" s="104">
        <f t="shared" si="121"/>
        <v>0</v>
      </c>
      <c r="BH304" s="104">
        <f t="shared" si="122"/>
        <v>0</v>
      </c>
      <c r="BI304" s="104">
        <f t="shared" si="123"/>
        <v>0</v>
      </c>
      <c r="BJ304" s="18" t="s">
        <v>136</v>
      </c>
      <c r="BK304" s="104">
        <f t="shared" si="124"/>
        <v>0</v>
      </c>
      <c r="BL304" s="18" t="s">
        <v>221</v>
      </c>
      <c r="BM304" s="18" t="s">
        <v>747</v>
      </c>
    </row>
    <row r="305" spans="2:65" s="1" customFormat="1" ht="16.5" customHeight="1">
      <c r="B305" s="34"/>
      <c r="C305" s="168" t="s">
        <v>748</v>
      </c>
      <c r="D305" s="168" t="s">
        <v>231</v>
      </c>
      <c r="E305" s="169" t="s">
        <v>749</v>
      </c>
      <c r="F305" s="241" t="s">
        <v>750</v>
      </c>
      <c r="G305" s="241"/>
      <c r="H305" s="241"/>
      <c r="I305" s="241"/>
      <c r="J305" s="170" t="s">
        <v>186</v>
      </c>
      <c r="K305" s="171">
        <v>1</v>
      </c>
      <c r="L305" s="242">
        <v>0</v>
      </c>
      <c r="M305" s="243"/>
      <c r="N305" s="244">
        <f t="shared" si="115"/>
        <v>0</v>
      </c>
      <c r="O305" s="240"/>
      <c r="P305" s="240"/>
      <c r="Q305" s="240"/>
      <c r="R305" s="36"/>
      <c r="T305" s="165" t="s">
        <v>22</v>
      </c>
      <c r="U305" s="43" t="s">
        <v>46</v>
      </c>
      <c r="V305" s="35"/>
      <c r="W305" s="166">
        <f t="shared" si="116"/>
        <v>0</v>
      </c>
      <c r="X305" s="166">
        <v>0.00019</v>
      </c>
      <c r="Y305" s="166">
        <f t="shared" si="117"/>
        <v>0.00019</v>
      </c>
      <c r="Z305" s="166">
        <v>0</v>
      </c>
      <c r="AA305" s="167">
        <f t="shared" si="118"/>
        <v>0</v>
      </c>
      <c r="AR305" s="18" t="s">
        <v>286</v>
      </c>
      <c r="AT305" s="18" t="s">
        <v>231</v>
      </c>
      <c r="AU305" s="18" t="s">
        <v>136</v>
      </c>
      <c r="AY305" s="18" t="s">
        <v>157</v>
      </c>
      <c r="BE305" s="104">
        <f t="shared" si="119"/>
        <v>0</v>
      </c>
      <c r="BF305" s="104">
        <f t="shared" si="120"/>
        <v>0</v>
      </c>
      <c r="BG305" s="104">
        <f t="shared" si="121"/>
        <v>0</v>
      </c>
      <c r="BH305" s="104">
        <f t="shared" si="122"/>
        <v>0</v>
      </c>
      <c r="BI305" s="104">
        <f t="shared" si="123"/>
        <v>0</v>
      </c>
      <c r="BJ305" s="18" t="s">
        <v>136</v>
      </c>
      <c r="BK305" s="104">
        <f t="shared" si="124"/>
        <v>0</v>
      </c>
      <c r="BL305" s="18" t="s">
        <v>221</v>
      </c>
      <c r="BM305" s="18" t="s">
        <v>751</v>
      </c>
    </row>
    <row r="306" spans="2:63" s="9" customFormat="1" ht="29.85" customHeight="1">
      <c r="B306" s="150"/>
      <c r="C306" s="151"/>
      <c r="D306" s="160" t="s">
        <v>125</v>
      </c>
      <c r="E306" s="160"/>
      <c r="F306" s="160"/>
      <c r="G306" s="160"/>
      <c r="H306" s="160"/>
      <c r="I306" s="160"/>
      <c r="J306" s="160"/>
      <c r="K306" s="160"/>
      <c r="L306" s="160"/>
      <c r="M306" s="160"/>
      <c r="N306" s="250">
        <f>BK306</f>
        <v>0</v>
      </c>
      <c r="O306" s="251"/>
      <c r="P306" s="251"/>
      <c r="Q306" s="251"/>
      <c r="R306" s="153"/>
      <c r="T306" s="154"/>
      <c r="U306" s="151"/>
      <c r="V306" s="151"/>
      <c r="W306" s="155">
        <f>SUM(W307:W316)</f>
        <v>0</v>
      </c>
      <c r="X306" s="151"/>
      <c r="Y306" s="155">
        <f>SUM(Y307:Y316)</f>
        <v>0.51482</v>
      </c>
      <c r="Z306" s="151"/>
      <c r="AA306" s="156">
        <f>SUM(AA307:AA316)</f>
        <v>0.35100000000000003</v>
      </c>
      <c r="AR306" s="157" t="s">
        <v>136</v>
      </c>
      <c r="AT306" s="158" t="s">
        <v>78</v>
      </c>
      <c r="AU306" s="158" t="s">
        <v>84</v>
      </c>
      <c r="AY306" s="157" t="s">
        <v>157</v>
      </c>
      <c r="BK306" s="159">
        <f>SUM(BK307:BK316)</f>
        <v>0</v>
      </c>
    </row>
    <row r="307" spans="2:65" s="1" customFormat="1" ht="25.5" customHeight="1">
      <c r="B307" s="34"/>
      <c r="C307" s="161" t="s">
        <v>752</v>
      </c>
      <c r="D307" s="161" t="s">
        <v>158</v>
      </c>
      <c r="E307" s="162" t="s">
        <v>753</v>
      </c>
      <c r="F307" s="237" t="s">
        <v>754</v>
      </c>
      <c r="G307" s="237"/>
      <c r="H307" s="237"/>
      <c r="I307" s="237"/>
      <c r="J307" s="163" t="s">
        <v>204</v>
      </c>
      <c r="K307" s="164">
        <v>11</v>
      </c>
      <c r="L307" s="238">
        <v>0</v>
      </c>
      <c r="M307" s="239"/>
      <c r="N307" s="240">
        <f aca="true" t="shared" si="125" ref="N307:N316">ROUND(L307*K307,2)</f>
        <v>0</v>
      </c>
      <c r="O307" s="240"/>
      <c r="P307" s="240"/>
      <c r="Q307" s="240"/>
      <c r="R307" s="36"/>
      <c r="T307" s="165" t="s">
        <v>22</v>
      </c>
      <c r="U307" s="43" t="s">
        <v>46</v>
      </c>
      <c r="V307" s="35"/>
      <c r="W307" s="166">
        <f aca="true" t="shared" si="126" ref="W307:W316">V307*K307</f>
        <v>0</v>
      </c>
      <c r="X307" s="166">
        <v>0</v>
      </c>
      <c r="Y307" s="166">
        <f aca="true" t="shared" si="127" ref="Y307:Y316">X307*K307</f>
        <v>0</v>
      </c>
      <c r="Z307" s="166">
        <v>0</v>
      </c>
      <c r="AA307" s="167">
        <f aca="true" t="shared" si="128" ref="AA307:AA316">Z307*K307</f>
        <v>0</v>
      </c>
      <c r="AR307" s="18" t="s">
        <v>221</v>
      </c>
      <c r="AT307" s="18" t="s">
        <v>158</v>
      </c>
      <c r="AU307" s="18" t="s">
        <v>136</v>
      </c>
      <c r="AY307" s="18" t="s">
        <v>157</v>
      </c>
      <c r="BE307" s="104">
        <f aca="true" t="shared" si="129" ref="BE307:BE316">IF(U307="základní",N307,0)</f>
        <v>0</v>
      </c>
      <c r="BF307" s="104">
        <f aca="true" t="shared" si="130" ref="BF307:BF316">IF(U307="snížená",N307,0)</f>
        <v>0</v>
      </c>
      <c r="BG307" s="104">
        <f aca="true" t="shared" si="131" ref="BG307:BG316">IF(U307="zákl. přenesená",N307,0)</f>
        <v>0</v>
      </c>
      <c r="BH307" s="104">
        <f aca="true" t="shared" si="132" ref="BH307:BH316">IF(U307="sníž. přenesená",N307,0)</f>
        <v>0</v>
      </c>
      <c r="BI307" s="104">
        <f aca="true" t="shared" si="133" ref="BI307:BI316">IF(U307="nulová",N307,0)</f>
        <v>0</v>
      </c>
      <c r="BJ307" s="18" t="s">
        <v>136</v>
      </c>
      <c r="BK307" s="104">
        <f aca="true" t="shared" si="134" ref="BK307:BK316">ROUND(L307*K307,2)</f>
        <v>0</v>
      </c>
      <c r="BL307" s="18" t="s">
        <v>221</v>
      </c>
      <c r="BM307" s="18" t="s">
        <v>755</v>
      </c>
    </row>
    <row r="308" spans="2:65" s="1" customFormat="1" ht="25.5" customHeight="1">
      <c r="B308" s="34"/>
      <c r="C308" s="168" t="s">
        <v>756</v>
      </c>
      <c r="D308" s="168" t="s">
        <v>231</v>
      </c>
      <c r="E308" s="169" t="s">
        <v>757</v>
      </c>
      <c r="F308" s="241" t="s">
        <v>758</v>
      </c>
      <c r="G308" s="241"/>
      <c r="H308" s="241"/>
      <c r="I308" s="241"/>
      <c r="J308" s="170" t="s">
        <v>204</v>
      </c>
      <c r="K308" s="171">
        <v>11</v>
      </c>
      <c r="L308" s="242">
        <v>0</v>
      </c>
      <c r="M308" s="243"/>
      <c r="N308" s="244">
        <f t="shared" si="125"/>
        <v>0</v>
      </c>
      <c r="O308" s="240"/>
      <c r="P308" s="240"/>
      <c r="Q308" s="240"/>
      <c r="R308" s="36"/>
      <c r="T308" s="165" t="s">
        <v>22</v>
      </c>
      <c r="U308" s="43" t="s">
        <v>46</v>
      </c>
      <c r="V308" s="35"/>
      <c r="W308" s="166">
        <f t="shared" si="126"/>
        <v>0</v>
      </c>
      <c r="X308" s="166">
        <v>0.0169</v>
      </c>
      <c r="Y308" s="166">
        <f t="shared" si="127"/>
        <v>0.18589999999999998</v>
      </c>
      <c r="Z308" s="166">
        <v>0</v>
      </c>
      <c r="AA308" s="167">
        <f t="shared" si="128"/>
        <v>0</v>
      </c>
      <c r="AR308" s="18" t="s">
        <v>286</v>
      </c>
      <c r="AT308" s="18" t="s">
        <v>231</v>
      </c>
      <c r="AU308" s="18" t="s">
        <v>136</v>
      </c>
      <c r="AY308" s="18" t="s">
        <v>157</v>
      </c>
      <c r="BE308" s="104">
        <f t="shared" si="129"/>
        <v>0</v>
      </c>
      <c r="BF308" s="104">
        <f t="shared" si="130"/>
        <v>0</v>
      </c>
      <c r="BG308" s="104">
        <f t="shared" si="131"/>
        <v>0</v>
      </c>
      <c r="BH308" s="104">
        <f t="shared" si="132"/>
        <v>0</v>
      </c>
      <c r="BI308" s="104">
        <f t="shared" si="133"/>
        <v>0</v>
      </c>
      <c r="BJ308" s="18" t="s">
        <v>136</v>
      </c>
      <c r="BK308" s="104">
        <f t="shared" si="134"/>
        <v>0</v>
      </c>
      <c r="BL308" s="18" t="s">
        <v>221</v>
      </c>
      <c r="BM308" s="18" t="s">
        <v>759</v>
      </c>
    </row>
    <row r="309" spans="2:65" s="1" customFormat="1" ht="25.5" customHeight="1">
      <c r="B309" s="34"/>
      <c r="C309" s="161" t="s">
        <v>760</v>
      </c>
      <c r="D309" s="161" t="s">
        <v>158</v>
      </c>
      <c r="E309" s="162" t="s">
        <v>761</v>
      </c>
      <c r="F309" s="237" t="s">
        <v>762</v>
      </c>
      <c r="G309" s="237"/>
      <c r="H309" s="237"/>
      <c r="I309" s="237"/>
      <c r="J309" s="163" t="s">
        <v>228</v>
      </c>
      <c r="K309" s="164">
        <v>4</v>
      </c>
      <c r="L309" s="238">
        <v>0</v>
      </c>
      <c r="M309" s="239"/>
      <c r="N309" s="240">
        <f t="shared" si="125"/>
        <v>0</v>
      </c>
      <c r="O309" s="240"/>
      <c r="P309" s="240"/>
      <c r="Q309" s="240"/>
      <c r="R309" s="36"/>
      <c r="T309" s="165" t="s">
        <v>22</v>
      </c>
      <c r="U309" s="43" t="s">
        <v>46</v>
      </c>
      <c r="V309" s="35"/>
      <c r="W309" s="166">
        <f t="shared" si="126"/>
        <v>0</v>
      </c>
      <c r="X309" s="166">
        <v>0</v>
      </c>
      <c r="Y309" s="166">
        <f t="shared" si="127"/>
        <v>0</v>
      </c>
      <c r="Z309" s="166">
        <v>0</v>
      </c>
      <c r="AA309" s="167">
        <f t="shared" si="128"/>
        <v>0</v>
      </c>
      <c r="AR309" s="18" t="s">
        <v>221</v>
      </c>
      <c r="AT309" s="18" t="s">
        <v>158</v>
      </c>
      <c r="AU309" s="18" t="s">
        <v>136</v>
      </c>
      <c r="AY309" s="18" t="s">
        <v>157</v>
      </c>
      <c r="BE309" s="104">
        <f t="shared" si="129"/>
        <v>0</v>
      </c>
      <c r="BF309" s="104">
        <f t="shared" si="130"/>
        <v>0</v>
      </c>
      <c r="BG309" s="104">
        <f t="shared" si="131"/>
        <v>0</v>
      </c>
      <c r="BH309" s="104">
        <f t="shared" si="132"/>
        <v>0</v>
      </c>
      <c r="BI309" s="104">
        <f t="shared" si="133"/>
        <v>0</v>
      </c>
      <c r="BJ309" s="18" t="s">
        <v>136</v>
      </c>
      <c r="BK309" s="104">
        <f t="shared" si="134"/>
        <v>0</v>
      </c>
      <c r="BL309" s="18" t="s">
        <v>221</v>
      </c>
      <c r="BM309" s="18" t="s">
        <v>763</v>
      </c>
    </row>
    <row r="310" spans="2:65" s="1" customFormat="1" ht="16.5" customHeight="1">
      <c r="B310" s="34"/>
      <c r="C310" s="168" t="s">
        <v>764</v>
      </c>
      <c r="D310" s="168" t="s">
        <v>231</v>
      </c>
      <c r="E310" s="169" t="s">
        <v>765</v>
      </c>
      <c r="F310" s="241" t="s">
        <v>766</v>
      </c>
      <c r="G310" s="241"/>
      <c r="H310" s="241"/>
      <c r="I310" s="241"/>
      <c r="J310" s="170" t="s">
        <v>228</v>
      </c>
      <c r="K310" s="171">
        <v>4</v>
      </c>
      <c r="L310" s="242">
        <v>0</v>
      </c>
      <c r="M310" s="243"/>
      <c r="N310" s="244">
        <f t="shared" si="125"/>
        <v>0</v>
      </c>
      <c r="O310" s="240"/>
      <c r="P310" s="240"/>
      <c r="Q310" s="240"/>
      <c r="R310" s="36"/>
      <c r="T310" s="165" t="s">
        <v>22</v>
      </c>
      <c r="U310" s="43" t="s">
        <v>46</v>
      </c>
      <c r="V310" s="35"/>
      <c r="W310" s="166">
        <f t="shared" si="126"/>
        <v>0</v>
      </c>
      <c r="X310" s="166">
        <v>0.00173</v>
      </c>
      <c r="Y310" s="166">
        <f t="shared" si="127"/>
        <v>0.00692</v>
      </c>
      <c r="Z310" s="166">
        <v>0</v>
      </c>
      <c r="AA310" s="167">
        <f t="shared" si="128"/>
        <v>0</v>
      </c>
      <c r="AR310" s="18" t="s">
        <v>286</v>
      </c>
      <c r="AT310" s="18" t="s">
        <v>231</v>
      </c>
      <c r="AU310" s="18" t="s">
        <v>136</v>
      </c>
      <c r="AY310" s="18" t="s">
        <v>157</v>
      </c>
      <c r="BE310" s="104">
        <f t="shared" si="129"/>
        <v>0</v>
      </c>
      <c r="BF310" s="104">
        <f t="shared" si="130"/>
        <v>0</v>
      </c>
      <c r="BG310" s="104">
        <f t="shared" si="131"/>
        <v>0</v>
      </c>
      <c r="BH310" s="104">
        <f t="shared" si="132"/>
        <v>0</v>
      </c>
      <c r="BI310" s="104">
        <f t="shared" si="133"/>
        <v>0</v>
      </c>
      <c r="BJ310" s="18" t="s">
        <v>136</v>
      </c>
      <c r="BK310" s="104">
        <f t="shared" si="134"/>
        <v>0</v>
      </c>
      <c r="BL310" s="18" t="s">
        <v>221</v>
      </c>
      <c r="BM310" s="18" t="s">
        <v>767</v>
      </c>
    </row>
    <row r="311" spans="2:65" s="1" customFormat="1" ht="16.5" customHeight="1">
      <c r="B311" s="34"/>
      <c r="C311" s="161" t="s">
        <v>768</v>
      </c>
      <c r="D311" s="161" t="s">
        <v>158</v>
      </c>
      <c r="E311" s="162" t="s">
        <v>769</v>
      </c>
      <c r="F311" s="237" t="s">
        <v>770</v>
      </c>
      <c r="G311" s="237"/>
      <c r="H311" s="237"/>
      <c r="I311" s="237"/>
      <c r="J311" s="163" t="s">
        <v>191</v>
      </c>
      <c r="K311" s="164">
        <v>0.8</v>
      </c>
      <c r="L311" s="238">
        <v>0</v>
      </c>
      <c r="M311" s="239"/>
      <c r="N311" s="240">
        <f t="shared" si="125"/>
        <v>0</v>
      </c>
      <c r="O311" s="240"/>
      <c r="P311" s="240"/>
      <c r="Q311" s="240"/>
      <c r="R311" s="36"/>
      <c r="T311" s="165" t="s">
        <v>22</v>
      </c>
      <c r="U311" s="43" t="s">
        <v>46</v>
      </c>
      <c r="V311" s="35"/>
      <c r="W311" s="166">
        <f t="shared" si="126"/>
        <v>0</v>
      </c>
      <c r="X311" s="166">
        <v>0</v>
      </c>
      <c r="Y311" s="166">
        <f t="shared" si="127"/>
        <v>0</v>
      </c>
      <c r="Z311" s="166">
        <v>0</v>
      </c>
      <c r="AA311" s="167">
        <f t="shared" si="128"/>
        <v>0</v>
      </c>
      <c r="AR311" s="18" t="s">
        <v>221</v>
      </c>
      <c r="AT311" s="18" t="s">
        <v>158</v>
      </c>
      <c r="AU311" s="18" t="s">
        <v>136</v>
      </c>
      <c r="AY311" s="18" t="s">
        <v>157</v>
      </c>
      <c r="BE311" s="104">
        <f t="shared" si="129"/>
        <v>0</v>
      </c>
      <c r="BF311" s="104">
        <f t="shared" si="130"/>
        <v>0</v>
      </c>
      <c r="BG311" s="104">
        <f t="shared" si="131"/>
        <v>0</v>
      </c>
      <c r="BH311" s="104">
        <f t="shared" si="132"/>
        <v>0</v>
      </c>
      <c r="BI311" s="104">
        <f t="shared" si="133"/>
        <v>0</v>
      </c>
      <c r="BJ311" s="18" t="s">
        <v>136</v>
      </c>
      <c r="BK311" s="104">
        <f t="shared" si="134"/>
        <v>0</v>
      </c>
      <c r="BL311" s="18" t="s">
        <v>221</v>
      </c>
      <c r="BM311" s="18" t="s">
        <v>771</v>
      </c>
    </row>
    <row r="312" spans="2:65" s="1" customFormat="1" ht="25.5" customHeight="1">
      <c r="B312" s="34"/>
      <c r="C312" s="168" t="s">
        <v>772</v>
      </c>
      <c r="D312" s="168" t="s">
        <v>231</v>
      </c>
      <c r="E312" s="169" t="s">
        <v>773</v>
      </c>
      <c r="F312" s="241" t="s">
        <v>774</v>
      </c>
      <c r="G312" s="241"/>
      <c r="H312" s="241"/>
      <c r="I312" s="241"/>
      <c r="J312" s="170" t="s">
        <v>204</v>
      </c>
      <c r="K312" s="171">
        <v>1</v>
      </c>
      <c r="L312" s="242">
        <v>0</v>
      </c>
      <c r="M312" s="243"/>
      <c r="N312" s="244">
        <f t="shared" si="125"/>
        <v>0</v>
      </c>
      <c r="O312" s="240"/>
      <c r="P312" s="240"/>
      <c r="Q312" s="240"/>
      <c r="R312" s="36"/>
      <c r="T312" s="165" t="s">
        <v>22</v>
      </c>
      <c r="U312" s="43" t="s">
        <v>46</v>
      </c>
      <c r="V312" s="35"/>
      <c r="W312" s="166">
        <f t="shared" si="126"/>
        <v>0</v>
      </c>
      <c r="X312" s="166">
        <v>0.032</v>
      </c>
      <c r="Y312" s="166">
        <f t="shared" si="127"/>
        <v>0.032</v>
      </c>
      <c r="Z312" s="166">
        <v>0</v>
      </c>
      <c r="AA312" s="167">
        <f t="shared" si="128"/>
        <v>0</v>
      </c>
      <c r="AR312" s="18" t="s">
        <v>286</v>
      </c>
      <c r="AT312" s="18" t="s">
        <v>231</v>
      </c>
      <c r="AU312" s="18" t="s">
        <v>136</v>
      </c>
      <c r="AY312" s="18" t="s">
        <v>157</v>
      </c>
      <c r="BE312" s="104">
        <f t="shared" si="129"/>
        <v>0</v>
      </c>
      <c r="BF312" s="104">
        <f t="shared" si="130"/>
        <v>0</v>
      </c>
      <c r="BG312" s="104">
        <f t="shared" si="131"/>
        <v>0</v>
      </c>
      <c r="BH312" s="104">
        <f t="shared" si="132"/>
        <v>0</v>
      </c>
      <c r="BI312" s="104">
        <f t="shared" si="133"/>
        <v>0</v>
      </c>
      <c r="BJ312" s="18" t="s">
        <v>136</v>
      </c>
      <c r="BK312" s="104">
        <f t="shared" si="134"/>
        <v>0</v>
      </c>
      <c r="BL312" s="18" t="s">
        <v>221</v>
      </c>
      <c r="BM312" s="18" t="s">
        <v>775</v>
      </c>
    </row>
    <row r="313" spans="2:65" s="1" customFormat="1" ht="25.5" customHeight="1">
      <c r="B313" s="34"/>
      <c r="C313" s="161" t="s">
        <v>776</v>
      </c>
      <c r="D313" s="161" t="s">
        <v>158</v>
      </c>
      <c r="E313" s="162" t="s">
        <v>777</v>
      </c>
      <c r="F313" s="237" t="s">
        <v>778</v>
      </c>
      <c r="G313" s="237"/>
      <c r="H313" s="237"/>
      <c r="I313" s="237"/>
      <c r="J313" s="163" t="s">
        <v>779</v>
      </c>
      <c r="K313" s="164">
        <v>250</v>
      </c>
      <c r="L313" s="238">
        <v>0</v>
      </c>
      <c r="M313" s="239"/>
      <c r="N313" s="240">
        <f t="shared" si="125"/>
        <v>0</v>
      </c>
      <c r="O313" s="240"/>
      <c r="P313" s="240"/>
      <c r="Q313" s="240"/>
      <c r="R313" s="36"/>
      <c r="T313" s="165" t="s">
        <v>22</v>
      </c>
      <c r="U313" s="43" t="s">
        <v>46</v>
      </c>
      <c r="V313" s="35"/>
      <c r="W313" s="166">
        <f t="shared" si="126"/>
        <v>0</v>
      </c>
      <c r="X313" s="166">
        <v>6E-05</v>
      </c>
      <c r="Y313" s="166">
        <f t="shared" si="127"/>
        <v>0.015000000000000001</v>
      </c>
      <c r="Z313" s="166">
        <v>0</v>
      </c>
      <c r="AA313" s="167">
        <f t="shared" si="128"/>
        <v>0</v>
      </c>
      <c r="AR313" s="18" t="s">
        <v>221</v>
      </c>
      <c r="AT313" s="18" t="s">
        <v>158</v>
      </c>
      <c r="AU313" s="18" t="s">
        <v>136</v>
      </c>
      <c r="AY313" s="18" t="s">
        <v>157</v>
      </c>
      <c r="BE313" s="104">
        <f t="shared" si="129"/>
        <v>0</v>
      </c>
      <c r="BF313" s="104">
        <f t="shared" si="130"/>
        <v>0</v>
      </c>
      <c r="BG313" s="104">
        <f t="shared" si="131"/>
        <v>0</v>
      </c>
      <c r="BH313" s="104">
        <f t="shared" si="132"/>
        <v>0</v>
      </c>
      <c r="BI313" s="104">
        <f t="shared" si="133"/>
        <v>0</v>
      </c>
      <c r="BJ313" s="18" t="s">
        <v>136</v>
      </c>
      <c r="BK313" s="104">
        <f t="shared" si="134"/>
        <v>0</v>
      </c>
      <c r="BL313" s="18" t="s">
        <v>221</v>
      </c>
      <c r="BM313" s="18" t="s">
        <v>780</v>
      </c>
    </row>
    <row r="314" spans="2:65" s="1" customFormat="1" ht="25.5" customHeight="1">
      <c r="B314" s="34"/>
      <c r="C314" s="168" t="s">
        <v>781</v>
      </c>
      <c r="D314" s="168" t="s">
        <v>231</v>
      </c>
      <c r="E314" s="169" t="s">
        <v>782</v>
      </c>
      <c r="F314" s="241" t="s">
        <v>783</v>
      </c>
      <c r="G314" s="241"/>
      <c r="H314" s="241"/>
      <c r="I314" s="241"/>
      <c r="J314" s="170" t="s">
        <v>181</v>
      </c>
      <c r="K314" s="171">
        <v>0.275</v>
      </c>
      <c r="L314" s="242">
        <v>0</v>
      </c>
      <c r="M314" s="243"/>
      <c r="N314" s="244">
        <f t="shared" si="125"/>
        <v>0</v>
      </c>
      <c r="O314" s="240"/>
      <c r="P314" s="240"/>
      <c r="Q314" s="240"/>
      <c r="R314" s="36"/>
      <c r="T314" s="165" t="s">
        <v>22</v>
      </c>
      <c r="U314" s="43" t="s">
        <v>46</v>
      </c>
      <c r="V314" s="35"/>
      <c r="W314" s="166">
        <f t="shared" si="126"/>
        <v>0</v>
      </c>
      <c r="X314" s="166">
        <v>1</v>
      </c>
      <c r="Y314" s="166">
        <f t="shared" si="127"/>
        <v>0.275</v>
      </c>
      <c r="Z314" s="166">
        <v>0</v>
      </c>
      <c r="AA314" s="167">
        <f t="shared" si="128"/>
        <v>0</v>
      </c>
      <c r="AR314" s="18" t="s">
        <v>286</v>
      </c>
      <c r="AT314" s="18" t="s">
        <v>231</v>
      </c>
      <c r="AU314" s="18" t="s">
        <v>136</v>
      </c>
      <c r="AY314" s="18" t="s">
        <v>157</v>
      </c>
      <c r="BE314" s="104">
        <f t="shared" si="129"/>
        <v>0</v>
      </c>
      <c r="BF314" s="104">
        <f t="shared" si="130"/>
        <v>0</v>
      </c>
      <c r="BG314" s="104">
        <f t="shared" si="131"/>
        <v>0</v>
      </c>
      <c r="BH314" s="104">
        <f t="shared" si="132"/>
        <v>0</v>
      </c>
      <c r="BI314" s="104">
        <f t="shared" si="133"/>
        <v>0</v>
      </c>
      <c r="BJ314" s="18" t="s">
        <v>136</v>
      </c>
      <c r="BK314" s="104">
        <f t="shared" si="134"/>
        <v>0</v>
      </c>
      <c r="BL314" s="18" t="s">
        <v>221</v>
      </c>
      <c r="BM314" s="18" t="s">
        <v>784</v>
      </c>
    </row>
    <row r="315" spans="2:65" s="1" customFormat="1" ht="38.25" customHeight="1">
      <c r="B315" s="34"/>
      <c r="C315" s="161" t="s">
        <v>785</v>
      </c>
      <c r="D315" s="161" t="s">
        <v>158</v>
      </c>
      <c r="E315" s="162" t="s">
        <v>786</v>
      </c>
      <c r="F315" s="237" t="s">
        <v>787</v>
      </c>
      <c r="G315" s="237"/>
      <c r="H315" s="237"/>
      <c r="I315" s="237"/>
      <c r="J315" s="163" t="s">
        <v>779</v>
      </c>
      <c r="K315" s="164">
        <v>350</v>
      </c>
      <c r="L315" s="238">
        <v>0</v>
      </c>
      <c r="M315" s="239"/>
      <c r="N315" s="240">
        <f t="shared" si="125"/>
        <v>0</v>
      </c>
      <c r="O315" s="240"/>
      <c r="P315" s="240"/>
      <c r="Q315" s="240"/>
      <c r="R315" s="36"/>
      <c r="T315" s="165" t="s">
        <v>22</v>
      </c>
      <c r="U315" s="43" t="s">
        <v>46</v>
      </c>
      <c r="V315" s="35"/>
      <c r="W315" s="166">
        <f t="shared" si="126"/>
        <v>0</v>
      </c>
      <c r="X315" s="166">
        <v>0</v>
      </c>
      <c r="Y315" s="166">
        <f t="shared" si="127"/>
        <v>0</v>
      </c>
      <c r="Z315" s="166">
        <v>0.001</v>
      </c>
      <c r="AA315" s="167">
        <f t="shared" si="128"/>
        <v>0.35000000000000003</v>
      </c>
      <c r="AR315" s="18" t="s">
        <v>221</v>
      </c>
      <c r="AT315" s="18" t="s">
        <v>158</v>
      </c>
      <c r="AU315" s="18" t="s">
        <v>136</v>
      </c>
      <c r="AY315" s="18" t="s">
        <v>157</v>
      </c>
      <c r="BE315" s="104">
        <f t="shared" si="129"/>
        <v>0</v>
      </c>
      <c r="BF315" s="104">
        <f t="shared" si="130"/>
        <v>0</v>
      </c>
      <c r="BG315" s="104">
        <f t="shared" si="131"/>
        <v>0</v>
      </c>
      <c r="BH315" s="104">
        <f t="shared" si="132"/>
        <v>0</v>
      </c>
      <c r="BI315" s="104">
        <f t="shared" si="133"/>
        <v>0</v>
      </c>
      <c r="BJ315" s="18" t="s">
        <v>136</v>
      </c>
      <c r="BK315" s="104">
        <f t="shared" si="134"/>
        <v>0</v>
      </c>
      <c r="BL315" s="18" t="s">
        <v>221</v>
      </c>
      <c r="BM315" s="18" t="s">
        <v>788</v>
      </c>
    </row>
    <row r="316" spans="2:65" s="1" customFormat="1" ht="16.5" customHeight="1">
      <c r="B316" s="34"/>
      <c r="C316" s="161" t="s">
        <v>789</v>
      </c>
      <c r="D316" s="161" t="s">
        <v>158</v>
      </c>
      <c r="E316" s="162" t="s">
        <v>790</v>
      </c>
      <c r="F316" s="237" t="s">
        <v>791</v>
      </c>
      <c r="G316" s="237"/>
      <c r="H316" s="237"/>
      <c r="I316" s="237"/>
      <c r="J316" s="163" t="s">
        <v>186</v>
      </c>
      <c r="K316" s="164">
        <v>1</v>
      </c>
      <c r="L316" s="238">
        <v>0</v>
      </c>
      <c r="M316" s="239"/>
      <c r="N316" s="240">
        <f t="shared" si="125"/>
        <v>0</v>
      </c>
      <c r="O316" s="240"/>
      <c r="P316" s="240"/>
      <c r="Q316" s="240"/>
      <c r="R316" s="36"/>
      <c r="T316" s="165" t="s">
        <v>22</v>
      </c>
      <c r="U316" s="43" t="s">
        <v>46</v>
      </c>
      <c r="V316" s="35"/>
      <c r="W316" s="166">
        <f t="shared" si="126"/>
        <v>0</v>
      </c>
      <c r="X316" s="166">
        <v>0</v>
      </c>
      <c r="Y316" s="166">
        <f t="shared" si="127"/>
        <v>0</v>
      </c>
      <c r="Z316" s="166">
        <v>0.001</v>
      </c>
      <c r="AA316" s="167">
        <f t="shared" si="128"/>
        <v>0.001</v>
      </c>
      <c r="AR316" s="18" t="s">
        <v>221</v>
      </c>
      <c r="AT316" s="18" t="s">
        <v>158</v>
      </c>
      <c r="AU316" s="18" t="s">
        <v>136</v>
      </c>
      <c r="AY316" s="18" t="s">
        <v>157</v>
      </c>
      <c r="BE316" s="104">
        <f t="shared" si="129"/>
        <v>0</v>
      </c>
      <c r="BF316" s="104">
        <f t="shared" si="130"/>
        <v>0</v>
      </c>
      <c r="BG316" s="104">
        <f t="shared" si="131"/>
        <v>0</v>
      </c>
      <c r="BH316" s="104">
        <f t="shared" si="132"/>
        <v>0</v>
      </c>
      <c r="BI316" s="104">
        <f t="shared" si="133"/>
        <v>0</v>
      </c>
      <c r="BJ316" s="18" t="s">
        <v>136</v>
      </c>
      <c r="BK316" s="104">
        <f t="shared" si="134"/>
        <v>0</v>
      </c>
      <c r="BL316" s="18" t="s">
        <v>221</v>
      </c>
      <c r="BM316" s="18" t="s">
        <v>792</v>
      </c>
    </row>
    <row r="317" spans="2:63" s="9" customFormat="1" ht="29.85" customHeight="1">
      <c r="B317" s="150"/>
      <c r="C317" s="151"/>
      <c r="D317" s="160" t="s">
        <v>126</v>
      </c>
      <c r="E317" s="160"/>
      <c r="F317" s="160"/>
      <c r="G317" s="160"/>
      <c r="H317" s="160"/>
      <c r="I317" s="160"/>
      <c r="J317" s="160"/>
      <c r="K317" s="160"/>
      <c r="L317" s="160"/>
      <c r="M317" s="160"/>
      <c r="N317" s="250">
        <f>BK317</f>
        <v>0</v>
      </c>
      <c r="O317" s="251"/>
      <c r="P317" s="251"/>
      <c r="Q317" s="251"/>
      <c r="R317" s="153"/>
      <c r="T317" s="154"/>
      <c r="U317" s="151"/>
      <c r="V317" s="151"/>
      <c r="W317" s="155">
        <f>SUM(W318:W323)</f>
        <v>0</v>
      </c>
      <c r="X317" s="151"/>
      <c r="Y317" s="155">
        <f>SUM(Y318:Y323)</f>
        <v>0.9314665999999999</v>
      </c>
      <c r="Z317" s="151"/>
      <c r="AA317" s="156">
        <f>SUM(AA318:AA323)</f>
        <v>0</v>
      </c>
      <c r="AR317" s="157" t="s">
        <v>136</v>
      </c>
      <c r="AT317" s="158" t="s">
        <v>78</v>
      </c>
      <c r="AU317" s="158" t="s">
        <v>84</v>
      </c>
      <c r="AY317" s="157" t="s">
        <v>157</v>
      </c>
      <c r="BK317" s="159">
        <f>SUM(BK318:BK323)</f>
        <v>0</v>
      </c>
    </row>
    <row r="318" spans="2:65" s="1" customFormat="1" ht="25.5" customHeight="1">
      <c r="B318" s="34"/>
      <c r="C318" s="161" t="s">
        <v>793</v>
      </c>
      <c r="D318" s="161" t="s">
        <v>158</v>
      </c>
      <c r="E318" s="162" t="s">
        <v>794</v>
      </c>
      <c r="F318" s="237" t="s">
        <v>795</v>
      </c>
      <c r="G318" s="237"/>
      <c r="H318" s="237"/>
      <c r="I318" s="237"/>
      <c r="J318" s="163" t="s">
        <v>228</v>
      </c>
      <c r="K318" s="164">
        <v>24.2</v>
      </c>
      <c r="L318" s="238">
        <v>0</v>
      </c>
      <c r="M318" s="239"/>
      <c r="N318" s="240">
        <f aca="true" t="shared" si="135" ref="N318:N323">ROUND(L318*K318,2)</f>
        <v>0</v>
      </c>
      <c r="O318" s="240"/>
      <c r="P318" s="240"/>
      <c r="Q318" s="240"/>
      <c r="R318" s="36"/>
      <c r="T318" s="165" t="s">
        <v>22</v>
      </c>
      <c r="U318" s="43" t="s">
        <v>46</v>
      </c>
      <c r="V318" s="35"/>
      <c r="W318" s="166">
        <f aca="true" t="shared" si="136" ref="W318:W323">V318*K318</f>
        <v>0</v>
      </c>
      <c r="X318" s="166">
        <v>0.00043</v>
      </c>
      <c r="Y318" s="166">
        <f aca="true" t="shared" si="137" ref="Y318:Y323">X318*K318</f>
        <v>0.010405999999999999</v>
      </c>
      <c r="Z318" s="166">
        <v>0</v>
      </c>
      <c r="AA318" s="167">
        <f aca="true" t="shared" si="138" ref="AA318:AA323">Z318*K318</f>
        <v>0</v>
      </c>
      <c r="AR318" s="18" t="s">
        <v>221</v>
      </c>
      <c r="AT318" s="18" t="s">
        <v>158</v>
      </c>
      <c r="AU318" s="18" t="s">
        <v>136</v>
      </c>
      <c r="AY318" s="18" t="s">
        <v>157</v>
      </c>
      <c r="BE318" s="104">
        <f aca="true" t="shared" si="139" ref="BE318:BE323">IF(U318="základní",N318,0)</f>
        <v>0</v>
      </c>
      <c r="BF318" s="104">
        <f aca="true" t="shared" si="140" ref="BF318:BF323">IF(U318="snížená",N318,0)</f>
        <v>0</v>
      </c>
      <c r="BG318" s="104">
        <f aca="true" t="shared" si="141" ref="BG318:BG323">IF(U318="zákl. přenesená",N318,0)</f>
        <v>0</v>
      </c>
      <c r="BH318" s="104">
        <f aca="true" t="shared" si="142" ref="BH318:BH323">IF(U318="sníž. přenesená",N318,0)</f>
        <v>0</v>
      </c>
      <c r="BI318" s="104">
        <f aca="true" t="shared" si="143" ref="BI318:BI323">IF(U318="nulová",N318,0)</f>
        <v>0</v>
      </c>
      <c r="BJ318" s="18" t="s">
        <v>136</v>
      </c>
      <c r="BK318" s="104">
        <f aca="true" t="shared" si="144" ref="BK318:BK323">ROUND(L318*K318,2)</f>
        <v>0</v>
      </c>
      <c r="BL318" s="18" t="s">
        <v>221</v>
      </c>
      <c r="BM318" s="18" t="s">
        <v>796</v>
      </c>
    </row>
    <row r="319" spans="2:65" s="1" customFormat="1" ht="16.5" customHeight="1">
      <c r="B319" s="34"/>
      <c r="C319" s="168" t="s">
        <v>797</v>
      </c>
      <c r="D319" s="168" t="s">
        <v>231</v>
      </c>
      <c r="E319" s="169" t="s">
        <v>798</v>
      </c>
      <c r="F319" s="241" t="s">
        <v>799</v>
      </c>
      <c r="G319" s="241"/>
      <c r="H319" s="241"/>
      <c r="I319" s="241"/>
      <c r="J319" s="170" t="s">
        <v>228</v>
      </c>
      <c r="K319" s="171">
        <v>26.62</v>
      </c>
      <c r="L319" s="242">
        <v>0</v>
      </c>
      <c r="M319" s="243"/>
      <c r="N319" s="244">
        <f t="shared" si="135"/>
        <v>0</v>
      </c>
      <c r="O319" s="240"/>
      <c r="P319" s="240"/>
      <c r="Q319" s="240"/>
      <c r="R319" s="36"/>
      <c r="T319" s="165" t="s">
        <v>22</v>
      </c>
      <c r="U319" s="43" t="s">
        <v>46</v>
      </c>
      <c r="V319" s="35"/>
      <c r="W319" s="166">
        <f t="shared" si="136"/>
        <v>0</v>
      </c>
      <c r="X319" s="166">
        <v>0.00045</v>
      </c>
      <c r="Y319" s="166">
        <f t="shared" si="137"/>
        <v>0.011979</v>
      </c>
      <c r="Z319" s="166">
        <v>0</v>
      </c>
      <c r="AA319" s="167">
        <f t="shared" si="138"/>
        <v>0</v>
      </c>
      <c r="AR319" s="18" t="s">
        <v>286</v>
      </c>
      <c r="AT319" s="18" t="s">
        <v>231</v>
      </c>
      <c r="AU319" s="18" t="s">
        <v>136</v>
      </c>
      <c r="AY319" s="18" t="s">
        <v>157</v>
      </c>
      <c r="BE319" s="104">
        <f t="shared" si="139"/>
        <v>0</v>
      </c>
      <c r="BF319" s="104">
        <f t="shared" si="140"/>
        <v>0</v>
      </c>
      <c r="BG319" s="104">
        <f t="shared" si="141"/>
        <v>0</v>
      </c>
      <c r="BH319" s="104">
        <f t="shared" si="142"/>
        <v>0</v>
      </c>
      <c r="BI319" s="104">
        <f t="shared" si="143"/>
        <v>0</v>
      </c>
      <c r="BJ319" s="18" t="s">
        <v>136</v>
      </c>
      <c r="BK319" s="104">
        <f t="shared" si="144"/>
        <v>0</v>
      </c>
      <c r="BL319" s="18" t="s">
        <v>221</v>
      </c>
      <c r="BM319" s="18" t="s">
        <v>800</v>
      </c>
    </row>
    <row r="320" spans="2:65" s="1" customFormat="1" ht="25.5" customHeight="1">
      <c r="B320" s="34"/>
      <c r="C320" s="161" t="s">
        <v>801</v>
      </c>
      <c r="D320" s="161" t="s">
        <v>158</v>
      </c>
      <c r="E320" s="162" t="s">
        <v>802</v>
      </c>
      <c r="F320" s="237" t="s">
        <v>803</v>
      </c>
      <c r="G320" s="237"/>
      <c r="H320" s="237"/>
      <c r="I320" s="237"/>
      <c r="J320" s="163" t="s">
        <v>191</v>
      </c>
      <c r="K320" s="164">
        <v>36.48</v>
      </c>
      <c r="L320" s="238">
        <v>0</v>
      </c>
      <c r="M320" s="239"/>
      <c r="N320" s="240">
        <f t="shared" si="135"/>
        <v>0</v>
      </c>
      <c r="O320" s="240"/>
      <c r="P320" s="240"/>
      <c r="Q320" s="240"/>
      <c r="R320" s="36"/>
      <c r="T320" s="165" t="s">
        <v>22</v>
      </c>
      <c r="U320" s="43" t="s">
        <v>46</v>
      </c>
      <c r="V320" s="35"/>
      <c r="W320" s="166">
        <f t="shared" si="136"/>
        <v>0</v>
      </c>
      <c r="X320" s="166">
        <v>0.0038</v>
      </c>
      <c r="Y320" s="166">
        <f t="shared" si="137"/>
        <v>0.138624</v>
      </c>
      <c r="Z320" s="166">
        <v>0</v>
      </c>
      <c r="AA320" s="167">
        <f t="shared" si="138"/>
        <v>0</v>
      </c>
      <c r="AR320" s="18" t="s">
        <v>221</v>
      </c>
      <c r="AT320" s="18" t="s">
        <v>158</v>
      </c>
      <c r="AU320" s="18" t="s">
        <v>136</v>
      </c>
      <c r="AY320" s="18" t="s">
        <v>157</v>
      </c>
      <c r="BE320" s="104">
        <f t="shared" si="139"/>
        <v>0</v>
      </c>
      <c r="BF320" s="104">
        <f t="shared" si="140"/>
        <v>0</v>
      </c>
      <c r="BG320" s="104">
        <f t="shared" si="141"/>
        <v>0</v>
      </c>
      <c r="BH320" s="104">
        <f t="shared" si="142"/>
        <v>0</v>
      </c>
      <c r="BI320" s="104">
        <f t="shared" si="143"/>
        <v>0</v>
      </c>
      <c r="BJ320" s="18" t="s">
        <v>136</v>
      </c>
      <c r="BK320" s="104">
        <f t="shared" si="144"/>
        <v>0</v>
      </c>
      <c r="BL320" s="18" t="s">
        <v>221</v>
      </c>
      <c r="BM320" s="18" t="s">
        <v>804</v>
      </c>
    </row>
    <row r="321" spans="2:65" s="1" customFormat="1" ht="16.5" customHeight="1">
      <c r="B321" s="34"/>
      <c r="C321" s="168" t="s">
        <v>805</v>
      </c>
      <c r="D321" s="168" t="s">
        <v>231</v>
      </c>
      <c r="E321" s="169" t="s">
        <v>806</v>
      </c>
      <c r="F321" s="241" t="s">
        <v>807</v>
      </c>
      <c r="G321" s="241"/>
      <c r="H321" s="241"/>
      <c r="I321" s="241"/>
      <c r="J321" s="170" t="s">
        <v>191</v>
      </c>
      <c r="K321" s="171">
        <v>40.128</v>
      </c>
      <c r="L321" s="242">
        <v>0</v>
      </c>
      <c r="M321" s="243"/>
      <c r="N321" s="244">
        <f t="shared" si="135"/>
        <v>0</v>
      </c>
      <c r="O321" s="240"/>
      <c r="P321" s="240"/>
      <c r="Q321" s="240"/>
      <c r="R321" s="36"/>
      <c r="T321" s="165" t="s">
        <v>22</v>
      </c>
      <c r="U321" s="43" t="s">
        <v>46</v>
      </c>
      <c r="V321" s="35"/>
      <c r="W321" s="166">
        <f t="shared" si="136"/>
        <v>0</v>
      </c>
      <c r="X321" s="166">
        <v>0.0192</v>
      </c>
      <c r="Y321" s="166">
        <f t="shared" si="137"/>
        <v>0.7704576</v>
      </c>
      <c r="Z321" s="166">
        <v>0</v>
      </c>
      <c r="AA321" s="167">
        <f t="shared" si="138"/>
        <v>0</v>
      </c>
      <c r="AR321" s="18" t="s">
        <v>286</v>
      </c>
      <c r="AT321" s="18" t="s">
        <v>231</v>
      </c>
      <c r="AU321" s="18" t="s">
        <v>136</v>
      </c>
      <c r="AY321" s="18" t="s">
        <v>157</v>
      </c>
      <c r="BE321" s="104">
        <f t="shared" si="139"/>
        <v>0</v>
      </c>
      <c r="BF321" s="104">
        <f t="shared" si="140"/>
        <v>0</v>
      </c>
      <c r="BG321" s="104">
        <f t="shared" si="141"/>
        <v>0</v>
      </c>
      <c r="BH321" s="104">
        <f t="shared" si="142"/>
        <v>0</v>
      </c>
      <c r="BI321" s="104">
        <f t="shared" si="143"/>
        <v>0</v>
      </c>
      <c r="BJ321" s="18" t="s">
        <v>136</v>
      </c>
      <c r="BK321" s="104">
        <f t="shared" si="144"/>
        <v>0</v>
      </c>
      <c r="BL321" s="18" t="s">
        <v>221</v>
      </c>
      <c r="BM321" s="18" t="s">
        <v>808</v>
      </c>
    </row>
    <row r="322" spans="2:65" s="1" customFormat="1" ht="25.5" customHeight="1">
      <c r="B322" s="34"/>
      <c r="C322" s="161" t="s">
        <v>809</v>
      </c>
      <c r="D322" s="161" t="s">
        <v>158</v>
      </c>
      <c r="E322" s="162" t="s">
        <v>810</v>
      </c>
      <c r="F322" s="237" t="s">
        <v>811</v>
      </c>
      <c r="G322" s="237"/>
      <c r="H322" s="237"/>
      <c r="I322" s="237"/>
      <c r="J322" s="163" t="s">
        <v>181</v>
      </c>
      <c r="K322" s="164">
        <v>0.931</v>
      </c>
      <c r="L322" s="238">
        <v>0</v>
      </c>
      <c r="M322" s="239"/>
      <c r="N322" s="240">
        <f t="shared" si="135"/>
        <v>0</v>
      </c>
      <c r="O322" s="240"/>
      <c r="P322" s="240"/>
      <c r="Q322" s="240"/>
      <c r="R322" s="36"/>
      <c r="T322" s="165" t="s">
        <v>22</v>
      </c>
      <c r="U322" s="43" t="s">
        <v>46</v>
      </c>
      <c r="V322" s="35"/>
      <c r="W322" s="166">
        <f t="shared" si="136"/>
        <v>0</v>
      </c>
      <c r="X322" s="166">
        <v>0</v>
      </c>
      <c r="Y322" s="166">
        <f t="shared" si="137"/>
        <v>0</v>
      </c>
      <c r="Z322" s="166">
        <v>0</v>
      </c>
      <c r="AA322" s="167">
        <f t="shared" si="138"/>
        <v>0</v>
      </c>
      <c r="AR322" s="18" t="s">
        <v>221</v>
      </c>
      <c r="AT322" s="18" t="s">
        <v>158</v>
      </c>
      <c r="AU322" s="18" t="s">
        <v>136</v>
      </c>
      <c r="AY322" s="18" t="s">
        <v>157</v>
      </c>
      <c r="BE322" s="104">
        <f t="shared" si="139"/>
        <v>0</v>
      </c>
      <c r="BF322" s="104">
        <f t="shared" si="140"/>
        <v>0</v>
      </c>
      <c r="BG322" s="104">
        <f t="shared" si="141"/>
        <v>0</v>
      </c>
      <c r="BH322" s="104">
        <f t="shared" si="142"/>
        <v>0</v>
      </c>
      <c r="BI322" s="104">
        <f t="shared" si="143"/>
        <v>0</v>
      </c>
      <c r="BJ322" s="18" t="s">
        <v>136</v>
      </c>
      <c r="BK322" s="104">
        <f t="shared" si="144"/>
        <v>0</v>
      </c>
      <c r="BL322" s="18" t="s">
        <v>221</v>
      </c>
      <c r="BM322" s="18" t="s">
        <v>812</v>
      </c>
    </row>
    <row r="323" spans="2:65" s="1" customFormat="1" ht="25.5" customHeight="1">
      <c r="B323" s="34"/>
      <c r="C323" s="161" t="s">
        <v>813</v>
      </c>
      <c r="D323" s="161" t="s">
        <v>158</v>
      </c>
      <c r="E323" s="162" t="s">
        <v>814</v>
      </c>
      <c r="F323" s="237" t="s">
        <v>815</v>
      </c>
      <c r="G323" s="237"/>
      <c r="H323" s="237"/>
      <c r="I323" s="237"/>
      <c r="J323" s="163" t="s">
        <v>181</v>
      </c>
      <c r="K323" s="164">
        <v>0.931</v>
      </c>
      <c r="L323" s="238">
        <v>0</v>
      </c>
      <c r="M323" s="239"/>
      <c r="N323" s="240">
        <f t="shared" si="135"/>
        <v>0</v>
      </c>
      <c r="O323" s="240"/>
      <c r="P323" s="240"/>
      <c r="Q323" s="240"/>
      <c r="R323" s="36"/>
      <c r="T323" s="165" t="s">
        <v>22</v>
      </c>
      <c r="U323" s="43" t="s">
        <v>46</v>
      </c>
      <c r="V323" s="35"/>
      <c r="W323" s="166">
        <f t="shared" si="136"/>
        <v>0</v>
      </c>
      <c r="X323" s="166">
        <v>0</v>
      </c>
      <c r="Y323" s="166">
        <f t="shared" si="137"/>
        <v>0</v>
      </c>
      <c r="Z323" s="166">
        <v>0</v>
      </c>
      <c r="AA323" s="167">
        <f t="shared" si="138"/>
        <v>0</v>
      </c>
      <c r="AR323" s="18" t="s">
        <v>221</v>
      </c>
      <c r="AT323" s="18" t="s">
        <v>158</v>
      </c>
      <c r="AU323" s="18" t="s">
        <v>136</v>
      </c>
      <c r="AY323" s="18" t="s">
        <v>157</v>
      </c>
      <c r="BE323" s="104">
        <f t="shared" si="139"/>
        <v>0</v>
      </c>
      <c r="BF323" s="104">
        <f t="shared" si="140"/>
        <v>0</v>
      </c>
      <c r="BG323" s="104">
        <f t="shared" si="141"/>
        <v>0</v>
      </c>
      <c r="BH323" s="104">
        <f t="shared" si="142"/>
        <v>0</v>
      </c>
      <c r="BI323" s="104">
        <f t="shared" si="143"/>
        <v>0</v>
      </c>
      <c r="BJ323" s="18" t="s">
        <v>136</v>
      </c>
      <c r="BK323" s="104">
        <f t="shared" si="144"/>
        <v>0</v>
      </c>
      <c r="BL323" s="18" t="s">
        <v>221</v>
      </c>
      <c r="BM323" s="18" t="s">
        <v>816</v>
      </c>
    </row>
    <row r="324" spans="2:63" s="9" customFormat="1" ht="29.85" customHeight="1">
      <c r="B324" s="150"/>
      <c r="C324" s="151"/>
      <c r="D324" s="160" t="s">
        <v>127</v>
      </c>
      <c r="E324" s="160"/>
      <c r="F324" s="160"/>
      <c r="G324" s="160"/>
      <c r="H324" s="160"/>
      <c r="I324" s="160"/>
      <c r="J324" s="160"/>
      <c r="K324" s="160"/>
      <c r="L324" s="160"/>
      <c r="M324" s="160"/>
      <c r="N324" s="250">
        <f>BK324</f>
        <v>0</v>
      </c>
      <c r="O324" s="251"/>
      <c r="P324" s="251"/>
      <c r="Q324" s="251"/>
      <c r="R324" s="153"/>
      <c r="T324" s="154"/>
      <c r="U324" s="151"/>
      <c r="V324" s="151"/>
      <c r="W324" s="155">
        <f>W325</f>
        <v>0</v>
      </c>
      <c r="X324" s="151"/>
      <c r="Y324" s="155">
        <f>Y325</f>
        <v>0.0001</v>
      </c>
      <c r="Z324" s="151"/>
      <c r="AA324" s="156">
        <f>AA325</f>
        <v>0</v>
      </c>
      <c r="AR324" s="157" t="s">
        <v>136</v>
      </c>
      <c r="AT324" s="158" t="s">
        <v>78</v>
      </c>
      <c r="AU324" s="158" t="s">
        <v>84</v>
      </c>
      <c r="AY324" s="157" t="s">
        <v>157</v>
      </c>
      <c r="BK324" s="159">
        <f>BK325</f>
        <v>0</v>
      </c>
    </row>
    <row r="325" spans="2:65" s="1" customFormat="1" ht="16.5" customHeight="1">
      <c r="B325" s="34"/>
      <c r="C325" s="161" t="s">
        <v>817</v>
      </c>
      <c r="D325" s="161" t="s">
        <v>158</v>
      </c>
      <c r="E325" s="162" t="s">
        <v>818</v>
      </c>
      <c r="F325" s="237" t="s">
        <v>819</v>
      </c>
      <c r="G325" s="237"/>
      <c r="H325" s="237"/>
      <c r="I325" s="237"/>
      <c r="J325" s="163" t="s">
        <v>186</v>
      </c>
      <c r="K325" s="164">
        <v>1</v>
      </c>
      <c r="L325" s="238">
        <v>0</v>
      </c>
      <c r="M325" s="239"/>
      <c r="N325" s="240">
        <f>ROUND(L325*K325,2)</f>
        <v>0</v>
      </c>
      <c r="O325" s="240"/>
      <c r="P325" s="240"/>
      <c r="Q325" s="240"/>
      <c r="R325" s="36"/>
      <c r="T325" s="165" t="s">
        <v>22</v>
      </c>
      <c r="U325" s="43" t="s">
        <v>46</v>
      </c>
      <c r="V325" s="35"/>
      <c r="W325" s="166">
        <f>V325*K325</f>
        <v>0</v>
      </c>
      <c r="X325" s="166">
        <v>0.0001</v>
      </c>
      <c r="Y325" s="166">
        <f>X325*K325</f>
        <v>0.0001</v>
      </c>
      <c r="Z325" s="166">
        <v>0</v>
      </c>
      <c r="AA325" s="167">
        <f>Z325*K325</f>
        <v>0</v>
      </c>
      <c r="AR325" s="18" t="s">
        <v>221</v>
      </c>
      <c r="AT325" s="18" t="s">
        <v>158</v>
      </c>
      <c r="AU325" s="18" t="s">
        <v>136</v>
      </c>
      <c r="AY325" s="18" t="s">
        <v>157</v>
      </c>
      <c r="BE325" s="104">
        <f>IF(U325="základní",N325,0)</f>
        <v>0</v>
      </c>
      <c r="BF325" s="104">
        <f>IF(U325="snížená",N325,0)</f>
        <v>0</v>
      </c>
      <c r="BG325" s="104">
        <f>IF(U325="zákl. přenesená",N325,0)</f>
        <v>0</v>
      </c>
      <c r="BH325" s="104">
        <f>IF(U325="sníž. přenesená",N325,0)</f>
        <v>0</v>
      </c>
      <c r="BI325" s="104">
        <f>IF(U325="nulová",N325,0)</f>
        <v>0</v>
      </c>
      <c r="BJ325" s="18" t="s">
        <v>136</v>
      </c>
      <c r="BK325" s="104">
        <f>ROUND(L325*K325,2)</f>
        <v>0</v>
      </c>
      <c r="BL325" s="18" t="s">
        <v>221</v>
      </c>
      <c r="BM325" s="18" t="s">
        <v>820</v>
      </c>
    </row>
    <row r="326" spans="2:63" s="9" customFormat="1" ht="29.85" customHeight="1">
      <c r="B326" s="150"/>
      <c r="C326" s="151"/>
      <c r="D326" s="160" t="s">
        <v>128</v>
      </c>
      <c r="E326" s="160"/>
      <c r="F326" s="160"/>
      <c r="G326" s="160"/>
      <c r="H326" s="160"/>
      <c r="I326" s="160"/>
      <c r="J326" s="160"/>
      <c r="K326" s="160"/>
      <c r="L326" s="160"/>
      <c r="M326" s="160"/>
      <c r="N326" s="250">
        <f>BK326</f>
        <v>0</v>
      </c>
      <c r="O326" s="251"/>
      <c r="P326" s="251"/>
      <c r="Q326" s="251"/>
      <c r="R326" s="153"/>
      <c r="T326" s="154"/>
      <c r="U326" s="151"/>
      <c r="V326" s="151"/>
      <c r="W326" s="155">
        <f>SUM(W327:W329)</f>
        <v>0</v>
      </c>
      <c r="X326" s="151"/>
      <c r="Y326" s="155">
        <f>SUM(Y327:Y329)</f>
        <v>0.1625292</v>
      </c>
      <c r="Z326" s="151"/>
      <c r="AA326" s="156">
        <f>SUM(AA327:AA329)</f>
        <v>0.0338148</v>
      </c>
      <c r="AR326" s="157" t="s">
        <v>136</v>
      </c>
      <c r="AT326" s="158" t="s">
        <v>78</v>
      </c>
      <c r="AU326" s="158" t="s">
        <v>84</v>
      </c>
      <c r="AY326" s="157" t="s">
        <v>157</v>
      </c>
      <c r="BK326" s="159">
        <f>SUM(BK327:BK329)</f>
        <v>0</v>
      </c>
    </row>
    <row r="327" spans="2:65" s="1" customFormat="1" ht="25.5" customHeight="1">
      <c r="B327" s="34"/>
      <c r="C327" s="161" t="s">
        <v>821</v>
      </c>
      <c r="D327" s="161" t="s">
        <v>158</v>
      </c>
      <c r="E327" s="162" t="s">
        <v>822</v>
      </c>
      <c r="F327" s="237" t="s">
        <v>823</v>
      </c>
      <c r="G327" s="237"/>
      <c r="H327" s="237"/>
      <c r="I327" s="237"/>
      <c r="J327" s="163" t="s">
        <v>191</v>
      </c>
      <c r="K327" s="164">
        <v>109.08</v>
      </c>
      <c r="L327" s="238">
        <v>0</v>
      </c>
      <c r="M327" s="239"/>
      <c r="N327" s="240">
        <f>ROUND(L327*K327,2)</f>
        <v>0</v>
      </c>
      <c r="O327" s="240"/>
      <c r="P327" s="240"/>
      <c r="Q327" s="240"/>
      <c r="R327" s="36"/>
      <c r="T327" s="165" t="s">
        <v>22</v>
      </c>
      <c r="U327" s="43" t="s">
        <v>46</v>
      </c>
      <c r="V327" s="35"/>
      <c r="W327" s="166">
        <f>V327*K327</f>
        <v>0</v>
      </c>
      <c r="X327" s="166">
        <v>0.001</v>
      </c>
      <c r="Y327" s="166">
        <f>X327*K327</f>
        <v>0.10908</v>
      </c>
      <c r="Z327" s="166">
        <v>0.00031</v>
      </c>
      <c r="AA327" s="167">
        <f>Z327*K327</f>
        <v>0.0338148</v>
      </c>
      <c r="AR327" s="18" t="s">
        <v>221</v>
      </c>
      <c r="AT327" s="18" t="s">
        <v>158</v>
      </c>
      <c r="AU327" s="18" t="s">
        <v>136</v>
      </c>
      <c r="AY327" s="18" t="s">
        <v>157</v>
      </c>
      <c r="BE327" s="104">
        <f>IF(U327="základní",N327,0)</f>
        <v>0</v>
      </c>
      <c r="BF327" s="104">
        <f>IF(U327="snížená",N327,0)</f>
        <v>0</v>
      </c>
      <c r="BG327" s="104">
        <f>IF(U327="zákl. přenesená",N327,0)</f>
        <v>0</v>
      </c>
      <c r="BH327" s="104">
        <f>IF(U327="sníž. přenesená",N327,0)</f>
        <v>0</v>
      </c>
      <c r="BI327" s="104">
        <f>IF(U327="nulová",N327,0)</f>
        <v>0</v>
      </c>
      <c r="BJ327" s="18" t="s">
        <v>136</v>
      </c>
      <c r="BK327" s="104">
        <f>ROUND(L327*K327,2)</f>
        <v>0</v>
      </c>
      <c r="BL327" s="18" t="s">
        <v>221</v>
      </c>
      <c r="BM327" s="18" t="s">
        <v>824</v>
      </c>
    </row>
    <row r="328" spans="2:65" s="1" customFormat="1" ht="25.5" customHeight="1">
      <c r="B328" s="34"/>
      <c r="C328" s="161" t="s">
        <v>825</v>
      </c>
      <c r="D328" s="161" t="s">
        <v>158</v>
      </c>
      <c r="E328" s="162" t="s">
        <v>826</v>
      </c>
      <c r="F328" s="237" t="s">
        <v>827</v>
      </c>
      <c r="G328" s="237"/>
      <c r="H328" s="237"/>
      <c r="I328" s="237"/>
      <c r="J328" s="163" t="s">
        <v>191</v>
      </c>
      <c r="K328" s="164">
        <v>109.08</v>
      </c>
      <c r="L328" s="238">
        <v>0</v>
      </c>
      <c r="M328" s="239"/>
      <c r="N328" s="240">
        <f>ROUND(L328*K328,2)</f>
        <v>0</v>
      </c>
      <c r="O328" s="240"/>
      <c r="P328" s="240"/>
      <c r="Q328" s="240"/>
      <c r="R328" s="36"/>
      <c r="T328" s="165" t="s">
        <v>22</v>
      </c>
      <c r="U328" s="43" t="s">
        <v>46</v>
      </c>
      <c r="V328" s="35"/>
      <c r="W328" s="166">
        <f>V328*K328</f>
        <v>0</v>
      </c>
      <c r="X328" s="166">
        <v>0.0002</v>
      </c>
      <c r="Y328" s="166">
        <f>X328*K328</f>
        <v>0.021816000000000002</v>
      </c>
      <c r="Z328" s="166">
        <v>0</v>
      </c>
      <c r="AA328" s="167">
        <f>Z328*K328</f>
        <v>0</v>
      </c>
      <c r="AR328" s="18" t="s">
        <v>221</v>
      </c>
      <c r="AT328" s="18" t="s">
        <v>158</v>
      </c>
      <c r="AU328" s="18" t="s">
        <v>136</v>
      </c>
      <c r="AY328" s="18" t="s">
        <v>157</v>
      </c>
      <c r="BE328" s="104">
        <f>IF(U328="základní",N328,0)</f>
        <v>0</v>
      </c>
      <c r="BF328" s="104">
        <f>IF(U328="snížená",N328,0)</f>
        <v>0</v>
      </c>
      <c r="BG328" s="104">
        <f>IF(U328="zákl. přenesená",N328,0)</f>
        <v>0</v>
      </c>
      <c r="BH328" s="104">
        <f>IF(U328="sníž. přenesená",N328,0)</f>
        <v>0</v>
      </c>
      <c r="BI328" s="104">
        <f>IF(U328="nulová",N328,0)</f>
        <v>0</v>
      </c>
      <c r="BJ328" s="18" t="s">
        <v>136</v>
      </c>
      <c r="BK328" s="104">
        <f>ROUND(L328*K328,2)</f>
        <v>0</v>
      </c>
      <c r="BL328" s="18" t="s">
        <v>221</v>
      </c>
      <c r="BM328" s="18" t="s">
        <v>828</v>
      </c>
    </row>
    <row r="329" spans="2:65" s="1" customFormat="1" ht="38.25" customHeight="1">
      <c r="B329" s="34"/>
      <c r="C329" s="161" t="s">
        <v>829</v>
      </c>
      <c r="D329" s="161" t="s">
        <v>158</v>
      </c>
      <c r="E329" s="162" t="s">
        <v>830</v>
      </c>
      <c r="F329" s="237" t="s">
        <v>831</v>
      </c>
      <c r="G329" s="237"/>
      <c r="H329" s="237"/>
      <c r="I329" s="237"/>
      <c r="J329" s="163" t="s">
        <v>191</v>
      </c>
      <c r="K329" s="164">
        <v>109.08</v>
      </c>
      <c r="L329" s="238">
        <v>0</v>
      </c>
      <c r="M329" s="239"/>
      <c r="N329" s="240">
        <f>ROUND(L329*K329,2)</f>
        <v>0</v>
      </c>
      <c r="O329" s="240"/>
      <c r="P329" s="240"/>
      <c r="Q329" s="240"/>
      <c r="R329" s="36"/>
      <c r="T329" s="165" t="s">
        <v>22</v>
      </c>
      <c r="U329" s="43" t="s">
        <v>46</v>
      </c>
      <c r="V329" s="35"/>
      <c r="W329" s="166">
        <f>V329*K329</f>
        <v>0</v>
      </c>
      <c r="X329" s="166">
        <v>0.00029</v>
      </c>
      <c r="Y329" s="166">
        <f>X329*K329</f>
        <v>0.0316332</v>
      </c>
      <c r="Z329" s="166">
        <v>0</v>
      </c>
      <c r="AA329" s="167">
        <f>Z329*K329</f>
        <v>0</v>
      </c>
      <c r="AR329" s="18" t="s">
        <v>221</v>
      </c>
      <c r="AT329" s="18" t="s">
        <v>158</v>
      </c>
      <c r="AU329" s="18" t="s">
        <v>136</v>
      </c>
      <c r="AY329" s="18" t="s">
        <v>157</v>
      </c>
      <c r="BE329" s="104">
        <f>IF(U329="základní",N329,0)</f>
        <v>0</v>
      </c>
      <c r="BF329" s="104">
        <f>IF(U329="snížená",N329,0)</f>
        <v>0</v>
      </c>
      <c r="BG329" s="104">
        <f>IF(U329="zákl. přenesená",N329,0)</f>
        <v>0</v>
      </c>
      <c r="BH329" s="104">
        <f>IF(U329="sníž. přenesená",N329,0)</f>
        <v>0</v>
      </c>
      <c r="BI329" s="104">
        <f>IF(U329="nulová",N329,0)</f>
        <v>0</v>
      </c>
      <c r="BJ329" s="18" t="s">
        <v>136</v>
      </c>
      <c r="BK329" s="104">
        <f>ROUND(L329*K329,2)</f>
        <v>0</v>
      </c>
      <c r="BL329" s="18" t="s">
        <v>221</v>
      </c>
      <c r="BM329" s="18" t="s">
        <v>832</v>
      </c>
    </row>
    <row r="330" spans="2:63" s="9" customFormat="1" ht="37.35" customHeight="1">
      <c r="B330" s="150"/>
      <c r="C330" s="151"/>
      <c r="D330" s="152" t="s">
        <v>129</v>
      </c>
      <c r="E330" s="152"/>
      <c r="F330" s="152"/>
      <c r="G330" s="152"/>
      <c r="H330" s="152"/>
      <c r="I330" s="152"/>
      <c r="J330" s="152"/>
      <c r="K330" s="152"/>
      <c r="L330" s="152"/>
      <c r="M330" s="152"/>
      <c r="N330" s="252">
        <f>BK330</f>
        <v>0</v>
      </c>
      <c r="O330" s="253"/>
      <c r="P330" s="253"/>
      <c r="Q330" s="253"/>
      <c r="R330" s="153"/>
      <c r="T330" s="154"/>
      <c r="U330" s="151"/>
      <c r="V330" s="151"/>
      <c r="W330" s="155">
        <f>W331+W333+W335</f>
        <v>0</v>
      </c>
      <c r="X330" s="151"/>
      <c r="Y330" s="155">
        <f>Y331+Y333+Y335</f>
        <v>0</v>
      </c>
      <c r="Z330" s="151"/>
      <c r="AA330" s="156">
        <f>AA331+AA333+AA335</f>
        <v>0</v>
      </c>
      <c r="AR330" s="157" t="s">
        <v>174</v>
      </c>
      <c r="AT330" s="158" t="s">
        <v>78</v>
      </c>
      <c r="AU330" s="158" t="s">
        <v>79</v>
      </c>
      <c r="AY330" s="157" t="s">
        <v>157</v>
      </c>
      <c r="BK330" s="159">
        <f>BK331+BK333+BK335</f>
        <v>0</v>
      </c>
    </row>
    <row r="331" spans="2:63" s="9" customFormat="1" ht="19.95" customHeight="1">
      <c r="B331" s="150"/>
      <c r="C331" s="151"/>
      <c r="D331" s="160" t="s">
        <v>130</v>
      </c>
      <c r="E331" s="160"/>
      <c r="F331" s="160"/>
      <c r="G331" s="160"/>
      <c r="H331" s="160"/>
      <c r="I331" s="160"/>
      <c r="J331" s="160"/>
      <c r="K331" s="160"/>
      <c r="L331" s="160"/>
      <c r="M331" s="160"/>
      <c r="N331" s="248">
        <f>BK331</f>
        <v>0</v>
      </c>
      <c r="O331" s="249"/>
      <c r="P331" s="249"/>
      <c r="Q331" s="249"/>
      <c r="R331" s="153"/>
      <c r="T331" s="154"/>
      <c r="U331" s="151"/>
      <c r="V331" s="151"/>
      <c r="W331" s="155">
        <f>W332</f>
        <v>0</v>
      </c>
      <c r="X331" s="151"/>
      <c r="Y331" s="155">
        <f>Y332</f>
        <v>0</v>
      </c>
      <c r="Z331" s="151"/>
      <c r="AA331" s="156">
        <f>AA332</f>
        <v>0</v>
      </c>
      <c r="AR331" s="157" t="s">
        <v>174</v>
      </c>
      <c r="AT331" s="158" t="s">
        <v>78</v>
      </c>
      <c r="AU331" s="158" t="s">
        <v>84</v>
      </c>
      <c r="AY331" s="157" t="s">
        <v>157</v>
      </c>
      <c r="BK331" s="159">
        <f>BK332</f>
        <v>0</v>
      </c>
    </row>
    <row r="332" spans="2:65" s="1" customFormat="1" ht="16.5" customHeight="1">
      <c r="B332" s="34"/>
      <c r="C332" s="161" t="s">
        <v>833</v>
      </c>
      <c r="D332" s="161" t="s">
        <v>158</v>
      </c>
      <c r="E332" s="162" t="s">
        <v>834</v>
      </c>
      <c r="F332" s="237" t="s">
        <v>134</v>
      </c>
      <c r="G332" s="237"/>
      <c r="H332" s="237"/>
      <c r="I332" s="237"/>
      <c r="J332" s="163" t="s">
        <v>186</v>
      </c>
      <c r="K332" s="164">
        <v>1</v>
      </c>
      <c r="L332" s="238">
        <v>0</v>
      </c>
      <c r="M332" s="239"/>
      <c r="N332" s="240">
        <f>ROUND(L332*K332,2)</f>
        <v>0</v>
      </c>
      <c r="O332" s="240"/>
      <c r="P332" s="240"/>
      <c r="Q332" s="240"/>
      <c r="R332" s="36"/>
      <c r="T332" s="165" t="s">
        <v>22</v>
      </c>
      <c r="U332" s="43" t="s">
        <v>46</v>
      </c>
      <c r="V332" s="35"/>
      <c r="W332" s="166">
        <f>V332*K332</f>
        <v>0</v>
      </c>
      <c r="X332" s="166">
        <v>0</v>
      </c>
      <c r="Y332" s="166">
        <f>X332*K332</f>
        <v>0</v>
      </c>
      <c r="Z332" s="166">
        <v>0</v>
      </c>
      <c r="AA332" s="167">
        <f>Z332*K332</f>
        <v>0</v>
      </c>
      <c r="AR332" s="18" t="s">
        <v>835</v>
      </c>
      <c r="AT332" s="18" t="s">
        <v>158</v>
      </c>
      <c r="AU332" s="18" t="s">
        <v>136</v>
      </c>
      <c r="AY332" s="18" t="s">
        <v>157</v>
      </c>
      <c r="BE332" s="104">
        <f>IF(U332="základní",N332,0)</f>
        <v>0</v>
      </c>
      <c r="BF332" s="104">
        <f>IF(U332="snížená",N332,0)</f>
        <v>0</v>
      </c>
      <c r="BG332" s="104">
        <f>IF(U332="zákl. přenesená",N332,0)</f>
        <v>0</v>
      </c>
      <c r="BH332" s="104">
        <f>IF(U332="sníž. přenesená",N332,0)</f>
        <v>0</v>
      </c>
      <c r="BI332" s="104">
        <f>IF(U332="nulová",N332,0)</f>
        <v>0</v>
      </c>
      <c r="BJ332" s="18" t="s">
        <v>136</v>
      </c>
      <c r="BK332" s="104">
        <f>ROUND(L332*K332,2)</f>
        <v>0</v>
      </c>
      <c r="BL332" s="18" t="s">
        <v>835</v>
      </c>
      <c r="BM332" s="18" t="s">
        <v>836</v>
      </c>
    </row>
    <row r="333" spans="2:63" s="9" customFormat="1" ht="29.85" customHeight="1">
      <c r="B333" s="150"/>
      <c r="C333" s="151"/>
      <c r="D333" s="160" t="s">
        <v>131</v>
      </c>
      <c r="E333" s="160"/>
      <c r="F333" s="160"/>
      <c r="G333" s="160"/>
      <c r="H333" s="160"/>
      <c r="I333" s="160"/>
      <c r="J333" s="160"/>
      <c r="K333" s="160"/>
      <c r="L333" s="160"/>
      <c r="M333" s="160"/>
      <c r="N333" s="250">
        <f>BK333</f>
        <v>0</v>
      </c>
      <c r="O333" s="251"/>
      <c r="P333" s="251"/>
      <c r="Q333" s="251"/>
      <c r="R333" s="153"/>
      <c r="T333" s="154"/>
      <c r="U333" s="151"/>
      <c r="V333" s="151"/>
      <c r="W333" s="155">
        <f>W334</f>
        <v>0</v>
      </c>
      <c r="X333" s="151"/>
      <c r="Y333" s="155">
        <f>Y334</f>
        <v>0</v>
      </c>
      <c r="Z333" s="151"/>
      <c r="AA333" s="156">
        <f>AA334</f>
        <v>0</v>
      </c>
      <c r="AR333" s="157" t="s">
        <v>174</v>
      </c>
      <c r="AT333" s="158" t="s">
        <v>78</v>
      </c>
      <c r="AU333" s="158" t="s">
        <v>84</v>
      </c>
      <c r="AY333" s="157" t="s">
        <v>157</v>
      </c>
      <c r="BK333" s="159">
        <f>BK334</f>
        <v>0</v>
      </c>
    </row>
    <row r="334" spans="2:65" s="1" customFormat="1" ht="16.5" customHeight="1">
      <c r="B334" s="34"/>
      <c r="C334" s="161" t="s">
        <v>837</v>
      </c>
      <c r="D334" s="161" t="s">
        <v>158</v>
      </c>
      <c r="E334" s="162" t="s">
        <v>838</v>
      </c>
      <c r="F334" s="237" t="s">
        <v>839</v>
      </c>
      <c r="G334" s="237"/>
      <c r="H334" s="237"/>
      <c r="I334" s="237"/>
      <c r="J334" s="163" t="s">
        <v>186</v>
      </c>
      <c r="K334" s="164">
        <v>1</v>
      </c>
      <c r="L334" s="238">
        <v>0</v>
      </c>
      <c r="M334" s="239"/>
      <c r="N334" s="240">
        <f>ROUND(L334*K334,2)</f>
        <v>0</v>
      </c>
      <c r="O334" s="240"/>
      <c r="P334" s="240"/>
      <c r="Q334" s="240"/>
      <c r="R334" s="36"/>
      <c r="T334" s="165" t="s">
        <v>22</v>
      </c>
      <c r="U334" s="43" t="s">
        <v>46</v>
      </c>
      <c r="V334" s="35"/>
      <c r="W334" s="166">
        <f>V334*K334</f>
        <v>0</v>
      </c>
      <c r="X334" s="166">
        <v>0</v>
      </c>
      <c r="Y334" s="166">
        <f>X334*K334</f>
        <v>0</v>
      </c>
      <c r="Z334" s="166">
        <v>0</v>
      </c>
      <c r="AA334" s="167">
        <f>Z334*K334</f>
        <v>0</v>
      </c>
      <c r="AR334" s="18" t="s">
        <v>835</v>
      </c>
      <c r="AT334" s="18" t="s">
        <v>158</v>
      </c>
      <c r="AU334" s="18" t="s">
        <v>136</v>
      </c>
      <c r="AY334" s="18" t="s">
        <v>157</v>
      </c>
      <c r="BE334" s="104">
        <f>IF(U334="základní",N334,0)</f>
        <v>0</v>
      </c>
      <c r="BF334" s="104">
        <f>IF(U334="snížená",N334,0)</f>
        <v>0</v>
      </c>
      <c r="BG334" s="104">
        <f>IF(U334="zákl. přenesená",N334,0)</f>
        <v>0</v>
      </c>
      <c r="BH334" s="104">
        <f>IF(U334="sníž. přenesená",N334,0)</f>
        <v>0</v>
      </c>
      <c r="BI334" s="104">
        <f>IF(U334="nulová",N334,0)</f>
        <v>0</v>
      </c>
      <c r="BJ334" s="18" t="s">
        <v>136</v>
      </c>
      <c r="BK334" s="104">
        <f>ROUND(L334*K334,2)</f>
        <v>0</v>
      </c>
      <c r="BL334" s="18" t="s">
        <v>835</v>
      </c>
      <c r="BM334" s="18" t="s">
        <v>840</v>
      </c>
    </row>
    <row r="335" spans="2:63" s="9" customFormat="1" ht="29.85" customHeight="1">
      <c r="B335" s="150"/>
      <c r="C335" s="151"/>
      <c r="D335" s="160" t="s">
        <v>132</v>
      </c>
      <c r="E335" s="160"/>
      <c r="F335" s="160"/>
      <c r="G335" s="160"/>
      <c r="H335" s="160"/>
      <c r="I335" s="160"/>
      <c r="J335" s="160"/>
      <c r="K335" s="160"/>
      <c r="L335" s="160"/>
      <c r="M335" s="160"/>
      <c r="N335" s="250">
        <f>BK335</f>
        <v>0</v>
      </c>
      <c r="O335" s="251"/>
      <c r="P335" s="251"/>
      <c r="Q335" s="251"/>
      <c r="R335" s="153"/>
      <c r="T335" s="154"/>
      <c r="U335" s="151"/>
      <c r="V335" s="151"/>
      <c r="W335" s="155">
        <f>W336</f>
        <v>0</v>
      </c>
      <c r="X335" s="151"/>
      <c r="Y335" s="155">
        <f>Y336</f>
        <v>0</v>
      </c>
      <c r="Z335" s="151"/>
      <c r="AA335" s="156">
        <f>AA336</f>
        <v>0</v>
      </c>
      <c r="AR335" s="157" t="s">
        <v>174</v>
      </c>
      <c r="AT335" s="158" t="s">
        <v>78</v>
      </c>
      <c r="AU335" s="158" t="s">
        <v>84</v>
      </c>
      <c r="AY335" s="157" t="s">
        <v>157</v>
      </c>
      <c r="BK335" s="159">
        <f>BK336</f>
        <v>0</v>
      </c>
    </row>
    <row r="336" spans="2:65" s="1" customFormat="1" ht="16.5" customHeight="1">
      <c r="B336" s="34"/>
      <c r="C336" s="161" t="s">
        <v>841</v>
      </c>
      <c r="D336" s="161" t="s">
        <v>158</v>
      </c>
      <c r="E336" s="162" t="s">
        <v>842</v>
      </c>
      <c r="F336" s="237" t="s">
        <v>138</v>
      </c>
      <c r="G336" s="237"/>
      <c r="H336" s="237"/>
      <c r="I336" s="237"/>
      <c r="J336" s="163" t="s">
        <v>186</v>
      </c>
      <c r="K336" s="164">
        <v>1</v>
      </c>
      <c r="L336" s="238">
        <v>0</v>
      </c>
      <c r="M336" s="239"/>
      <c r="N336" s="240">
        <f>ROUND(L336*K336,2)</f>
        <v>0</v>
      </c>
      <c r="O336" s="240"/>
      <c r="P336" s="240"/>
      <c r="Q336" s="240"/>
      <c r="R336" s="36"/>
      <c r="T336" s="165" t="s">
        <v>22</v>
      </c>
      <c r="U336" s="43" t="s">
        <v>46</v>
      </c>
      <c r="V336" s="35"/>
      <c r="W336" s="166">
        <f>V336*K336</f>
        <v>0</v>
      </c>
      <c r="X336" s="166">
        <v>0</v>
      </c>
      <c r="Y336" s="166">
        <f>X336*K336</f>
        <v>0</v>
      </c>
      <c r="Z336" s="166">
        <v>0</v>
      </c>
      <c r="AA336" s="167">
        <f>Z336*K336</f>
        <v>0</v>
      </c>
      <c r="AR336" s="18" t="s">
        <v>835</v>
      </c>
      <c r="AT336" s="18" t="s">
        <v>158</v>
      </c>
      <c r="AU336" s="18" t="s">
        <v>136</v>
      </c>
      <c r="AY336" s="18" t="s">
        <v>157</v>
      </c>
      <c r="BE336" s="104">
        <f>IF(U336="základní",N336,0)</f>
        <v>0</v>
      </c>
      <c r="BF336" s="104">
        <f>IF(U336="snížená",N336,0)</f>
        <v>0</v>
      </c>
      <c r="BG336" s="104">
        <f>IF(U336="zákl. přenesená",N336,0)</f>
        <v>0</v>
      </c>
      <c r="BH336" s="104">
        <f>IF(U336="sníž. přenesená",N336,0)</f>
        <v>0</v>
      </c>
      <c r="BI336" s="104">
        <f>IF(U336="nulová",N336,0)</f>
        <v>0</v>
      </c>
      <c r="BJ336" s="18" t="s">
        <v>136</v>
      </c>
      <c r="BK336" s="104">
        <f>ROUND(L336*K336,2)</f>
        <v>0</v>
      </c>
      <c r="BL336" s="18" t="s">
        <v>835</v>
      </c>
      <c r="BM336" s="18" t="s">
        <v>843</v>
      </c>
    </row>
    <row r="337" spans="2:63" s="1" customFormat="1" ht="49.95" customHeight="1" hidden="1">
      <c r="B337" s="34"/>
      <c r="C337" s="35"/>
      <c r="D337" s="152" t="s">
        <v>844</v>
      </c>
      <c r="E337" s="35"/>
      <c r="F337" s="35"/>
      <c r="G337" s="35"/>
      <c r="H337" s="35"/>
      <c r="I337" s="35"/>
      <c r="J337" s="35"/>
      <c r="K337" s="35"/>
      <c r="L337" s="35"/>
      <c r="M337" s="35"/>
      <c r="N337" s="252">
        <f>BK337</f>
        <v>0</v>
      </c>
      <c r="O337" s="253"/>
      <c r="P337" s="253"/>
      <c r="Q337" s="253"/>
      <c r="R337" s="36"/>
      <c r="T337" s="141"/>
      <c r="U337" s="55"/>
      <c r="V337" s="55"/>
      <c r="W337" s="55"/>
      <c r="X337" s="55"/>
      <c r="Y337" s="55"/>
      <c r="Z337" s="55"/>
      <c r="AA337" s="57"/>
      <c r="AT337" s="18" t="s">
        <v>78</v>
      </c>
      <c r="AU337" s="18" t="s">
        <v>79</v>
      </c>
      <c r="AY337" s="18" t="s">
        <v>845</v>
      </c>
      <c r="BK337" s="104">
        <v>0</v>
      </c>
    </row>
    <row r="338" spans="2:18" s="1" customFormat="1" ht="6.9" customHeight="1">
      <c r="B338" s="58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60"/>
    </row>
  </sheetData>
  <sheetProtection algorithmName="SHA-512" hashValue="X90O49TRtvTUa9m8Ia2mamK7AALM+hnu6RAw2cWKiZa6GJCT7H2GeF/nxb5YdYjfQCNyUAnRAIGs/YJR7wQnag==" saltValue="1sfOQU1zHeaXzSGSOw+0S5dVUA2Q4RA/RNfWfG6qMd9OXIdN+NRV5PjlMcbLtyEpSSY+jkvI1f5HqIydPG/MXg==" spinCount="10" sheet="1" objects="1" scenarios="1" formatColumns="0" formatRows="0"/>
  <mergeCells count="626">
    <mergeCell ref="N330:Q330"/>
    <mergeCell ref="N331:Q331"/>
    <mergeCell ref="N333:Q333"/>
    <mergeCell ref="N335:Q335"/>
    <mergeCell ref="N337:Q337"/>
    <mergeCell ref="H1:K1"/>
    <mergeCell ref="S2:AC2"/>
    <mergeCell ref="N216:Q216"/>
    <mergeCell ref="N232:Q232"/>
    <mergeCell ref="N248:Q248"/>
    <mergeCell ref="N278:Q278"/>
    <mergeCell ref="N287:Q287"/>
    <mergeCell ref="N306:Q306"/>
    <mergeCell ref="N317:Q317"/>
    <mergeCell ref="N324:Q324"/>
    <mergeCell ref="N326:Q326"/>
    <mergeCell ref="N139:Q139"/>
    <mergeCell ref="N140:Q140"/>
    <mergeCell ref="N141:Q141"/>
    <mergeCell ref="N148:Q148"/>
    <mergeCell ref="N152:Q152"/>
    <mergeCell ref="N160:Q160"/>
    <mergeCell ref="N171:Q171"/>
    <mergeCell ref="N176:Q176"/>
    <mergeCell ref="N178:Q178"/>
    <mergeCell ref="F332:I332"/>
    <mergeCell ref="L332:M332"/>
    <mergeCell ref="N332:Q332"/>
    <mergeCell ref="F334:I334"/>
    <mergeCell ref="L334:M334"/>
    <mergeCell ref="N334:Q334"/>
    <mergeCell ref="F336:I336"/>
    <mergeCell ref="L336:M336"/>
    <mergeCell ref="N336:Q336"/>
    <mergeCell ref="F327:I327"/>
    <mergeCell ref="L327:M327"/>
    <mergeCell ref="N327:Q327"/>
    <mergeCell ref="F328:I328"/>
    <mergeCell ref="L328:M328"/>
    <mergeCell ref="N328:Q328"/>
    <mergeCell ref="F329:I329"/>
    <mergeCell ref="L329:M329"/>
    <mergeCell ref="N329:Q329"/>
    <mergeCell ref="F322:I322"/>
    <mergeCell ref="L322:M322"/>
    <mergeCell ref="N322:Q322"/>
    <mergeCell ref="F323:I323"/>
    <mergeCell ref="L323:M323"/>
    <mergeCell ref="N323:Q323"/>
    <mergeCell ref="F325:I325"/>
    <mergeCell ref="L325:M325"/>
    <mergeCell ref="N325:Q325"/>
    <mergeCell ref="F319:I319"/>
    <mergeCell ref="L319:M319"/>
    <mergeCell ref="N319:Q319"/>
    <mergeCell ref="F320:I320"/>
    <mergeCell ref="L320:M320"/>
    <mergeCell ref="N320:Q320"/>
    <mergeCell ref="F321:I321"/>
    <mergeCell ref="L321:M321"/>
    <mergeCell ref="N321:Q321"/>
    <mergeCell ref="F315:I315"/>
    <mergeCell ref="L315:M315"/>
    <mergeCell ref="N315:Q315"/>
    <mergeCell ref="F316:I316"/>
    <mergeCell ref="L316:M316"/>
    <mergeCell ref="N316:Q316"/>
    <mergeCell ref="F318:I318"/>
    <mergeCell ref="L318:M318"/>
    <mergeCell ref="N318:Q318"/>
    <mergeCell ref="F312:I312"/>
    <mergeCell ref="L312:M312"/>
    <mergeCell ref="N312:Q312"/>
    <mergeCell ref="F313:I313"/>
    <mergeCell ref="L313:M313"/>
    <mergeCell ref="N313:Q313"/>
    <mergeCell ref="F314:I314"/>
    <mergeCell ref="L314:M314"/>
    <mergeCell ref="N314:Q314"/>
    <mergeCell ref="F309:I309"/>
    <mergeCell ref="L309:M309"/>
    <mergeCell ref="N309:Q309"/>
    <mergeCell ref="F310:I310"/>
    <mergeCell ref="L310:M310"/>
    <mergeCell ref="N310:Q310"/>
    <mergeCell ref="F311:I311"/>
    <mergeCell ref="L311:M311"/>
    <mergeCell ref="N311:Q311"/>
    <mergeCell ref="F305:I305"/>
    <mergeCell ref="L305:M305"/>
    <mergeCell ref="N305:Q305"/>
    <mergeCell ref="F307:I307"/>
    <mergeCell ref="L307:M307"/>
    <mergeCell ref="N307:Q307"/>
    <mergeCell ref="F308:I308"/>
    <mergeCell ref="L308:M308"/>
    <mergeCell ref="N308:Q308"/>
    <mergeCell ref="F302:I302"/>
    <mergeCell ref="L302:M302"/>
    <mergeCell ref="N302:Q302"/>
    <mergeCell ref="F303:I303"/>
    <mergeCell ref="L303:M303"/>
    <mergeCell ref="N303:Q303"/>
    <mergeCell ref="F304:I304"/>
    <mergeCell ref="L304:M304"/>
    <mergeCell ref="N304:Q304"/>
    <mergeCell ref="F299:I299"/>
    <mergeCell ref="L299:M299"/>
    <mergeCell ref="N299:Q299"/>
    <mergeCell ref="F300:I300"/>
    <mergeCell ref="L300:M300"/>
    <mergeCell ref="N300:Q300"/>
    <mergeCell ref="F301:I301"/>
    <mergeCell ref="L301:M301"/>
    <mergeCell ref="N301:Q301"/>
    <mergeCell ref="F296:I296"/>
    <mergeCell ref="L296:M296"/>
    <mergeCell ref="N296:Q296"/>
    <mergeCell ref="F297:I297"/>
    <mergeCell ref="L297:M297"/>
    <mergeCell ref="N297:Q297"/>
    <mergeCell ref="F298:I298"/>
    <mergeCell ref="L298:M298"/>
    <mergeCell ref="N298:Q298"/>
    <mergeCell ref="F293:I293"/>
    <mergeCell ref="L293:M293"/>
    <mergeCell ref="N293:Q293"/>
    <mergeCell ref="F294:I294"/>
    <mergeCell ref="L294:M294"/>
    <mergeCell ref="N294:Q294"/>
    <mergeCell ref="F295:I295"/>
    <mergeCell ref="L295:M295"/>
    <mergeCell ref="N295:Q295"/>
    <mergeCell ref="F290:I290"/>
    <mergeCell ref="L290:M290"/>
    <mergeCell ref="N290:Q290"/>
    <mergeCell ref="F291:I291"/>
    <mergeCell ref="L291:M291"/>
    <mergeCell ref="N291:Q291"/>
    <mergeCell ref="F292:I292"/>
    <mergeCell ref="L292:M292"/>
    <mergeCell ref="N292:Q292"/>
    <mergeCell ref="F286:I286"/>
    <mergeCell ref="L286:M286"/>
    <mergeCell ref="N286:Q286"/>
    <mergeCell ref="F288:I288"/>
    <mergeCell ref="L288:M288"/>
    <mergeCell ref="N288:Q288"/>
    <mergeCell ref="F289:I289"/>
    <mergeCell ref="L289:M289"/>
    <mergeCell ref="N289:Q289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80:I280"/>
    <mergeCell ref="L280:M280"/>
    <mergeCell ref="N280:Q280"/>
    <mergeCell ref="F281:I281"/>
    <mergeCell ref="L281:M281"/>
    <mergeCell ref="N281:Q281"/>
    <mergeCell ref="F282:I282"/>
    <mergeCell ref="L282:M282"/>
    <mergeCell ref="N282:Q282"/>
    <mergeCell ref="F276:I276"/>
    <mergeCell ref="L276:M276"/>
    <mergeCell ref="N276:Q276"/>
    <mergeCell ref="F277:I277"/>
    <mergeCell ref="L277:M277"/>
    <mergeCell ref="N277:Q277"/>
    <mergeCell ref="F279:I279"/>
    <mergeCell ref="L279:M279"/>
    <mergeCell ref="N279:Q279"/>
    <mergeCell ref="F273:I273"/>
    <mergeCell ref="L273:M273"/>
    <mergeCell ref="N273:Q273"/>
    <mergeCell ref="F274:I274"/>
    <mergeCell ref="L274:M274"/>
    <mergeCell ref="N274:Q274"/>
    <mergeCell ref="F275:I275"/>
    <mergeCell ref="L275:M275"/>
    <mergeCell ref="N275:Q275"/>
    <mergeCell ref="F270:I270"/>
    <mergeCell ref="L270:M270"/>
    <mergeCell ref="N270:Q270"/>
    <mergeCell ref="F271:I271"/>
    <mergeCell ref="L271:M271"/>
    <mergeCell ref="N271:Q271"/>
    <mergeCell ref="F272:I272"/>
    <mergeCell ref="L272:M272"/>
    <mergeCell ref="N272:Q272"/>
    <mergeCell ref="F267:I267"/>
    <mergeCell ref="L267:M267"/>
    <mergeCell ref="N267:Q267"/>
    <mergeCell ref="F268:I268"/>
    <mergeCell ref="L268:M268"/>
    <mergeCell ref="N268:Q268"/>
    <mergeCell ref="F269:I269"/>
    <mergeCell ref="L269:M269"/>
    <mergeCell ref="N269:Q269"/>
    <mergeCell ref="F264:I264"/>
    <mergeCell ref="L264:M264"/>
    <mergeCell ref="N264:Q264"/>
    <mergeCell ref="F265:I265"/>
    <mergeCell ref="L265:M265"/>
    <mergeCell ref="N265:Q265"/>
    <mergeCell ref="F266:I266"/>
    <mergeCell ref="L266:M266"/>
    <mergeCell ref="N266:Q266"/>
    <mergeCell ref="F261:I261"/>
    <mergeCell ref="L261:M261"/>
    <mergeCell ref="N261:Q261"/>
    <mergeCell ref="F262:I262"/>
    <mergeCell ref="L262:M262"/>
    <mergeCell ref="N262:Q262"/>
    <mergeCell ref="F263:I263"/>
    <mergeCell ref="L263:M263"/>
    <mergeCell ref="N263:Q263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06:I206"/>
    <mergeCell ref="L206:M206"/>
    <mergeCell ref="N206:Q206"/>
    <mergeCell ref="F207:I207"/>
    <mergeCell ref="L207:M207"/>
    <mergeCell ref="N207:Q207"/>
    <mergeCell ref="F209:I209"/>
    <mergeCell ref="L209:M209"/>
    <mergeCell ref="N209:Q209"/>
    <mergeCell ref="N208:Q208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192:I192"/>
    <mergeCell ref="L192:M192"/>
    <mergeCell ref="N192:Q192"/>
    <mergeCell ref="F194:I194"/>
    <mergeCell ref="L194:M194"/>
    <mergeCell ref="N194:Q194"/>
    <mergeCell ref="F196:I196"/>
    <mergeCell ref="L196:M196"/>
    <mergeCell ref="N196:Q196"/>
    <mergeCell ref="N193:Q193"/>
    <mergeCell ref="N195:Q195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85:I185"/>
    <mergeCell ref="L185:M185"/>
    <mergeCell ref="N185:Q185"/>
    <mergeCell ref="F187:I187"/>
    <mergeCell ref="L187:M187"/>
    <mergeCell ref="N187:Q187"/>
    <mergeCell ref="F188:I188"/>
    <mergeCell ref="L188:M188"/>
    <mergeCell ref="N188:Q188"/>
    <mergeCell ref="N186:Q186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77:I177"/>
    <mergeCell ref="L177:M177"/>
    <mergeCell ref="N177:Q177"/>
    <mergeCell ref="F180:I180"/>
    <mergeCell ref="L180:M180"/>
    <mergeCell ref="N180:Q180"/>
    <mergeCell ref="F181:I181"/>
    <mergeCell ref="L181:M181"/>
    <mergeCell ref="N181:Q181"/>
    <mergeCell ref="N179:Q179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69:I169"/>
    <mergeCell ref="L169:M169"/>
    <mergeCell ref="N169:Q169"/>
    <mergeCell ref="F170:I170"/>
    <mergeCell ref="L170:M170"/>
    <mergeCell ref="N170:Q170"/>
    <mergeCell ref="F172:I172"/>
    <mergeCell ref="L172:M172"/>
    <mergeCell ref="N172:Q172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59:I159"/>
    <mergeCell ref="L159:M159"/>
    <mergeCell ref="N159:Q159"/>
    <mergeCell ref="F161:I161"/>
    <mergeCell ref="L161:M161"/>
    <mergeCell ref="N161:Q161"/>
    <mergeCell ref="F162:I162"/>
    <mergeCell ref="L162:M162"/>
    <mergeCell ref="N162:Q162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L123:Q123"/>
    <mergeCell ref="C129:Q129"/>
    <mergeCell ref="F131:P131"/>
    <mergeCell ref="M133:P133"/>
    <mergeCell ref="M135:Q135"/>
    <mergeCell ref="M136:Q136"/>
    <mergeCell ref="F138:I138"/>
    <mergeCell ref="L138:M138"/>
    <mergeCell ref="N138:Q138"/>
    <mergeCell ref="D117:H117"/>
    <mergeCell ref="N117:Q117"/>
    <mergeCell ref="D118:H118"/>
    <mergeCell ref="N118:Q118"/>
    <mergeCell ref="D119:H119"/>
    <mergeCell ref="N119:Q119"/>
    <mergeCell ref="D120:H120"/>
    <mergeCell ref="N120:Q120"/>
    <mergeCell ref="N121:Q121"/>
    <mergeCell ref="N107:Q107"/>
    <mergeCell ref="N108:Q108"/>
    <mergeCell ref="N109:Q109"/>
    <mergeCell ref="N110:Q110"/>
    <mergeCell ref="N111:Q111"/>
    <mergeCell ref="N112:Q112"/>
    <mergeCell ref="N113:Q113"/>
    <mergeCell ref="N115:Q115"/>
    <mergeCell ref="D116:H116"/>
    <mergeCell ref="N116:Q116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E14:L14"/>
    <mergeCell ref="O14:P14"/>
  </mergeCells>
  <hyperlinks>
    <hyperlink ref="F1:G1" location="C2" display="1) Krycí list rozpočtu"/>
    <hyperlink ref="H1:K1" location="C85" display="2) Rekapitulace rozpočtu"/>
    <hyperlink ref="L1" location="C138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LENKA\Lenka Jandová</dc:creator>
  <cp:keywords/>
  <dc:description/>
  <cp:lastModifiedBy>Lenka Jandová</cp:lastModifiedBy>
  <dcterms:created xsi:type="dcterms:W3CDTF">2018-06-01T08:53:15Z</dcterms:created>
  <dcterms:modified xsi:type="dcterms:W3CDTF">2018-06-01T08:54:24Z</dcterms:modified>
  <cp:category/>
  <cp:version/>
  <cp:contentType/>
  <cp:contentStatus/>
</cp:coreProperties>
</file>