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ZPŘ\Nová složka (2)\"/>
    </mc:Choice>
  </mc:AlternateContent>
  <bookViews>
    <workbookView xWindow="0" yWindow="0" windowWidth="28800" windowHeight="12345" activeTab="1"/>
  </bookViews>
  <sheets>
    <sheet name="Rekapitulace stavby" sheetId="1" r:id="rId1"/>
    <sheet name="20180386 - Rekonstrukce s..." sheetId="2" r:id="rId2"/>
  </sheets>
  <definedNames>
    <definedName name="_xlnm.Print_Titles" localSheetId="1">'20180386 - Rekonstrukce s...'!$134:$134</definedName>
    <definedName name="_xlnm.Print_Titles" localSheetId="0">'Rekapitulace stavby'!$85:$85</definedName>
    <definedName name="_xlnm.Print_Area" localSheetId="1">'20180386 - Rekonstrukce s...'!$C$4:$Q$70,'20180386 - Rekonstrukce s...'!$C$76:$Q$119,'20180386 - Rekonstrukce s...'!$C$125:$Q$327</definedName>
    <definedName name="_xlnm.Print_Area" localSheetId="0">'Rekapitulace stavby'!$C$4:$AP$70,'Rekapitulace stavby'!$C$76:$AP$105</definedName>
  </definedNames>
  <calcPr calcId="162913"/>
</workbook>
</file>

<file path=xl/calcChain.xml><?xml version="1.0" encoding="utf-8"?>
<calcChain xmlns="http://schemas.openxmlformats.org/spreadsheetml/2006/main">
  <c r="AY88" i="1" l="1"/>
  <c r="AX88" i="1"/>
  <c r="BI327" i="2"/>
  <c r="BH327" i="2"/>
  <c r="BG327" i="2"/>
  <c r="BF327" i="2"/>
  <c r="BK327" i="2"/>
  <c r="N327" i="2" s="1"/>
  <c r="BE327" i="2" s="1"/>
  <c r="BI326" i="2"/>
  <c r="BH326" i="2"/>
  <c r="BG326" i="2"/>
  <c r="BF326" i="2"/>
  <c r="BK326" i="2"/>
  <c r="N326" i="2" s="1"/>
  <c r="BE326" i="2" s="1"/>
  <c r="BI325" i="2"/>
  <c r="BH325" i="2"/>
  <c r="BG325" i="2"/>
  <c r="BF325" i="2"/>
  <c r="BK325" i="2"/>
  <c r="N325" i="2"/>
  <c r="BE325" i="2" s="1"/>
  <c r="BI324" i="2"/>
  <c r="BH324" i="2"/>
  <c r="BG324" i="2"/>
  <c r="BF324" i="2"/>
  <c r="BK324" i="2"/>
  <c r="N324" i="2" s="1"/>
  <c r="BE324" i="2"/>
  <c r="BI323" i="2"/>
  <c r="BH323" i="2"/>
  <c r="BG323" i="2"/>
  <c r="BF323" i="2"/>
  <c r="BK323" i="2"/>
  <c r="BK322" i="2" s="1"/>
  <c r="N322" i="2" s="1"/>
  <c r="N109" i="2" s="1"/>
  <c r="BI321" i="2"/>
  <c r="BH321" i="2"/>
  <c r="BG321" i="2"/>
  <c r="BF321" i="2"/>
  <c r="AA321" i="2"/>
  <c r="Y321" i="2"/>
  <c r="W321" i="2"/>
  <c r="BK321" i="2"/>
  <c r="N321" i="2"/>
  <c r="BE321" i="2"/>
  <c r="BI320" i="2"/>
  <c r="BH320" i="2"/>
  <c r="BG320" i="2"/>
  <c r="BF320" i="2"/>
  <c r="AA320" i="2"/>
  <c r="Y320" i="2"/>
  <c r="W320" i="2"/>
  <c r="BK320" i="2"/>
  <c r="N320" i="2"/>
  <c r="BE320" i="2" s="1"/>
  <c r="BI319" i="2"/>
  <c r="BH319" i="2"/>
  <c r="BG319" i="2"/>
  <c r="BF319" i="2"/>
  <c r="AA319" i="2"/>
  <c r="Y319" i="2"/>
  <c r="Y314" i="2" s="1"/>
  <c r="W319" i="2"/>
  <c r="BK319" i="2"/>
  <c r="N319" i="2"/>
  <c r="BE319" i="2"/>
  <c r="BI318" i="2"/>
  <c r="BH318" i="2"/>
  <c r="BG318" i="2"/>
  <c r="BF318" i="2"/>
  <c r="AA318" i="2"/>
  <c r="Y318" i="2"/>
  <c r="W318" i="2"/>
  <c r="BK318" i="2"/>
  <c r="N318" i="2"/>
  <c r="BE318" i="2" s="1"/>
  <c r="BI317" i="2"/>
  <c r="BH317" i="2"/>
  <c r="BG317" i="2"/>
  <c r="BF317" i="2"/>
  <c r="AA317" i="2"/>
  <c r="Y317" i="2"/>
  <c r="W317" i="2"/>
  <c r="BK317" i="2"/>
  <c r="N317" i="2"/>
  <c r="BE317" i="2"/>
  <c r="BI315" i="2"/>
  <c r="BH315" i="2"/>
  <c r="BG315" i="2"/>
  <c r="BF315" i="2"/>
  <c r="AA315" i="2"/>
  <c r="Y315" i="2"/>
  <c r="W315" i="2"/>
  <c r="BK315" i="2"/>
  <c r="BK314" i="2"/>
  <c r="N314" i="2" s="1"/>
  <c r="N108" i="2" s="1"/>
  <c r="N315" i="2"/>
  <c r="BE315" i="2"/>
  <c r="BI310" i="2"/>
  <c r="BH310" i="2"/>
  <c r="BG310" i="2"/>
  <c r="BF310" i="2"/>
  <c r="AA310" i="2"/>
  <c r="Y310" i="2"/>
  <c r="W310" i="2"/>
  <c r="BK310" i="2"/>
  <c r="N310" i="2"/>
  <c r="BE310" i="2" s="1"/>
  <c r="BI308" i="2"/>
  <c r="BH308" i="2"/>
  <c r="BG308" i="2"/>
  <c r="BF308" i="2"/>
  <c r="AA308" i="2"/>
  <c r="Y308" i="2"/>
  <c r="Y303" i="2" s="1"/>
  <c r="W308" i="2"/>
  <c r="BK308" i="2"/>
  <c r="N308" i="2"/>
  <c r="BE308" i="2"/>
  <c r="BI307" i="2"/>
  <c r="BH307" i="2"/>
  <c r="BG307" i="2"/>
  <c r="BF307" i="2"/>
  <c r="AA307" i="2"/>
  <c r="Y307" i="2"/>
  <c r="W307" i="2"/>
  <c r="BK307" i="2"/>
  <c r="N307" i="2"/>
  <c r="BE307" i="2" s="1"/>
  <c r="BI305" i="2"/>
  <c r="BH305" i="2"/>
  <c r="BG305" i="2"/>
  <c r="BF305" i="2"/>
  <c r="AA305" i="2"/>
  <c r="Y305" i="2"/>
  <c r="W305" i="2"/>
  <c r="BK305" i="2"/>
  <c r="N305" i="2"/>
  <c r="BE305" i="2"/>
  <c r="BI304" i="2"/>
  <c r="BH304" i="2"/>
  <c r="BG304" i="2"/>
  <c r="BF304" i="2"/>
  <c r="AA304" i="2"/>
  <c r="Y304" i="2"/>
  <c r="W304" i="2"/>
  <c r="BK304" i="2"/>
  <c r="BK303" i="2"/>
  <c r="N303" i="2" s="1"/>
  <c r="N107" i="2" s="1"/>
  <c r="N304" i="2"/>
  <c r="BE304" i="2"/>
  <c r="BI302" i="2"/>
  <c r="BH302" i="2"/>
  <c r="BG302" i="2"/>
  <c r="BF302" i="2"/>
  <c r="AA302" i="2"/>
  <c r="Y302" i="2"/>
  <c r="W302" i="2"/>
  <c r="BK302" i="2"/>
  <c r="N302" i="2"/>
  <c r="BE302" i="2" s="1"/>
  <c r="BI301" i="2"/>
  <c r="BH301" i="2"/>
  <c r="BG301" i="2"/>
  <c r="BF301" i="2"/>
  <c r="AA301" i="2"/>
  <c r="Y301" i="2"/>
  <c r="W301" i="2"/>
  <c r="BK301" i="2"/>
  <c r="N301" i="2"/>
  <c r="BE301" i="2"/>
  <c r="BI298" i="2"/>
  <c r="BH298" i="2"/>
  <c r="BG298" i="2"/>
  <c r="BF298" i="2"/>
  <c r="AA298" i="2"/>
  <c r="Y298" i="2"/>
  <c r="W298" i="2"/>
  <c r="BK298" i="2"/>
  <c r="N298" i="2"/>
  <c r="BE298" i="2" s="1"/>
  <c r="BI296" i="2"/>
  <c r="BH296" i="2"/>
  <c r="BG296" i="2"/>
  <c r="BF296" i="2"/>
  <c r="AA296" i="2"/>
  <c r="Y296" i="2"/>
  <c r="W296" i="2"/>
  <c r="BK296" i="2"/>
  <c r="N296" i="2"/>
  <c r="BE296" i="2"/>
  <c r="BI295" i="2"/>
  <c r="BH295" i="2"/>
  <c r="BG295" i="2"/>
  <c r="BF295" i="2"/>
  <c r="AA295" i="2"/>
  <c r="Y295" i="2"/>
  <c r="W295" i="2"/>
  <c r="BK295" i="2"/>
  <c r="N295" i="2"/>
  <c r="BE295" i="2" s="1"/>
  <c r="BI294" i="2"/>
  <c r="BH294" i="2"/>
  <c r="BG294" i="2"/>
  <c r="BF294" i="2"/>
  <c r="AA294" i="2"/>
  <c r="Y294" i="2"/>
  <c r="W294" i="2"/>
  <c r="BK294" i="2"/>
  <c r="N294" i="2"/>
  <c r="BE294" i="2"/>
  <c r="BI293" i="2"/>
  <c r="BH293" i="2"/>
  <c r="BG293" i="2"/>
  <c r="BF293" i="2"/>
  <c r="AA293" i="2"/>
  <c r="Y293" i="2"/>
  <c r="W293" i="2"/>
  <c r="BK293" i="2"/>
  <c r="N293" i="2"/>
  <c r="BE293" i="2" s="1"/>
  <c r="BI292" i="2"/>
  <c r="BH292" i="2"/>
  <c r="BG292" i="2"/>
  <c r="BF292" i="2"/>
  <c r="AA292" i="2"/>
  <c r="Y292" i="2"/>
  <c r="W292" i="2"/>
  <c r="BK292" i="2"/>
  <c r="N292" i="2"/>
  <c r="BE292" i="2"/>
  <c r="BI291" i="2"/>
  <c r="BH291" i="2"/>
  <c r="BG291" i="2"/>
  <c r="BF291" i="2"/>
  <c r="AA291" i="2"/>
  <c r="Y291" i="2"/>
  <c r="W291" i="2"/>
  <c r="BK291" i="2"/>
  <c r="N291" i="2"/>
  <c r="BE291" i="2" s="1"/>
  <c r="BI290" i="2"/>
  <c r="BH290" i="2"/>
  <c r="BG290" i="2"/>
  <c r="BF290" i="2"/>
  <c r="AA290" i="2"/>
  <c r="Y290" i="2"/>
  <c r="W290" i="2"/>
  <c r="BK290" i="2"/>
  <c r="N290" i="2"/>
  <c r="BE290" i="2"/>
  <c r="BI289" i="2"/>
  <c r="BH289" i="2"/>
  <c r="BG289" i="2"/>
  <c r="BF289" i="2"/>
  <c r="AA289" i="2"/>
  <c r="Y289" i="2"/>
  <c r="W289" i="2"/>
  <c r="BK289" i="2"/>
  <c r="N289" i="2"/>
  <c r="BE289" i="2" s="1"/>
  <c r="BI288" i="2"/>
  <c r="BH288" i="2"/>
  <c r="BG288" i="2"/>
  <c r="BF288" i="2"/>
  <c r="AA288" i="2"/>
  <c r="Y288" i="2"/>
  <c r="W288" i="2"/>
  <c r="BK288" i="2"/>
  <c r="N288" i="2"/>
  <c r="BE288" i="2"/>
  <c r="BI287" i="2"/>
  <c r="BH287" i="2"/>
  <c r="BG287" i="2"/>
  <c r="BF287" i="2"/>
  <c r="AA287" i="2"/>
  <c r="AA285" i="2" s="1"/>
  <c r="Y287" i="2"/>
  <c r="W287" i="2"/>
  <c r="BK287" i="2"/>
  <c r="N287" i="2"/>
  <c r="BE287" i="2" s="1"/>
  <c r="BI286" i="2"/>
  <c r="BH286" i="2"/>
  <c r="BG286" i="2"/>
  <c r="BF286" i="2"/>
  <c r="AA286" i="2"/>
  <c r="Y286" i="2"/>
  <c r="W286" i="2"/>
  <c r="W285" i="2"/>
  <c r="BK286" i="2"/>
  <c r="N286" i="2"/>
  <c r="BE286" i="2"/>
  <c r="BI284" i="2"/>
  <c r="BH284" i="2"/>
  <c r="BG284" i="2"/>
  <c r="BF284" i="2"/>
  <c r="AA284" i="2"/>
  <c r="Y284" i="2"/>
  <c r="W284" i="2"/>
  <c r="BK284" i="2"/>
  <c r="N284" i="2"/>
  <c r="BE284" i="2"/>
  <c r="BI283" i="2"/>
  <c r="BH283" i="2"/>
  <c r="BG283" i="2"/>
  <c r="BF283" i="2"/>
  <c r="AA283" i="2"/>
  <c r="AA282" i="2" s="1"/>
  <c r="Y283" i="2"/>
  <c r="Y282" i="2"/>
  <c r="W283" i="2"/>
  <c r="W282" i="2" s="1"/>
  <c r="BK283" i="2"/>
  <c r="BK282" i="2"/>
  <c r="N282" i="2"/>
  <c r="N105" i="2" s="1"/>
  <c r="N283" i="2"/>
  <c r="BE283" i="2" s="1"/>
  <c r="BI281" i="2"/>
  <c r="BH281" i="2"/>
  <c r="BG281" i="2"/>
  <c r="BF281" i="2"/>
  <c r="AA281" i="2"/>
  <c r="Y281" i="2"/>
  <c r="W281" i="2"/>
  <c r="BK281" i="2"/>
  <c r="N281" i="2"/>
  <c r="BE281" i="2" s="1"/>
  <c r="BI280" i="2"/>
  <c r="BH280" i="2"/>
  <c r="BG280" i="2"/>
  <c r="BF280" i="2"/>
  <c r="AA280" i="2"/>
  <c r="Y280" i="2"/>
  <c r="W280" i="2"/>
  <c r="BK280" i="2"/>
  <c r="N280" i="2"/>
  <c r="BE280" i="2"/>
  <c r="BI278" i="2"/>
  <c r="BH278" i="2"/>
  <c r="BG278" i="2"/>
  <c r="BF278" i="2"/>
  <c r="AA278" i="2"/>
  <c r="Y278" i="2"/>
  <c r="Y277" i="2"/>
  <c r="W278" i="2"/>
  <c r="W277" i="2" s="1"/>
  <c r="BK278" i="2"/>
  <c r="BK277" i="2"/>
  <c r="N277" i="2"/>
  <c r="N104" i="2" s="1"/>
  <c r="N278" i="2"/>
  <c r="BE278" i="2" s="1"/>
  <c r="BI275" i="2"/>
  <c r="BH275" i="2"/>
  <c r="BG275" i="2"/>
  <c r="BF275" i="2"/>
  <c r="AA275" i="2"/>
  <c r="AA273" i="2" s="1"/>
  <c r="Y275" i="2"/>
  <c r="W275" i="2"/>
  <c r="BK275" i="2"/>
  <c r="N275" i="2"/>
  <c r="BE275" i="2" s="1"/>
  <c r="BI274" i="2"/>
  <c r="BH274" i="2"/>
  <c r="BG274" i="2"/>
  <c r="BF274" i="2"/>
  <c r="AA274" i="2"/>
  <c r="Y274" i="2"/>
  <c r="Y273" i="2" s="1"/>
  <c r="W274" i="2"/>
  <c r="W273" i="2"/>
  <c r="BK274" i="2"/>
  <c r="BK273" i="2" s="1"/>
  <c r="N273" i="2" s="1"/>
  <c r="N103" i="2" s="1"/>
  <c r="N274" i="2"/>
  <c r="BE274" i="2"/>
  <c r="BI272" i="2"/>
  <c r="BH272" i="2"/>
  <c r="BG272" i="2"/>
  <c r="BF272" i="2"/>
  <c r="AA272" i="2"/>
  <c r="Y272" i="2"/>
  <c r="W272" i="2"/>
  <c r="BK272" i="2"/>
  <c r="N272" i="2"/>
  <c r="BE272" i="2"/>
  <c r="BI271" i="2"/>
  <c r="BH271" i="2"/>
  <c r="BG271" i="2"/>
  <c r="BF271" i="2"/>
  <c r="AA271" i="2"/>
  <c r="Y271" i="2"/>
  <c r="W271" i="2"/>
  <c r="BK271" i="2"/>
  <c r="N271" i="2"/>
  <c r="BE271" i="2" s="1"/>
  <c r="BI269" i="2"/>
  <c r="BH269" i="2"/>
  <c r="BG269" i="2"/>
  <c r="BF269" i="2"/>
  <c r="AA269" i="2"/>
  <c r="Y269" i="2"/>
  <c r="W269" i="2"/>
  <c r="W266" i="2" s="1"/>
  <c r="BK269" i="2"/>
  <c r="N269" i="2"/>
  <c r="BE269" i="2"/>
  <c r="BI268" i="2"/>
  <c r="BH268" i="2"/>
  <c r="BG268" i="2"/>
  <c r="BF268" i="2"/>
  <c r="AA268" i="2"/>
  <c r="Y268" i="2"/>
  <c r="W268" i="2"/>
  <c r="BK268" i="2"/>
  <c r="N268" i="2"/>
  <c r="BE268" i="2" s="1"/>
  <c r="BI267" i="2"/>
  <c r="BH267" i="2"/>
  <c r="BG267" i="2"/>
  <c r="BF267" i="2"/>
  <c r="AA267" i="2"/>
  <c r="AA266" i="2"/>
  <c r="Y267" i="2"/>
  <c r="Y266" i="2" s="1"/>
  <c r="W267" i="2"/>
  <c r="BK267" i="2"/>
  <c r="N267" i="2"/>
  <c r="BE267" i="2" s="1"/>
  <c r="BI265" i="2"/>
  <c r="BH265" i="2"/>
  <c r="BG265" i="2"/>
  <c r="BF265" i="2"/>
  <c r="AA265" i="2"/>
  <c r="Y265" i="2"/>
  <c r="W265" i="2"/>
  <c r="BK265" i="2"/>
  <c r="N265" i="2"/>
  <c r="BE265" i="2"/>
  <c r="BI264" i="2"/>
  <c r="BH264" i="2"/>
  <c r="BG264" i="2"/>
  <c r="BF264" i="2"/>
  <c r="AA264" i="2"/>
  <c r="Y264" i="2"/>
  <c r="W264" i="2"/>
  <c r="BK264" i="2"/>
  <c r="BK257" i="2" s="1"/>
  <c r="N257" i="2" s="1"/>
  <c r="N101" i="2" s="1"/>
  <c r="N264" i="2"/>
  <c r="BE264" i="2" s="1"/>
  <c r="BI263" i="2"/>
  <c r="BH263" i="2"/>
  <c r="BG263" i="2"/>
  <c r="BF263" i="2"/>
  <c r="AA263" i="2"/>
  <c r="Y263" i="2"/>
  <c r="W263" i="2"/>
  <c r="BK263" i="2"/>
  <c r="N263" i="2"/>
  <c r="BE263" i="2"/>
  <c r="BI262" i="2"/>
  <c r="BH262" i="2"/>
  <c r="BG262" i="2"/>
  <c r="BF262" i="2"/>
  <c r="AA262" i="2"/>
  <c r="Y262" i="2"/>
  <c r="W262" i="2"/>
  <c r="BK262" i="2"/>
  <c r="N262" i="2"/>
  <c r="BE262" i="2" s="1"/>
  <c r="BI261" i="2"/>
  <c r="BH261" i="2"/>
  <c r="BG261" i="2"/>
  <c r="BF261" i="2"/>
  <c r="AA261" i="2"/>
  <c r="Y261" i="2"/>
  <c r="W261" i="2"/>
  <c r="BK261" i="2"/>
  <c r="N261" i="2"/>
  <c r="BE261" i="2"/>
  <c r="BI260" i="2"/>
  <c r="BH260" i="2"/>
  <c r="BG260" i="2"/>
  <c r="BF260" i="2"/>
  <c r="AA260" i="2"/>
  <c r="Y260" i="2"/>
  <c r="W260" i="2"/>
  <c r="BK260" i="2"/>
  <c r="N260" i="2"/>
  <c r="BE260" i="2" s="1"/>
  <c r="BI259" i="2"/>
  <c r="BH259" i="2"/>
  <c r="BG259" i="2"/>
  <c r="BF259" i="2"/>
  <c r="AA259" i="2"/>
  <c r="Y259" i="2"/>
  <c r="Y257" i="2" s="1"/>
  <c r="W259" i="2"/>
  <c r="BK259" i="2"/>
  <c r="N259" i="2"/>
  <c r="BE259" i="2"/>
  <c r="BI258" i="2"/>
  <c r="BH258" i="2"/>
  <c r="BG258" i="2"/>
  <c r="BF258" i="2"/>
  <c r="AA258" i="2"/>
  <c r="Y258" i="2"/>
  <c r="W258" i="2"/>
  <c r="W257" i="2" s="1"/>
  <c r="BK258" i="2"/>
  <c r="N258" i="2"/>
  <c r="BE258" i="2" s="1"/>
  <c r="BI256" i="2"/>
  <c r="BH256" i="2"/>
  <c r="BG256" i="2"/>
  <c r="BF256" i="2"/>
  <c r="AA256" i="2"/>
  <c r="Y256" i="2"/>
  <c r="W256" i="2"/>
  <c r="BK256" i="2"/>
  <c r="N256" i="2"/>
  <c r="BE256" i="2" s="1"/>
  <c r="BI255" i="2"/>
  <c r="BH255" i="2"/>
  <c r="BG255" i="2"/>
  <c r="BF255" i="2"/>
  <c r="AA255" i="2"/>
  <c r="Y255" i="2"/>
  <c r="Y253" i="2" s="1"/>
  <c r="W255" i="2"/>
  <c r="BK255" i="2"/>
  <c r="N255" i="2"/>
  <c r="BE255" i="2"/>
  <c r="BI254" i="2"/>
  <c r="BH254" i="2"/>
  <c r="BG254" i="2"/>
  <c r="BF254" i="2"/>
  <c r="AA254" i="2"/>
  <c r="AA253" i="2" s="1"/>
  <c r="Y254" i="2"/>
  <c r="W254" i="2"/>
  <c r="W253" i="2" s="1"/>
  <c r="BK254" i="2"/>
  <c r="BK253" i="2"/>
  <c r="N253" i="2"/>
  <c r="N100" i="2" s="1"/>
  <c r="N254" i="2"/>
  <c r="BE254" i="2"/>
  <c r="BI252" i="2"/>
  <c r="BH252" i="2"/>
  <c r="BG252" i="2"/>
  <c r="BF252" i="2"/>
  <c r="AA252" i="2"/>
  <c r="Y252" i="2"/>
  <c r="W252" i="2"/>
  <c r="BK252" i="2"/>
  <c r="N252" i="2"/>
  <c r="BE252" i="2" s="1"/>
  <c r="BI251" i="2"/>
  <c r="BH251" i="2"/>
  <c r="BG251" i="2"/>
  <c r="BF251" i="2"/>
  <c r="AA251" i="2"/>
  <c r="Y251" i="2"/>
  <c r="W251" i="2"/>
  <c r="BK251" i="2"/>
  <c r="N251" i="2"/>
  <c r="BE251" i="2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BK249" i="2"/>
  <c r="N249" i="2"/>
  <c r="BE249" i="2"/>
  <c r="BI248" i="2"/>
  <c r="BH248" i="2"/>
  <c r="BG248" i="2"/>
  <c r="BF248" i="2"/>
  <c r="AA248" i="2"/>
  <c r="Y248" i="2"/>
  <c r="W248" i="2"/>
  <c r="BK248" i="2"/>
  <c r="BK244" i="2" s="1"/>
  <c r="N244" i="2" s="1"/>
  <c r="N99" i="2" s="1"/>
  <c r="N248" i="2"/>
  <c r="BE248" i="2" s="1"/>
  <c r="BI247" i="2"/>
  <c r="BH247" i="2"/>
  <c r="BG247" i="2"/>
  <c r="BF247" i="2"/>
  <c r="AA247" i="2"/>
  <c r="Y247" i="2"/>
  <c r="Y244" i="2" s="1"/>
  <c r="W247" i="2"/>
  <c r="BK247" i="2"/>
  <c r="N247" i="2"/>
  <c r="BE247" i="2"/>
  <c r="BI245" i="2"/>
  <c r="BH245" i="2"/>
  <c r="BG245" i="2"/>
  <c r="BF245" i="2"/>
  <c r="AA245" i="2"/>
  <c r="AA244" i="2" s="1"/>
  <c r="Y245" i="2"/>
  <c r="W245" i="2"/>
  <c r="BK245" i="2"/>
  <c r="N245" i="2"/>
  <c r="BE245" i="2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AA242" i="2"/>
  <c r="Y242" i="2"/>
  <c r="W242" i="2"/>
  <c r="BK242" i="2"/>
  <c r="N242" i="2"/>
  <c r="BE242" i="2"/>
  <c r="BI241" i="2"/>
  <c r="BH241" i="2"/>
  <c r="BG241" i="2"/>
  <c r="BF241" i="2"/>
  <c r="AA241" i="2"/>
  <c r="Y241" i="2"/>
  <c r="W241" i="2"/>
  <c r="BK241" i="2"/>
  <c r="N241" i="2"/>
  <c r="BE241" i="2" s="1"/>
  <c r="BI240" i="2"/>
  <c r="BH240" i="2"/>
  <c r="BG240" i="2"/>
  <c r="BF240" i="2"/>
  <c r="AA240" i="2"/>
  <c r="Y240" i="2"/>
  <c r="W240" i="2"/>
  <c r="W232" i="2" s="1"/>
  <c r="BK240" i="2"/>
  <c r="N240" i="2"/>
  <c r="BE240" i="2"/>
  <c r="BI239" i="2"/>
  <c r="BH239" i="2"/>
  <c r="BG239" i="2"/>
  <c r="BF239" i="2"/>
  <c r="AA239" i="2"/>
  <c r="Y239" i="2"/>
  <c r="W239" i="2"/>
  <c r="BK239" i="2"/>
  <c r="N239" i="2"/>
  <c r="BE239" i="2" s="1"/>
  <c r="BI238" i="2"/>
  <c r="BH238" i="2"/>
  <c r="BG238" i="2"/>
  <c r="BF238" i="2"/>
  <c r="AA238" i="2"/>
  <c r="Y238" i="2"/>
  <c r="W238" i="2"/>
  <c r="BK238" i="2"/>
  <c r="N238" i="2"/>
  <c r="BE238" i="2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/>
  <c r="BI235" i="2"/>
  <c r="BH235" i="2"/>
  <c r="BG235" i="2"/>
  <c r="BF235" i="2"/>
  <c r="AA235" i="2"/>
  <c r="Y235" i="2"/>
  <c r="W235" i="2"/>
  <c r="BK235" i="2"/>
  <c r="N235" i="2"/>
  <c r="BE235" i="2" s="1"/>
  <c r="BI233" i="2"/>
  <c r="BH233" i="2"/>
  <c r="BG233" i="2"/>
  <c r="BF233" i="2"/>
  <c r="AA233" i="2"/>
  <c r="AA232" i="2"/>
  <c r="Y233" i="2"/>
  <c r="W233" i="2"/>
  <c r="BK233" i="2"/>
  <c r="BK232" i="2" s="1"/>
  <c r="N232" i="2" s="1"/>
  <c r="N98" i="2" s="1"/>
  <c r="N233" i="2"/>
  <c r="BE233" i="2" s="1"/>
  <c r="BI231" i="2"/>
  <c r="BH231" i="2"/>
  <c r="BG231" i="2"/>
  <c r="BF231" i="2"/>
  <c r="AA231" i="2"/>
  <c r="Y231" i="2"/>
  <c r="W231" i="2"/>
  <c r="BK231" i="2"/>
  <c r="N231" i="2"/>
  <c r="BE231" i="2"/>
  <c r="BI230" i="2"/>
  <c r="BH230" i="2"/>
  <c r="BG230" i="2"/>
  <c r="BF230" i="2"/>
  <c r="AA230" i="2"/>
  <c r="Y230" i="2"/>
  <c r="W230" i="2"/>
  <c r="BK230" i="2"/>
  <c r="BK222" i="2" s="1"/>
  <c r="N222" i="2" s="1"/>
  <c r="N97" i="2" s="1"/>
  <c r="N230" i="2"/>
  <c r="BE230" i="2" s="1"/>
  <c r="BI229" i="2"/>
  <c r="BH229" i="2"/>
  <c r="BG229" i="2"/>
  <c r="BF229" i="2"/>
  <c r="AA229" i="2"/>
  <c r="Y229" i="2"/>
  <c r="W229" i="2"/>
  <c r="BK229" i="2"/>
  <c r="N229" i="2"/>
  <c r="BE229" i="2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AA227" i="2"/>
  <c r="Y227" i="2"/>
  <c r="W227" i="2"/>
  <c r="BK227" i="2"/>
  <c r="N227" i="2"/>
  <c r="BE227" i="2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Y225" i="2"/>
  <c r="W225" i="2"/>
  <c r="BK225" i="2"/>
  <c r="N225" i="2"/>
  <c r="BE225" i="2"/>
  <c r="BI223" i="2"/>
  <c r="BH223" i="2"/>
  <c r="BG223" i="2"/>
  <c r="BF223" i="2"/>
  <c r="AA223" i="2"/>
  <c r="Y223" i="2"/>
  <c r="Y222" i="2"/>
  <c r="W223" i="2"/>
  <c r="BK223" i="2"/>
  <c r="N223" i="2"/>
  <c r="BE223" i="2" s="1"/>
  <c r="BI221" i="2"/>
  <c r="BH221" i="2"/>
  <c r="BG221" i="2"/>
  <c r="BF221" i="2"/>
  <c r="AA221" i="2"/>
  <c r="Y221" i="2"/>
  <c r="W221" i="2"/>
  <c r="BK221" i="2"/>
  <c r="N221" i="2"/>
  <c r="BE221" i="2" s="1"/>
  <c r="BI220" i="2"/>
  <c r="BH220" i="2"/>
  <c r="BG220" i="2"/>
  <c r="BF220" i="2"/>
  <c r="AA220" i="2"/>
  <c r="Y220" i="2"/>
  <c r="W220" i="2"/>
  <c r="BK220" i="2"/>
  <c r="N220" i="2"/>
  <c r="BE220" i="2"/>
  <c r="BI217" i="2"/>
  <c r="BH217" i="2"/>
  <c r="BG217" i="2"/>
  <c r="BF217" i="2"/>
  <c r="AA217" i="2"/>
  <c r="Y217" i="2"/>
  <c r="W217" i="2"/>
  <c r="BK217" i="2"/>
  <c r="N217" i="2"/>
  <c r="BE217" i="2" s="1"/>
  <c r="BI215" i="2"/>
  <c r="BH215" i="2"/>
  <c r="BG215" i="2"/>
  <c r="BF215" i="2"/>
  <c r="AA215" i="2"/>
  <c r="Y215" i="2"/>
  <c r="W215" i="2"/>
  <c r="BK215" i="2"/>
  <c r="N215" i="2"/>
  <c r="BE215" i="2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/>
  <c r="BI212" i="2"/>
  <c r="BH212" i="2"/>
  <c r="BG212" i="2"/>
  <c r="BF212" i="2"/>
  <c r="AA212" i="2"/>
  <c r="Y212" i="2"/>
  <c r="W212" i="2"/>
  <c r="BK212" i="2"/>
  <c r="N212" i="2"/>
  <c r="BE212" i="2" s="1"/>
  <c r="BI211" i="2"/>
  <c r="BH211" i="2"/>
  <c r="BG211" i="2"/>
  <c r="BF211" i="2"/>
  <c r="AA211" i="2"/>
  <c r="Y211" i="2"/>
  <c r="W211" i="2"/>
  <c r="BK211" i="2"/>
  <c r="N211" i="2"/>
  <c r="BE211" i="2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AA209" i="2"/>
  <c r="Y209" i="2"/>
  <c r="W209" i="2"/>
  <c r="BK209" i="2"/>
  <c r="N209" i="2"/>
  <c r="BE209" i="2"/>
  <c r="BI208" i="2"/>
  <c r="BH208" i="2"/>
  <c r="BG208" i="2"/>
  <c r="BF208" i="2"/>
  <c r="AA208" i="2"/>
  <c r="Y208" i="2"/>
  <c r="W208" i="2"/>
  <c r="BK208" i="2"/>
  <c r="BK204" i="2" s="1"/>
  <c r="N204" i="2" s="1"/>
  <c r="N96" i="2" s="1"/>
  <c r="N208" i="2"/>
  <c r="BE208" i="2" s="1"/>
  <c r="BI207" i="2"/>
  <c r="BH207" i="2"/>
  <c r="BG207" i="2"/>
  <c r="BF207" i="2"/>
  <c r="AA207" i="2"/>
  <c r="Y207" i="2"/>
  <c r="Y204" i="2" s="1"/>
  <c r="W207" i="2"/>
  <c r="BK207" i="2"/>
  <c r="N207" i="2"/>
  <c r="BE207" i="2"/>
  <c r="BI205" i="2"/>
  <c r="BH205" i="2"/>
  <c r="BG205" i="2"/>
  <c r="BF205" i="2"/>
  <c r="AA205" i="2"/>
  <c r="Y205" i="2"/>
  <c r="W205" i="2"/>
  <c r="W204" i="2" s="1"/>
  <c r="BK205" i="2"/>
  <c r="N205" i="2"/>
  <c r="BE205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/>
  <c r="BI198" i="2"/>
  <c r="BH198" i="2"/>
  <c r="BG198" i="2"/>
  <c r="BF198" i="2"/>
  <c r="AA198" i="2"/>
  <c r="AA184" i="2" s="1"/>
  <c r="Y198" i="2"/>
  <c r="W198" i="2"/>
  <c r="BK198" i="2"/>
  <c r="N198" i="2"/>
  <c r="BE198" i="2" s="1"/>
  <c r="BI194" i="2"/>
  <c r="BH194" i="2"/>
  <c r="BG194" i="2"/>
  <c r="BF194" i="2"/>
  <c r="AA194" i="2"/>
  <c r="Y194" i="2"/>
  <c r="W194" i="2"/>
  <c r="BK194" i="2"/>
  <c r="N194" i="2"/>
  <c r="BE194" i="2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/>
  <c r="BI190" i="2"/>
  <c r="BH190" i="2"/>
  <c r="BG190" i="2"/>
  <c r="BF190" i="2"/>
  <c r="AA190" i="2"/>
  <c r="Y190" i="2"/>
  <c r="W190" i="2"/>
  <c r="BK190" i="2"/>
  <c r="N190" i="2"/>
  <c r="BE190" i="2" s="1"/>
  <c r="BI188" i="2"/>
  <c r="BH188" i="2"/>
  <c r="BG188" i="2"/>
  <c r="BF188" i="2"/>
  <c r="AA188" i="2"/>
  <c r="Y188" i="2"/>
  <c r="W188" i="2"/>
  <c r="W184" i="2" s="1"/>
  <c r="BK188" i="2"/>
  <c r="N188" i="2"/>
  <c r="BE188" i="2"/>
  <c r="BI187" i="2"/>
  <c r="BH187" i="2"/>
  <c r="BG187" i="2"/>
  <c r="BF187" i="2"/>
  <c r="AA187" i="2"/>
  <c r="Y187" i="2"/>
  <c r="W187" i="2"/>
  <c r="BK187" i="2"/>
  <c r="N187" i="2"/>
  <c r="BE187" i="2" s="1"/>
  <c r="BI185" i="2"/>
  <c r="BH185" i="2"/>
  <c r="BG185" i="2"/>
  <c r="BF185" i="2"/>
  <c r="AA185" i="2"/>
  <c r="Y185" i="2"/>
  <c r="Y184" i="2" s="1"/>
  <c r="W185" i="2"/>
  <c r="BK185" i="2"/>
  <c r="N185" i="2"/>
  <c r="BE185" i="2" s="1"/>
  <c r="BI183" i="2"/>
  <c r="BH183" i="2"/>
  <c r="BG183" i="2"/>
  <c r="BF183" i="2"/>
  <c r="AA183" i="2"/>
  <c r="Y183" i="2"/>
  <c r="W183" i="2"/>
  <c r="BK183" i="2"/>
  <c r="N183" i="2"/>
  <c r="BE183" i="2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AA181" i="2"/>
  <c r="Y181" i="2"/>
  <c r="W181" i="2"/>
  <c r="BK181" i="2"/>
  <c r="N181" i="2"/>
  <c r="BE181" i="2"/>
  <c r="BI180" i="2"/>
  <c r="BH180" i="2"/>
  <c r="BG180" i="2"/>
  <c r="BF180" i="2"/>
  <c r="AA180" i="2"/>
  <c r="AA178" i="2" s="1"/>
  <c r="Y180" i="2"/>
  <c r="W180" i="2"/>
  <c r="BK180" i="2"/>
  <c r="N180" i="2"/>
  <c r="BE180" i="2" s="1"/>
  <c r="BI179" i="2"/>
  <c r="BH179" i="2"/>
  <c r="BG179" i="2"/>
  <c r="BF179" i="2"/>
  <c r="AA179" i="2"/>
  <c r="Y179" i="2"/>
  <c r="W179" i="2"/>
  <c r="W178" i="2"/>
  <c r="BK179" i="2"/>
  <c r="N179" i="2"/>
  <c r="BE179" i="2"/>
  <c r="BI177" i="2"/>
  <c r="BH177" i="2"/>
  <c r="BG177" i="2"/>
  <c r="BF177" i="2"/>
  <c r="AA177" i="2"/>
  <c r="Y177" i="2"/>
  <c r="W177" i="2"/>
  <c r="BK177" i="2"/>
  <c r="N177" i="2"/>
  <c r="BE177" i="2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/>
  <c r="BI174" i="2"/>
  <c r="BH174" i="2"/>
  <c r="BG174" i="2"/>
  <c r="BF174" i="2"/>
  <c r="AA174" i="2"/>
  <c r="Y174" i="2"/>
  <c r="W174" i="2"/>
  <c r="BK174" i="2"/>
  <c r="N174" i="2"/>
  <c r="BE174" i="2"/>
  <c r="BI173" i="2"/>
  <c r="BH173" i="2"/>
  <c r="BG173" i="2"/>
  <c r="BF173" i="2"/>
  <c r="AA173" i="2"/>
  <c r="Y173" i="2"/>
  <c r="W173" i="2"/>
  <c r="BK173" i="2"/>
  <c r="N173" i="2"/>
  <c r="BE173" i="2"/>
  <c r="BI172" i="2"/>
  <c r="BH172" i="2"/>
  <c r="BG172" i="2"/>
  <c r="BF172" i="2"/>
  <c r="AA172" i="2"/>
  <c r="Y172" i="2"/>
  <c r="W172" i="2"/>
  <c r="BK172" i="2"/>
  <c r="N172" i="2"/>
  <c r="BE172" i="2"/>
  <c r="BI171" i="2"/>
  <c r="BH171" i="2"/>
  <c r="BG171" i="2"/>
  <c r="BF171" i="2"/>
  <c r="AA171" i="2"/>
  <c r="Y171" i="2"/>
  <c r="W171" i="2"/>
  <c r="BK171" i="2"/>
  <c r="N171" i="2"/>
  <c r="BE171" i="2"/>
  <c r="BI170" i="2"/>
  <c r="BH170" i="2"/>
  <c r="BG170" i="2"/>
  <c r="BF170" i="2"/>
  <c r="AA170" i="2"/>
  <c r="Y170" i="2"/>
  <c r="W170" i="2"/>
  <c r="BK170" i="2"/>
  <c r="N170" i="2"/>
  <c r="BE170" i="2"/>
  <c r="BI169" i="2"/>
  <c r="BH169" i="2"/>
  <c r="BG169" i="2"/>
  <c r="BF169" i="2"/>
  <c r="AA169" i="2"/>
  <c r="Y169" i="2"/>
  <c r="W169" i="2"/>
  <c r="BK169" i="2"/>
  <c r="N169" i="2"/>
  <c r="BE169" i="2"/>
  <c r="BI168" i="2"/>
  <c r="BH168" i="2"/>
  <c r="BG168" i="2"/>
  <c r="BF168" i="2"/>
  <c r="AA168" i="2"/>
  <c r="Y168" i="2"/>
  <c r="W168" i="2"/>
  <c r="BK168" i="2"/>
  <c r="N168" i="2"/>
  <c r="BE168" i="2"/>
  <c r="BI167" i="2"/>
  <c r="BH167" i="2"/>
  <c r="BG167" i="2"/>
  <c r="BF167" i="2"/>
  <c r="AA167" i="2"/>
  <c r="Y167" i="2"/>
  <c r="W167" i="2"/>
  <c r="BK167" i="2"/>
  <c r="N167" i="2"/>
  <c r="BE167" i="2"/>
  <c r="BI166" i="2"/>
  <c r="BH166" i="2"/>
  <c r="BG166" i="2"/>
  <c r="BF166" i="2"/>
  <c r="AA166" i="2"/>
  <c r="Y166" i="2"/>
  <c r="W166" i="2"/>
  <c r="BK166" i="2"/>
  <c r="N166" i="2"/>
  <c r="BE166" i="2"/>
  <c r="BI165" i="2"/>
  <c r="BH165" i="2"/>
  <c r="BG165" i="2"/>
  <c r="BF165" i="2"/>
  <c r="AA165" i="2"/>
  <c r="Y165" i="2"/>
  <c r="W165" i="2"/>
  <c r="BK165" i="2"/>
  <c r="N165" i="2"/>
  <c r="BE165" i="2"/>
  <c r="BI163" i="2"/>
  <c r="BH163" i="2"/>
  <c r="BG163" i="2"/>
  <c r="BF163" i="2"/>
  <c r="AA163" i="2"/>
  <c r="Y163" i="2"/>
  <c r="W163" i="2"/>
  <c r="W159" i="2" s="1"/>
  <c r="BK163" i="2"/>
  <c r="N163" i="2"/>
  <c r="BE163" i="2"/>
  <c r="BI162" i="2"/>
  <c r="BH162" i="2"/>
  <c r="BG162" i="2"/>
  <c r="BF162" i="2"/>
  <c r="AA162" i="2"/>
  <c r="AA159" i="2" s="1"/>
  <c r="Y162" i="2"/>
  <c r="W162" i="2"/>
  <c r="BK162" i="2"/>
  <c r="N162" i="2"/>
  <c r="BE162" i="2"/>
  <c r="BI160" i="2"/>
  <c r="BH160" i="2"/>
  <c r="BG160" i="2"/>
  <c r="BF160" i="2"/>
  <c r="AA160" i="2"/>
  <c r="Y160" i="2"/>
  <c r="Y159" i="2"/>
  <c r="W160" i="2"/>
  <c r="BK160" i="2"/>
  <c r="BK159" i="2"/>
  <c r="N159" i="2" s="1"/>
  <c r="N93" i="2" s="1"/>
  <c r="N160" i="2"/>
  <c r="BE160" i="2"/>
  <c r="BI158" i="2"/>
  <c r="BH158" i="2"/>
  <c r="BG158" i="2"/>
  <c r="BF158" i="2"/>
  <c r="AA158" i="2"/>
  <c r="Y158" i="2"/>
  <c r="W158" i="2"/>
  <c r="BK158" i="2"/>
  <c r="N158" i="2"/>
  <c r="BE158" i="2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/>
  <c r="BI155" i="2"/>
  <c r="BH155" i="2"/>
  <c r="BG155" i="2"/>
  <c r="BF155" i="2"/>
  <c r="AA155" i="2"/>
  <c r="Y155" i="2"/>
  <c r="Y152" i="2" s="1"/>
  <c r="W155" i="2"/>
  <c r="BK155" i="2"/>
  <c r="N155" i="2"/>
  <c r="BE155" i="2"/>
  <c r="BI154" i="2"/>
  <c r="BH154" i="2"/>
  <c r="BG154" i="2"/>
  <c r="BF154" i="2"/>
  <c r="AA154" i="2"/>
  <c r="Y154" i="2"/>
  <c r="W154" i="2"/>
  <c r="BK154" i="2"/>
  <c r="BK152" i="2" s="1"/>
  <c r="N152" i="2" s="1"/>
  <c r="N92" i="2" s="1"/>
  <c r="N154" i="2"/>
  <c r="BE154" i="2"/>
  <c r="BI153" i="2"/>
  <c r="BH153" i="2"/>
  <c r="BG153" i="2"/>
  <c r="BF153" i="2"/>
  <c r="AA153" i="2"/>
  <c r="AA152" i="2"/>
  <c r="Y153" i="2"/>
  <c r="W153" i="2"/>
  <c r="W152" i="2"/>
  <c r="BK153" i="2"/>
  <c r="N153" i="2"/>
  <c r="BE153" i="2" s="1"/>
  <c r="BI151" i="2"/>
  <c r="BH151" i="2"/>
  <c r="BG151" i="2"/>
  <c r="BF151" i="2"/>
  <c r="AA151" i="2"/>
  <c r="Y151" i="2"/>
  <c r="W151" i="2"/>
  <c r="BK151" i="2"/>
  <c r="N151" i="2"/>
  <c r="BE151" i="2"/>
  <c r="BI150" i="2"/>
  <c r="BH150" i="2"/>
  <c r="BG150" i="2"/>
  <c r="BF150" i="2"/>
  <c r="AA150" i="2"/>
  <c r="Y150" i="2"/>
  <c r="W150" i="2"/>
  <c r="W147" i="2" s="1"/>
  <c r="BK150" i="2"/>
  <c r="N150" i="2"/>
  <c r="BE150" i="2"/>
  <c r="BI149" i="2"/>
  <c r="BH149" i="2"/>
  <c r="BG149" i="2"/>
  <c r="BF149" i="2"/>
  <c r="AA149" i="2"/>
  <c r="AA147" i="2" s="1"/>
  <c r="Y149" i="2"/>
  <c r="W149" i="2"/>
  <c r="BK149" i="2"/>
  <c r="N149" i="2"/>
  <c r="BE149" i="2"/>
  <c r="BI148" i="2"/>
  <c r="BH148" i="2"/>
  <c r="BG148" i="2"/>
  <c r="BF148" i="2"/>
  <c r="AA148" i="2"/>
  <c r="Y148" i="2"/>
  <c r="Y147" i="2"/>
  <c r="W148" i="2"/>
  <c r="BK148" i="2"/>
  <c r="BK147" i="2"/>
  <c r="N147" i="2" s="1"/>
  <c r="N91" i="2" s="1"/>
  <c r="N148" i="2"/>
  <c r="BE148" i="2"/>
  <c r="BI146" i="2"/>
  <c r="BH146" i="2"/>
  <c r="BG146" i="2"/>
  <c r="BF146" i="2"/>
  <c r="AA146" i="2"/>
  <c r="Y146" i="2"/>
  <c r="W146" i="2"/>
  <c r="BK146" i="2"/>
  <c r="N146" i="2"/>
  <c r="BE146" i="2"/>
  <c r="BI144" i="2"/>
  <c r="BH144" i="2"/>
  <c r="BG144" i="2"/>
  <c r="BF144" i="2"/>
  <c r="AA144" i="2"/>
  <c r="Y144" i="2"/>
  <c r="Y141" i="2" s="1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BK141" i="2" s="1"/>
  <c r="N141" i="2" s="1"/>
  <c r="N90" i="2" s="1"/>
  <c r="N143" i="2"/>
  <c r="BE143" i="2"/>
  <c r="BI142" i="2"/>
  <c r="BH142" i="2"/>
  <c r="BG142" i="2"/>
  <c r="BF142" i="2"/>
  <c r="AA142" i="2"/>
  <c r="AA141" i="2"/>
  <c r="Y142" i="2"/>
  <c r="W142" i="2"/>
  <c r="W141" i="2"/>
  <c r="BK142" i="2"/>
  <c r="N142" i="2"/>
  <c r="BE142" i="2" s="1"/>
  <c r="BI140" i="2"/>
  <c r="BH140" i="2"/>
  <c r="BG140" i="2"/>
  <c r="BF140" i="2"/>
  <c r="AA140" i="2"/>
  <c r="AA137" i="2" s="1"/>
  <c r="Y140" i="2"/>
  <c r="Y137" i="2" s="1"/>
  <c r="W140" i="2"/>
  <c r="BK140" i="2"/>
  <c r="N140" i="2"/>
  <c r="BE140" i="2"/>
  <c r="BI138" i="2"/>
  <c r="BH138" i="2"/>
  <c r="BG138" i="2"/>
  <c r="BF138" i="2"/>
  <c r="AA138" i="2"/>
  <c r="Y138" i="2"/>
  <c r="W138" i="2"/>
  <c r="W137" i="2"/>
  <c r="BK138" i="2"/>
  <c r="BK137" i="2"/>
  <c r="N137" i="2"/>
  <c r="N138" i="2"/>
  <c r="BE138" i="2"/>
  <c r="N89" i="2"/>
  <c r="M132" i="2"/>
  <c r="F129" i="2"/>
  <c r="F127" i="2"/>
  <c r="BI117" i="2"/>
  <c r="BH117" i="2"/>
  <c r="BG117" i="2"/>
  <c r="BF117" i="2"/>
  <c r="BI116" i="2"/>
  <c r="BH116" i="2"/>
  <c r="BG116" i="2"/>
  <c r="BF116" i="2"/>
  <c r="BI115" i="2"/>
  <c r="BH115" i="2"/>
  <c r="BG115" i="2"/>
  <c r="BF115" i="2"/>
  <c r="BI114" i="2"/>
  <c r="BH114" i="2"/>
  <c r="BG114" i="2"/>
  <c r="BF114" i="2"/>
  <c r="BI113" i="2"/>
  <c r="BH113" i="2"/>
  <c r="BG113" i="2"/>
  <c r="H33" i="2" s="1"/>
  <c r="BB88" i="1" s="1"/>
  <c r="BB87" i="1" s="1"/>
  <c r="BF113" i="2"/>
  <c r="BI112" i="2"/>
  <c r="H35" i="2"/>
  <c r="BD88" i="1" s="1"/>
  <c r="BD87" i="1" s="1"/>
  <c r="W35" i="1" s="1"/>
  <c r="BH112" i="2"/>
  <c r="BG112" i="2"/>
  <c r="BF112" i="2"/>
  <c r="M83" i="2"/>
  <c r="F80" i="2"/>
  <c r="F78" i="2"/>
  <c r="O17" i="2"/>
  <c r="E17" i="2"/>
  <c r="M82" i="2" s="1"/>
  <c r="M131" i="2"/>
  <c r="O16" i="2"/>
  <c r="O14" i="2"/>
  <c r="E14" i="2"/>
  <c r="O13" i="2"/>
  <c r="O11" i="2"/>
  <c r="E11" i="2"/>
  <c r="F131" i="2"/>
  <c r="F82" i="2"/>
  <c r="O10" i="2"/>
  <c r="O8" i="2"/>
  <c r="M129" i="2"/>
  <c r="M80" i="2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C101" i="1"/>
  <c r="CH101" i="1"/>
  <c r="CB101" i="1"/>
  <c r="CG101" i="1"/>
  <c r="CA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CK97" i="1"/>
  <c r="CJ97" i="1"/>
  <c r="CI97" i="1"/>
  <c r="CH97" i="1"/>
  <c r="CG97" i="1"/>
  <c r="CF97" i="1"/>
  <c r="BZ97" i="1"/>
  <c r="CE97" i="1"/>
  <c r="CK96" i="1"/>
  <c r="CJ96" i="1"/>
  <c r="CI96" i="1"/>
  <c r="CH96" i="1"/>
  <c r="CG96" i="1"/>
  <c r="CF96" i="1"/>
  <c r="BZ96" i="1"/>
  <c r="CE96" i="1"/>
  <c r="CK95" i="1"/>
  <c r="CJ95" i="1"/>
  <c r="CI95" i="1"/>
  <c r="CH95" i="1"/>
  <c r="CG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CK92" i="1"/>
  <c r="CJ92" i="1"/>
  <c r="CI92" i="1"/>
  <c r="CH92" i="1"/>
  <c r="CG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2" i="2" l="1"/>
  <c r="BA88" i="1" s="1"/>
  <c r="BA87" i="1" s="1"/>
  <c r="M32" i="2"/>
  <c r="AW88" i="1" s="1"/>
  <c r="H34" i="2"/>
  <c r="BC88" i="1" s="1"/>
  <c r="BC87" i="1" s="1"/>
  <c r="F83" i="2"/>
  <c r="F132" i="2"/>
  <c r="W33" i="1"/>
  <c r="AX87" i="1"/>
  <c r="BK184" i="2"/>
  <c r="N184" i="2" s="1"/>
  <c r="N95" i="2" s="1"/>
  <c r="AA303" i="2"/>
  <c r="AA314" i="2"/>
  <c r="BK178" i="2"/>
  <c r="N178" i="2" s="1"/>
  <c r="N94" i="2" s="1"/>
  <c r="AA204" i="2"/>
  <c r="W222" i="2"/>
  <c r="Y232" i="2"/>
  <c r="AA257" i="2"/>
  <c r="AA136" i="2" s="1"/>
  <c r="AA135" i="2" s="1"/>
  <c r="BK285" i="2"/>
  <c r="N285" i="2" s="1"/>
  <c r="N106" i="2" s="1"/>
  <c r="N323" i="2"/>
  <c r="BE323" i="2" s="1"/>
  <c r="W244" i="2"/>
  <c r="W136" i="2" s="1"/>
  <c r="W135" i="2" s="1"/>
  <c r="AU88" i="1" s="1"/>
  <c r="AU87" i="1" s="1"/>
  <c r="BK266" i="2"/>
  <c r="N266" i="2" s="1"/>
  <c r="N102" i="2" s="1"/>
  <c r="Y178" i="2"/>
  <c r="Y136" i="2" s="1"/>
  <c r="Y135" i="2" s="1"/>
  <c r="AA222" i="2"/>
  <c r="AA277" i="2"/>
  <c r="Y285" i="2"/>
  <c r="W303" i="2"/>
  <c r="W314" i="2"/>
  <c r="AY87" i="1" l="1"/>
  <c r="W34" i="1"/>
  <c r="BK136" i="2"/>
  <c r="W32" i="1"/>
  <c r="AW87" i="1"/>
  <c r="AK32" i="1" s="1"/>
  <c r="N136" i="2" l="1"/>
  <c r="N88" i="2" s="1"/>
  <c r="BK135" i="2"/>
  <c r="N135" i="2" s="1"/>
  <c r="N87" i="2" s="1"/>
  <c r="N114" i="2" l="1"/>
  <c r="BE114" i="2" s="1"/>
  <c r="M26" i="2"/>
  <c r="N117" i="2"/>
  <c r="BE117" i="2" s="1"/>
  <c r="N115" i="2"/>
  <c r="BE115" i="2" s="1"/>
  <c r="N113" i="2"/>
  <c r="BE113" i="2" s="1"/>
  <c r="N112" i="2"/>
  <c r="N116" i="2"/>
  <c r="BE116" i="2" s="1"/>
  <c r="N111" i="2" l="1"/>
  <c r="BE112" i="2"/>
  <c r="M31" i="2" l="1"/>
  <c r="AV88" i="1" s="1"/>
  <c r="AT88" i="1" s="1"/>
  <c r="H31" i="2"/>
  <c r="AZ88" i="1" s="1"/>
  <c r="AZ87" i="1" s="1"/>
  <c r="M27" i="2"/>
  <c r="L119" i="2"/>
  <c r="AS88" i="1" l="1"/>
  <c r="AS87" i="1" s="1"/>
  <c r="M29" i="2"/>
  <c r="AV87" i="1"/>
  <c r="L37" i="2" l="1"/>
  <c r="AG88" i="1"/>
  <c r="AT87" i="1"/>
  <c r="AG87" i="1" l="1"/>
  <c r="AN88" i="1"/>
  <c r="AG101" i="1" l="1"/>
  <c r="AG93" i="1"/>
  <c r="AK26" i="1"/>
  <c r="AG92" i="1"/>
  <c r="AG102" i="1"/>
  <c r="AG98" i="1"/>
  <c r="AG94" i="1"/>
  <c r="AN87" i="1"/>
  <c r="AG97" i="1"/>
  <c r="AG100" i="1"/>
  <c r="AG96" i="1"/>
  <c r="AG99" i="1"/>
  <c r="AG95" i="1"/>
  <c r="AG91" i="1"/>
  <c r="AG103" i="1"/>
  <c r="AV96" i="1" l="1"/>
  <c r="BY96" i="1" s="1"/>
  <c r="AN96" i="1"/>
  <c r="CD96" i="1"/>
  <c r="AV94" i="1"/>
  <c r="BY94" i="1" s="1"/>
  <c r="AN94" i="1"/>
  <c r="CD94" i="1"/>
  <c r="AV95" i="1"/>
  <c r="BY95" i="1" s="1"/>
  <c r="CD95" i="1"/>
  <c r="AV103" i="1"/>
  <c r="BY103" i="1" s="1"/>
  <c r="CD103" i="1"/>
  <c r="AV92" i="1"/>
  <c r="BY92" i="1" s="1"/>
  <c r="CD92" i="1"/>
  <c r="AG90" i="1"/>
  <c r="AV91" i="1"/>
  <c r="BY91" i="1" s="1"/>
  <c r="CD91" i="1"/>
  <c r="AV100" i="1"/>
  <c r="BY100" i="1" s="1"/>
  <c r="AN100" i="1"/>
  <c r="CD100" i="1"/>
  <c r="CD98" i="1"/>
  <c r="AV98" i="1"/>
  <c r="BY98" i="1" s="1"/>
  <c r="CD93" i="1"/>
  <c r="AV93" i="1"/>
  <c r="BY93" i="1" s="1"/>
  <c r="CD99" i="1"/>
  <c r="AV99" i="1"/>
  <c r="BY99" i="1" s="1"/>
  <c r="CD97" i="1"/>
  <c r="AN97" i="1"/>
  <c r="AV97" i="1"/>
  <c r="BY97" i="1" s="1"/>
  <c r="CD102" i="1"/>
  <c r="AV102" i="1"/>
  <c r="BY102" i="1" s="1"/>
  <c r="AN102" i="1"/>
  <c r="CD101" i="1"/>
  <c r="AV101" i="1"/>
  <c r="BY101" i="1" s="1"/>
  <c r="AK31" i="1" l="1"/>
  <c r="AN91" i="1"/>
  <c r="AN92" i="1"/>
  <c r="AN101" i="1"/>
  <c r="AN93" i="1"/>
  <c r="W31" i="1"/>
  <c r="AN103" i="1"/>
  <c r="AN98" i="1"/>
  <c r="AN99" i="1"/>
  <c r="AK27" i="1"/>
  <c r="AK29" i="1" s="1"/>
  <c r="AG105" i="1"/>
  <c r="AN95" i="1"/>
  <c r="AK37" i="1" l="1"/>
  <c r="AN90" i="1"/>
  <c r="AN105" i="1" s="1"/>
</calcChain>
</file>

<file path=xl/sharedStrings.xml><?xml version="1.0" encoding="utf-8"?>
<sst xmlns="http://schemas.openxmlformats.org/spreadsheetml/2006/main" count="2649" uniqueCount="624">
  <si>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</si>
  <si>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</si>
  <si>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</si>
  <si>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</si>
  <si>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</si>
  <si>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</si>
  <si>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</si>
  <si>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</si>
  <si>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</si>
  <si>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</si>
  <si>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</si>
  <si>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</si>
  <si>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</si>
  <si>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</si>
  <si>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</si>
  <si>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Kód:</t>
  </si>
  <si>
    <t>20180386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</si>
  <si>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</si>
  <si>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0,01</t>
  </si>
  <si>
    <t>Stavba:</t>
  </si>
  <si>
    <t>Rekonstrukce silnice III/24420 Nedomice</t>
  </si>
  <si>
    <t>0,1</t>
  </si>
  <si>
    <t>JKSO:</t>
  </si>
  <si>
    <t>CC-CZ:</t>
  </si>
  <si>
    <t>1</t>
  </si>
  <si>
    <t>Místo:</t>
  </si>
  <si>
    <t>Nedomice</t>
  </si>
  <si>
    <t>Datum:</t>
  </si>
  <si>
    <t>10. 9. 2016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</si>
  <si>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</si>
  <si>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</si>
  <si>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</si>
  <si>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</si>
  <si>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</si>
  <si>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</si>
  <si>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</si>
  <si>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</si>
  <si>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</si>
  <si>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p.Ing.Seiner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</si>
  <si>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</si>
  <si>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</si>
  <si>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</si>
  <si>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</si>
  <si>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</si>
  <si>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</si>
  <si>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</si>
  <si>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</si>
  <si>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</si>
  <si>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</si>
  <si>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</si>
  <si>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</si>
  <si>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</si>
  <si>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</si>
  <si>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</si>
  <si>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</si>
  <si>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</si>
  <si>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</si>
  <si>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</si>
  <si>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</si>
  <si>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</si>
  <si>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</si>
  <si>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</si>
  <si>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</si>
  <si>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</si>
  <si>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</si>
  <si>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</si>
  <si>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</si>
  <si>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</si>
  <si>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</si>
  <si>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</si>
  <si>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</si>
  <si>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</si>
  <si>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</si>
  <si>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</si>
  <si>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</si>
  <si>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</si>
  <si>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</si>
  <si>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</si>
  <si>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</si>
  <si>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</si>
  <si>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</si>
  <si>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{643ba1c5-3667-49cc-9b95-15b96a2779d5}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</si>
  <si>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</si>
  <si>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</si>
  <si>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</si>
  <si>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</si>
  <si>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</si>
  <si>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</si>
  <si>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Projektové práce</t>
  </si>
  <si>
    <t>stavební čast</t>
  </si>
  <si>
    <t>OSTATNENAKLADY</t>
  </si>
  <si>
    <t>Průzkumné práce</t>
  </si>
  <si>
    <t>Stroje, zařízení, inventář</t>
  </si>
  <si>
    <t>Umělecká díla</t>
  </si>
  <si>
    <t>Vedlejší náklady</t>
  </si>
  <si>
    <t>Ostatní náklady</t>
  </si>
  <si>
    <t>H. Rezerva</t>
  </si>
  <si>
    <t>I. Ostatní investice</t>
  </si>
  <si>
    <t>Nehmotný investiční majetek</t>
  </si>
  <si>
    <t>Provozní náklady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</si>
  <si>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</si>
  <si>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</si>
  <si>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</si>
  <si>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</si>
  <si>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</si>
  <si>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</si>
  <si>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</si>
  <si>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</si>
  <si>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</si>
  <si>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</si>
  <si>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</si>
  <si>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</si>
  <si>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</si>
  <si>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</si>
  <si>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</si>
  <si>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</si>
  <si>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HSV</t>
  </si>
  <si>
    <t xml:space="preserve">    5 - Krajnice</t>
  </si>
  <si>
    <t xml:space="preserve">    938 - Příkopy-reprofilace</t>
  </si>
  <si>
    <t xml:space="preserve">    913 - Řezaná spára</t>
  </si>
  <si>
    <t xml:space="preserve">    505 - Komunikace asfaltová -frézováním</t>
  </si>
  <si>
    <t xml:space="preserve">    1 - Lokální oprava obalovaným kamanivem</t>
  </si>
  <si>
    <t xml:space="preserve">    912 - Silniční obruba -výměna</t>
  </si>
  <si>
    <t xml:space="preserve">    460 - Kabelová chránička</t>
  </si>
  <si>
    <t xml:space="preserve">    8 - Trubní vedení</t>
  </si>
  <si>
    <t xml:space="preserve">    891 - Vsakovací rýhy</t>
  </si>
  <si>
    <t xml:space="preserve">    892 - Vsakovací objekty</t>
  </si>
  <si>
    <t xml:space="preserve">    893 - Vyčištění vsakovací rýhy</t>
  </si>
  <si>
    <t xml:space="preserve">    89 - Vpusté</t>
  </si>
  <si>
    <t xml:space="preserve">    91 - Dopravní značení-výměna</t>
  </si>
  <si>
    <t xml:space="preserve">    91-2 - Dopravní značení vodorovné</t>
  </si>
  <si>
    <t xml:space="preserve">    92 - Přenosné dopravní značky</t>
  </si>
  <si>
    <t xml:space="preserve">    894 - Vyčištění propustků tlakovou vodou</t>
  </si>
  <si>
    <t xml:space="preserve">    895 - Výšková úprava povrchových znaků IS</t>
  </si>
  <si>
    <t xml:space="preserve">    935 - Štěrbinový žlab do betonového lože vč.10 bm přípojek</t>
  </si>
  <si>
    <t xml:space="preserve">    997 - Přesun sutě</t>
  </si>
  <si>
    <t>VRN - Vedlejší rozpočtové náklady</t>
  </si>
  <si>
    <t>VP -   Vícepráce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</si>
  <si>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</si>
  <si>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</si>
  <si>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</si>
  <si>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</si>
  <si>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</si>
  <si>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</si>
  <si>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</si>
  <si>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</si>
  <si>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</si>
  <si>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</si>
  <si>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</si>
  <si>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</si>
  <si>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</si>
  <si>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</si>
  <si>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</si>
  <si>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</si>
  <si>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</si>
  <si>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</si>
  <si>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</si>
  <si>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</si>
  <si>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</si>
  <si>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</si>
  <si>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</si>
  <si>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</si>
  <si>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</si>
  <si>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569831111</t>
  </si>
  <si>
    <t>Zpevnění krajnic štěrkodrtí tl 100 mm</t>
  </si>
  <si>
    <t>m2</t>
  </si>
  <si>
    <t>4</t>
  </si>
  <si>
    <t>-2129303432</t>
  </si>
  <si>
    <t>4000*0,25</t>
  </si>
  <si>
    <t>VV</t>
  </si>
  <si>
    <t>998225111</t>
  </si>
  <si>
    <t>Přesun hmot pro pozemní komunikace s krytem z kamene, monolitickým betonovým nebo živičným</t>
  </si>
  <si>
    <t>t</t>
  </si>
  <si>
    <t>-2009642307</t>
  </si>
  <si>
    <t>3</t>
  </si>
  <si>
    <t>162301102</t>
  </si>
  <si>
    <t>Vodorovné přemístění do 1000 m výkopku/sypaniny z horniny tř. 1 až 4</t>
  </si>
  <si>
    <t>m3</t>
  </si>
  <si>
    <t>536227669</t>
  </si>
  <si>
    <t>171203111</t>
  </si>
  <si>
    <t>Uložení a hrubé rozhrnutí výkopku bez zhutnění v rovině a ve svahu do 1:5</t>
  </si>
  <si>
    <t>1743057857</t>
  </si>
  <si>
    <t>5</t>
  </si>
  <si>
    <t>182101101</t>
  </si>
  <si>
    <t>Svahování v zářezech v hornině tř. 1 až 4(reprofilace příkopů)</t>
  </si>
  <si>
    <t>512</t>
  </si>
  <si>
    <t>-616275007</t>
  </si>
  <si>
    <t>1000*3,0</t>
  </si>
  <si>
    <t>6</t>
  </si>
  <si>
    <t>938902113</t>
  </si>
  <si>
    <t>Čištění příkopů komunikací příkopovým rypadlem objem nánosu do 0,5 m3/m</t>
  </si>
  <si>
    <t>m</t>
  </si>
  <si>
    <t>1039918349</t>
  </si>
  <si>
    <t>7</t>
  </si>
  <si>
    <t>919111233</t>
  </si>
  <si>
    <t>Řezání spár pro vytvoření komůrky š 20 mm hl 40 mm pro těsnící zálivku v CB krytu</t>
  </si>
  <si>
    <t>-1999865068</t>
  </si>
  <si>
    <t>8</t>
  </si>
  <si>
    <t>919121132</t>
  </si>
  <si>
    <t>Těsnění spár zálivkou za studena pro komůrky š 20 mm hl 40 mm s těsnicím profilem</t>
  </si>
  <si>
    <t>1756436434</t>
  </si>
  <si>
    <t>9</t>
  </si>
  <si>
    <t>919731122</t>
  </si>
  <si>
    <t>Zarovnání styčné plochy podkladu nebo krytu živičného tl do 100 mm</t>
  </si>
  <si>
    <t>1935000638</t>
  </si>
  <si>
    <t>10</t>
  </si>
  <si>
    <t>998225111.1</t>
  </si>
  <si>
    <t>-171803850</t>
  </si>
  <si>
    <t>11</t>
  </si>
  <si>
    <t>113154112</t>
  </si>
  <si>
    <t>Frézování živičného krytu tl 40 mm pruh š 0,5 m pl do 500 m2 bez překážek v trase</t>
  </si>
  <si>
    <t>873710608</t>
  </si>
  <si>
    <t>12</t>
  </si>
  <si>
    <t>573211111.1</t>
  </si>
  <si>
    <t>Postřik živičný spojovací z asfaltu v množství do 0,70 kg/m2</t>
  </si>
  <si>
    <t>990708635</t>
  </si>
  <si>
    <t>13</t>
  </si>
  <si>
    <t>5771441311</t>
  </si>
  <si>
    <t>Asfaltový beton vrstva obrusná ACO 11 (ABS) tř. I tl 50 mm š do 3 m z modifikovaného asfaltu</t>
  </si>
  <si>
    <t>495436055</t>
  </si>
  <si>
    <t>14</t>
  </si>
  <si>
    <t>573111112</t>
  </si>
  <si>
    <t>Postřik živičný infiltrační s posypem z asfaltu množství 1 kg/m2</t>
  </si>
  <si>
    <t>-900816555</t>
  </si>
  <si>
    <t>632622115</t>
  </si>
  <si>
    <t>Podklad tl 50 mm z obalovaného kameniva se zhutněním</t>
  </si>
  <si>
    <t>1532203885</t>
  </si>
  <si>
    <t>16</t>
  </si>
  <si>
    <t>1853026535</t>
  </si>
  <si>
    <t>17</t>
  </si>
  <si>
    <t>122201102</t>
  </si>
  <si>
    <t>Odkopávky a prokopávky nezapažené v hornině tř. 3 objem do 1000 m3</t>
  </si>
  <si>
    <t>-1800216069</t>
  </si>
  <si>
    <t>2350*0,35</t>
  </si>
  <si>
    <t>18</t>
  </si>
  <si>
    <t>122201109</t>
  </si>
  <si>
    <t>Příplatek za lepivost u odkopávek v hornině tř. 1 až 3</t>
  </si>
  <si>
    <t>-1721792508</t>
  </si>
  <si>
    <t>19</t>
  </si>
  <si>
    <t>132201101</t>
  </si>
  <si>
    <t>Hloubení rýh š do 600 mm v hornině tř. 3 objemu do 100 m3</t>
  </si>
  <si>
    <t>1622377758</t>
  </si>
  <si>
    <t>60*0,4*0,8</t>
  </si>
  <si>
    <t>20</t>
  </si>
  <si>
    <t>132201109</t>
  </si>
  <si>
    <t>Příplatek za lepivost k hloubení rýh š do 600 mm v hornině tř. 3</t>
  </si>
  <si>
    <t>999330434</t>
  </si>
  <si>
    <t>162701105</t>
  </si>
  <si>
    <t>Vodorovné přemístění do 10000 m výkopku/sypaniny z horniny tř. 1 až 4</t>
  </si>
  <si>
    <t>1480800212</t>
  </si>
  <si>
    <t>22</t>
  </si>
  <si>
    <t>171201201</t>
  </si>
  <si>
    <t>Uložení sypaniny na skládky</t>
  </si>
  <si>
    <t>1230353948</t>
  </si>
  <si>
    <t>23</t>
  </si>
  <si>
    <t>171201221</t>
  </si>
  <si>
    <t>Poplatek za uložení odpadu ze sypaniny na skládce (skládkovné)</t>
  </si>
  <si>
    <t>135227626</t>
  </si>
  <si>
    <t>24</t>
  </si>
  <si>
    <t>181202305</t>
  </si>
  <si>
    <t>Úprava pláně na násypech se zhutněním</t>
  </si>
  <si>
    <t>-1281878000</t>
  </si>
  <si>
    <t>25</t>
  </si>
  <si>
    <t>-1387439565</t>
  </si>
  <si>
    <t>26</t>
  </si>
  <si>
    <t>-1109190802</t>
  </si>
  <si>
    <t>27</t>
  </si>
  <si>
    <t>1291840180</t>
  </si>
  <si>
    <t>28</t>
  </si>
  <si>
    <t>1292654352</t>
  </si>
  <si>
    <t>29</t>
  </si>
  <si>
    <t>405629808</t>
  </si>
  <si>
    <t>30</t>
  </si>
  <si>
    <t>564861111</t>
  </si>
  <si>
    <t>Podklad ze štěrkodrtě ŠD tl 200 mm</t>
  </si>
  <si>
    <t>-473649184</t>
  </si>
  <si>
    <t>31</t>
  </si>
  <si>
    <t>5649521111</t>
  </si>
  <si>
    <t>Podklad z mechanicky zpevněného kameniva MZK tl 150 mm</t>
  </si>
  <si>
    <t>-918654623</t>
  </si>
  <si>
    <t>32</t>
  </si>
  <si>
    <t>604936237</t>
  </si>
  <si>
    <t>33</t>
  </si>
  <si>
    <t>113201112</t>
  </si>
  <si>
    <t>Vytrhání obrub silničních ležatých</t>
  </si>
  <si>
    <t>-1906844917</t>
  </si>
  <si>
    <t>34</t>
  </si>
  <si>
    <t>916131113</t>
  </si>
  <si>
    <t>Osazení silničního obrubníku betonového ležatého s boční opěrou do lože z betonu prostého vč.betonu B10</t>
  </si>
  <si>
    <t>749221571</t>
  </si>
  <si>
    <t>35</t>
  </si>
  <si>
    <t>M</t>
  </si>
  <si>
    <t>592174650</t>
  </si>
  <si>
    <t>obrubník betonový silniční Standard 100x15x25 cm</t>
  </si>
  <si>
    <t>kus</t>
  </si>
  <si>
    <t>402608259</t>
  </si>
  <si>
    <t>36</t>
  </si>
  <si>
    <t>919731121</t>
  </si>
  <si>
    <t>Zarovnání styčné plochy podkladu nebo krytu živičného tl do 50 mm</t>
  </si>
  <si>
    <t>2041357340</t>
  </si>
  <si>
    <t>37</t>
  </si>
  <si>
    <t>998223011</t>
  </si>
  <si>
    <t>Přesun hmot pro pozemní komunikace s krytem dlážděným</t>
  </si>
  <si>
    <t>1843336461</t>
  </si>
  <si>
    <t>38</t>
  </si>
  <si>
    <t>132201102</t>
  </si>
  <si>
    <t>Hloubení rýh š do 600 mm v hornině tř. 3 objemu přes 100 m3</t>
  </si>
  <si>
    <t>-365451099</t>
  </si>
  <si>
    <t>1000*0,5*0,3</t>
  </si>
  <si>
    <t>39</t>
  </si>
  <si>
    <t>1250372337</t>
  </si>
  <si>
    <t>40</t>
  </si>
  <si>
    <t>1205981058</t>
  </si>
  <si>
    <t>150-69,4</t>
  </si>
  <si>
    <t>41</t>
  </si>
  <si>
    <t>167101101</t>
  </si>
  <si>
    <t>Nakládání výkopku z hornin tř. 1 až 4 do 100 m3</t>
  </si>
  <si>
    <t>1378351906</t>
  </si>
  <si>
    <t>42</t>
  </si>
  <si>
    <t>1850256446</t>
  </si>
  <si>
    <t>43</t>
  </si>
  <si>
    <t>171201211</t>
  </si>
  <si>
    <t>-1116036528</t>
  </si>
  <si>
    <t>80,6*1,6</t>
  </si>
  <si>
    <t>44</t>
  </si>
  <si>
    <t>175101101</t>
  </si>
  <si>
    <t>Obsypání potrubí bez prohození sypaniny z hornin tř. 1 až 4 uloženým do 3 m od kraje výkopu</t>
  </si>
  <si>
    <t>-690848333</t>
  </si>
  <si>
    <t>-1000*0,31*0,26</t>
  </si>
  <si>
    <t>Součet</t>
  </si>
  <si>
    <t>45</t>
  </si>
  <si>
    <t>583373680</t>
  </si>
  <si>
    <t>štěrkopísek (Bratčice) frakce netříděná zásyp</t>
  </si>
  <si>
    <t>-755412940</t>
  </si>
  <si>
    <t>69,4*2</t>
  </si>
  <si>
    <t>46</t>
  </si>
  <si>
    <t>460520133</t>
  </si>
  <si>
    <t>Osazení tvárnic kabelových betonových do rýhy s obsypem bez výkopových prací 4-otvorových</t>
  </si>
  <si>
    <t>-752456466</t>
  </si>
  <si>
    <t>47</t>
  </si>
  <si>
    <t>592131020</t>
  </si>
  <si>
    <t>žlab kabelový betonový ZK3 50 x 33/20 x 22 cm</t>
  </si>
  <si>
    <t>128</t>
  </si>
  <si>
    <t>-135248799</t>
  </si>
  <si>
    <t>48</t>
  </si>
  <si>
    <t>592131050</t>
  </si>
  <si>
    <t>deska krycí DK3 50 x 31/21 x 5,5 cm</t>
  </si>
  <si>
    <t>680086910</t>
  </si>
  <si>
    <t>49</t>
  </si>
  <si>
    <t>998274101.1</t>
  </si>
  <si>
    <t>Přesun hmot pro trubní vedení z trub betonových otevřený výkop</t>
  </si>
  <si>
    <t>1429810166</t>
  </si>
  <si>
    <t>50</t>
  </si>
  <si>
    <t>-1090090418</t>
  </si>
  <si>
    <t>350*0,5*1,0</t>
  </si>
  <si>
    <t>51</t>
  </si>
  <si>
    <t>-547720250</t>
  </si>
  <si>
    <t>52</t>
  </si>
  <si>
    <t>1881009865</t>
  </si>
  <si>
    <t>53</t>
  </si>
  <si>
    <t>1023004302</t>
  </si>
  <si>
    <t>54</t>
  </si>
  <si>
    <t>704544420</t>
  </si>
  <si>
    <t>55</t>
  </si>
  <si>
    <t>171201212</t>
  </si>
  <si>
    <t>394715655</t>
  </si>
  <si>
    <t>56</t>
  </si>
  <si>
    <t>871315221</t>
  </si>
  <si>
    <t>Kanalizační potrubí z tvrdého PVC-systém KG tuhost třídy SN8 DN150</t>
  </si>
  <si>
    <t>2145248723</t>
  </si>
  <si>
    <t>57</t>
  </si>
  <si>
    <t>721171917</t>
  </si>
  <si>
    <t>Potrubí z PP propojení potrubí DN 160</t>
  </si>
  <si>
    <t>-1698065121</t>
  </si>
  <si>
    <t>58</t>
  </si>
  <si>
    <t>892351111</t>
  </si>
  <si>
    <t>Tlaková zkouška vodou potrubí DN 150 nebo 200</t>
  </si>
  <si>
    <t>-2035498768</t>
  </si>
  <si>
    <t>59</t>
  </si>
  <si>
    <t>451573111</t>
  </si>
  <si>
    <t>Lože pod potrubí otevřený výkop ze štěrkopísku</t>
  </si>
  <si>
    <t>-696517288</t>
  </si>
  <si>
    <t>350*0,5*0,1</t>
  </si>
  <si>
    <t>60</t>
  </si>
  <si>
    <t>-1758448687</t>
  </si>
  <si>
    <t>350*0,5*0,4</t>
  </si>
  <si>
    <t>61</t>
  </si>
  <si>
    <t>1977332817</t>
  </si>
  <si>
    <t>62</t>
  </si>
  <si>
    <t>2093430801</t>
  </si>
  <si>
    <t>63</t>
  </si>
  <si>
    <t>300252232</t>
  </si>
  <si>
    <t>64</t>
  </si>
  <si>
    <t>43428306</t>
  </si>
  <si>
    <t>65</t>
  </si>
  <si>
    <t>1854270553</t>
  </si>
  <si>
    <t>66</t>
  </si>
  <si>
    <t>304276</t>
  </si>
  <si>
    <t>67</t>
  </si>
  <si>
    <t>1245647751</t>
  </si>
  <si>
    <t>68</t>
  </si>
  <si>
    <t>-1928184571</t>
  </si>
  <si>
    <t>69</t>
  </si>
  <si>
    <t>2125321111</t>
  </si>
  <si>
    <t>Lože pro trativody z kameniva hrubého drceného frakce 16 až 32 mm</t>
  </si>
  <si>
    <t>266696644</t>
  </si>
  <si>
    <t>70</t>
  </si>
  <si>
    <t>-426526437</t>
  </si>
  <si>
    <t>71</t>
  </si>
  <si>
    <t>122201101</t>
  </si>
  <si>
    <t>Odkopávky a prokopávky nezapažené v hornině tř. 3 objem do 100 m3</t>
  </si>
  <si>
    <t>1018394249</t>
  </si>
  <si>
    <t>3*3*3*5</t>
  </si>
  <si>
    <t>72</t>
  </si>
  <si>
    <t>-1635423629</t>
  </si>
  <si>
    <t>73</t>
  </si>
  <si>
    <t>167101102</t>
  </si>
  <si>
    <t>Nakládání výkopku z hornin tř. 1 až 4 přes 100 m3</t>
  </si>
  <si>
    <t>-1098027966</t>
  </si>
  <si>
    <t>74</t>
  </si>
  <si>
    <t>1558506707</t>
  </si>
  <si>
    <t>75</t>
  </si>
  <si>
    <t>-742558001</t>
  </si>
  <si>
    <t>76</t>
  </si>
  <si>
    <t>-12521538</t>
  </si>
  <si>
    <t>77</t>
  </si>
  <si>
    <t>895971123</t>
  </si>
  <si>
    <t>Zasakovací box z polypropylenu PP bez revize pro vsakování dvouřadová galerie objemu do 20 m3</t>
  </si>
  <si>
    <t>soubor</t>
  </si>
  <si>
    <t>-2028369618</t>
  </si>
  <si>
    <t>78</t>
  </si>
  <si>
    <t>175101201</t>
  </si>
  <si>
    <t>Obsypání objektu nad přilehlým původním terénem sypaninou bez prohození, uloženou do 3 m</t>
  </si>
  <si>
    <t>1004632468</t>
  </si>
  <si>
    <t>79</t>
  </si>
  <si>
    <t>583413410</t>
  </si>
  <si>
    <t>kamenivo drcené drobné frakce 0-4 praná</t>
  </si>
  <si>
    <t>-1831761382</t>
  </si>
  <si>
    <t>80</t>
  </si>
  <si>
    <t>-1535454001</t>
  </si>
  <si>
    <t>81</t>
  </si>
  <si>
    <t>-1788041059</t>
  </si>
  <si>
    <t>260*0,4*0,8</t>
  </si>
  <si>
    <t>82</t>
  </si>
  <si>
    <t>-1017049281</t>
  </si>
  <si>
    <t>83</t>
  </si>
  <si>
    <t>-159935097</t>
  </si>
  <si>
    <t>84</t>
  </si>
  <si>
    <t>698760488</t>
  </si>
  <si>
    <t>85</t>
  </si>
  <si>
    <t>-1332081175</t>
  </si>
  <si>
    <t>86</t>
  </si>
  <si>
    <t>-1441050959</t>
  </si>
  <si>
    <t>87</t>
  </si>
  <si>
    <t>-2029202962</t>
  </si>
  <si>
    <t>88</t>
  </si>
  <si>
    <t>895941312</t>
  </si>
  <si>
    <t>Zřízení vpusti kanalizační uliční z betonových dílců typ UVB-50</t>
  </si>
  <si>
    <t>-1043307055</t>
  </si>
  <si>
    <t>89</t>
  </si>
  <si>
    <t>895931111</t>
  </si>
  <si>
    <t>Vpusti kanalizačních horské z betonu prostého C12/15 velikosti 1200/600 mm</t>
  </si>
  <si>
    <t>-719257631</t>
  </si>
  <si>
    <t>90</t>
  </si>
  <si>
    <t>998274101</t>
  </si>
  <si>
    <t>1444566721</t>
  </si>
  <si>
    <t>91</t>
  </si>
  <si>
    <t>966006211</t>
  </si>
  <si>
    <t>Odstranění svislých dopravních značek ze sloupů, sloupků nebo konzol</t>
  </si>
  <si>
    <t>-399885915</t>
  </si>
  <si>
    <t>92</t>
  </si>
  <si>
    <t>966006221</t>
  </si>
  <si>
    <t>Odstranění trubkového nástavce ze sloupku včetně demontáže dopravní značky</t>
  </si>
  <si>
    <t>1097324836</t>
  </si>
  <si>
    <t>93</t>
  </si>
  <si>
    <t>914111111</t>
  </si>
  <si>
    <t>Montáž svislé dopravní značky do velikosti 1 m2 objímkami na sloupek nebo konzolu</t>
  </si>
  <si>
    <t>564823462</t>
  </si>
  <si>
    <t>94</t>
  </si>
  <si>
    <t>914511111</t>
  </si>
  <si>
    <t>Montáž sloupku dopravních značek délky do 3,5 m s betonovým základem</t>
  </si>
  <si>
    <t>-1321506911</t>
  </si>
  <si>
    <t>95</t>
  </si>
  <si>
    <t>404442570</t>
  </si>
  <si>
    <t>značka svislá reflexní AL- NK 500 x 700 mm</t>
  </si>
  <si>
    <t>1250767852</t>
  </si>
  <si>
    <t>96</t>
  </si>
  <si>
    <t>404451650</t>
  </si>
  <si>
    <t>sloupek směrový silniční ocelový GS-SF 800</t>
  </si>
  <si>
    <t>1638667295</t>
  </si>
  <si>
    <t>97</t>
  </si>
  <si>
    <t>911334121</t>
  </si>
  <si>
    <t>Svodidlo ocelové zábradelní zádržnosti H2 typ ZSNH4/H2 kotvené do římsy s výplní z vodorovných tyčí</t>
  </si>
  <si>
    <t>-132870397</t>
  </si>
  <si>
    <t>98</t>
  </si>
  <si>
    <t>470383820</t>
  </si>
  <si>
    <t>99</t>
  </si>
  <si>
    <t>915211112</t>
  </si>
  <si>
    <t>Vodorovné dopravní značení dělící čáry souvislé š 125 mm retroreflexní bílý plast</t>
  </si>
  <si>
    <t>-623485978</t>
  </si>
  <si>
    <t>100</t>
  </si>
  <si>
    <t>915331111</t>
  </si>
  <si>
    <t>Předformátované vodorovné dopravní značení čára šířky 12 cm</t>
  </si>
  <si>
    <t>1985134693</t>
  </si>
  <si>
    <t>101</t>
  </si>
  <si>
    <t>915321111</t>
  </si>
  <si>
    <t>Předformátované vodorovné dopravní značení přechod pro chodce</t>
  </si>
  <si>
    <t>1235461835</t>
  </si>
  <si>
    <t>3*6*2</t>
  </si>
  <si>
    <t>102</t>
  </si>
  <si>
    <t>915231112</t>
  </si>
  <si>
    <t>Vodorovné dopravní značení přechody pro chodce, šipky, symboly retroreflexní bílý plast</t>
  </si>
  <si>
    <t>638390674</t>
  </si>
  <si>
    <t>103</t>
  </si>
  <si>
    <t>1393941032</t>
  </si>
  <si>
    <t>104</t>
  </si>
  <si>
    <t>913121111</t>
  </si>
  <si>
    <t>Montáž a demontáž dočasné dopravní značky kompletní základní vč.podstavce</t>
  </si>
  <si>
    <t>2071645097</t>
  </si>
  <si>
    <t>105</t>
  </si>
  <si>
    <t>913121211</t>
  </si>
  <si>
    <t>Příplatek k dočasné dopravní značce kompletní základní za první a ZKD den použití</t>
  </si>
  <si>
    <t>-1408511116</t>
  </si>
  <si>
    <t>40*60</t>
  </si>
  <si>
    <t>106</t>
  </si>
  <si>
    <t>985131111</t>
  </si>
  <si>
    <t>Očištění ploch stěn, rubu kleneb a podlah tlakovou vodou</t>
  </si>
  <si>
    <t>2122474536</t>
  </si>
  <si>
    <t>0,35*3,14*7</t>
  </si>
  <si>
    <t>107</t>
  </si>
  <si>
    <t>919411111</t>
  </si>
  <si>
    <t>Čelo propustku z betonu prostého pro propustek z trub DN 300 až 500 sanace 2 čel</t>
  </si>
  <si>
    <t>816906082</t>
  </si>
  <si>
    <t>108</t>
  </si>
  <si>
    <t>-1871002331</t>
  </si>
  <si>
    <t>109</t>
  </si>
  <si>
    <t>899431111</t>
  </si>
  <si>
    <t>Výšková úprava uličního vstupu nebo vpusti do 200 mm zvýšením krycího hrnce, šoupěte nebo hydrantu</t>
  </si>
  <si>
    <t>1755006745</t>
  </si>
  <si>
    <t>110</t>
  </si>
  <si>
    <t>-1426463316</t>
  </si>
  <si>
    <t>111</t>
  </si>
  <si>
    <t>935114112</t>
  </si>
  <si>
    <t>Mikroštěrbinový odvodňovací betonový žlab 220x260 mm se spádem dna 0,5 % se základem</t>
  </si>
  <si>
    <t>1888333543</t>
  </si>
  <si>
    <t>112</t>
  </si>
  <si>
    <t>-1163736469</t>
  </si>
  <si>
    <t>113</t>
  </si>
  <si>
    <t>1059048055</t>
  </si>
  <si>
    <t>114</t>
  </si>
  <si>
    <t>1141405876</t>
  </si>
  <si>
    <t>115</t>
  </si>
  <si>
    <t>-93334082</t>
  </si>
  <si>
    <t>116</t>
  </si>
  <si>
    <t>968770975</t>
  </si>
  <si>
    <t>117</t>
  </si>
  <si>
    <t>-1114291757</t>
  </si>
  <si>
    <t>118</t>
  </si>
  <si>
    <t>-651714646</t>
  </si>
  <si>
    <t>119</t>
  </si>
  <si>
    <t>2105392180</t>
  </si>
  <si>
    <t>120</t>
  </si>
  <si>
    <t>-452605076</t>
  </si>
  <si>
    <t>121</t>
  </si>
  <si>
    <t>766469921</t>
  </si>
  <si>
    <t>10*0,5*0,1</t>
  </si>
  <si>
    <t>122</t>
  </si>
  <si>
    <t>-67956702</t>
  </si>
  <si>
    <t>10*0,5*0,4</t>
  </si>
  <si>
    <t>123</t>
  </si>
  <si>
    <t>-614171280</t>
  </si>
  <si>
    <t>124</t>
  </si>
  <si>
    <t>-1847708977</t>
  </si>
  <si>
    <t>125</t>
  </si>
  <si>
    <t>997002511</t>
  </si>
  <si>
    <t>Vodorovné přemístění suti a vybouraných hmot bez naložení ale se složením a urovnáním do 1 km</t>
  </si>
  <si>
    <t>-2117834760</t>
  </si>
  <si>
    <t>126</t>
  </si>
  <si>
    <t>997002519</t>
  </si>
  <si>
    <t>Příplatek ZKD 1 km přemístění suti a vybouraných hmot</t>
  </si>
  <si>
    <t>-372794098</t>
  </si>
  <si>
    <t>3800,43*9</t>
  </si>
  <si>
    <t>127</t>
  </si>
  <si>
    <t>997002611</t>
  </si>
  <si>
    <t>Nakládání suti a vybouraných hmot</t>
  </si>
  <si>
    <t>1777622335</t>
  </si>
  <si>
    <t>997013801</t>
  </si>
  <si>
    <t>Poplatek za uložení stavebního betonového odpadu na skládce (skládkovné)</t>
  </si>
  <si>
    <t>-1739389284</t>
  </si>
  <si>
    <t>58+1296,18</t>
  </si>
  <si>
    <t>129</t>
  </si>
  <si>
    <t>997013822</t>
  </si>
  <si>
    <t>Poplatek za uložení stavebního odpadu s oleji nebo ropnými látkami na skládce (skládkovné)</t>
  </si>
  <si>
    <t>1314295494</t>
  </si>
  <si>
    <t>2204,2</t>
  </si>
  <si>
    <t>242,05</t>
  </si>
  <si>
    <t>130</t>
  </si>
  <si>
    <t>012203000</t>
  </si>
  <si>
    <t>Geodetické práce při provádění stavby</t>
  </si>
  <si>
    <t>1024</t>
  </si>
  <si>
    <t>-1863690736</t>
  </si>
  <si>
    <t>200+350+4000+260+1000</t>
  </si>
  <si>
    <t>131</t>
  </si>
  <si>
    <t>030001000</t>
  </si>
  <si>
    <t>%</t>
  </si>
  <si>
    <t>-1816834832</t>
  </si>
  <si>
    <t>132</t>
  </si>
  <si>
    <t>070001000</t>
  </si>
  <si>
    <t>-389016730</t>
  </si>
  <si>
    <t>133</t>
  </si>
  <si>
    <t>013254000</t>
  </si>
  <si>
    <t>Dokumentace skutečného provedení stavby</t>
  </si>
  <si>
    <t>kpl</t>
  </si>
  <si>
    <t>1548506240</t>
  </si>
  <si>
    <t>134</t>
  </si>
  <si>
    <t>090001000</t>
  </si>
  <si>
    <t>Ostatní náklady informační tabule</t>
  </si>
  <si>
    <t>-41720438</t>
  </si>
  <si>
    <t>135</t>
  </si>
  <si>
    <t>090001001</t>
  </si>
  <si>
    <t>Ostatní náklady semaforová sestava</t>
  </si>
  <si>
    <t>476850937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</si>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</sst>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4" borderId="25" xfId="0" applyNumberFormat="1" applyFont="1" applyFill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0" fontId="0" fillId="0" borderId="0" xfId="0" applyBorder="1"/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" fontId="25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167" fontId="5" fillId="0" borderId="17" xfId="0" applyNumberFormat="1" applyFont="1" applyBorder="1" applyAlignment="1"/>
    <xf numFmtId="167" fontId="5" fillId="0" borderId="17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34" fillId="4" borderId="25" xfId="0" applyNumberFormat="1" applyFont="1" applyFill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167" fontId="34" fillId="0" borderId="25" xfId="0" applyNumberFormat="1" applyFont="1" applyBorder="1" applyAlignment="1" applyProtection="1">
      <alignment vertical="center"/>
      <protection locked="0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13" fillId="2" borderId="0" xfId="1" applyFont="1" applyFill="1" applyAlignment="1" applyProtection="1">
      <alignment horizontal="center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5" fillId="0" borderId="0" xfId="0" applyNumberFormat="1" applyFont="1" applyBorder="1" applyAlignment="1"/>
    <xf numFmtId="4" fontId="31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167" fontId="25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R2" s="206" t="s">
        <v>8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04" t="s">
        <v>12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5"/>
      <c r="AS4" s="19" t="s">
        <v>13</v>
      </c>
      <c r="BE4" s="26" t="s">
        <v>14</v>
      </c>
      <c r="BS4" s="20" t="s">
        <v>9</v>
      </c>
    </row>
    <row r="5" spans="1:73" ht="14.45" customHeight="1">
      <c r="B5" s="24"/>
      <c r="C5" s="27"/>
      <c r="D5" s="28" t="s">
        <v>15</v>
      </c>
      <c r="E5" s="27"/>
      <c r="F5" s="27"/>
      <c r="G5" s="27"/>
      <c r="H5" s="27"/>
      <c r="I5" s="27"/>
      <c r="J5" s="27"/>
      <c r="K5" s="208" t="s">
        <v>16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27"/>
      <c r="AQ5" s="25"/>
      <c r="BE5" s="192" t="s">
        <v>17</v>
      </c>
      <c r="BS5" s="20" t="s">
        <v>18</v>
      </c>
    </row>
    <row r="6" spans="1:73" ht="36.950000000000003" customHeight="1">
      <c r="B6" s="24"/>
      <c r="C6" s="27"/>
      <c r="D6" s="30" t="s">
        <v>19</v>
      </c>
      <c r="E6" s="27"/>
      <c r="F6" s="27"/>
      <c r="G6" s="27"/>
      <c r="H6" s="27"/>
      <c r="I6" s="27"/>
      <c r="J6" s="27"/>
      <c r="K6" s="210" t="s">
        <v>20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27"/>
      <c r="AQ6" s="25"/>
      <c r="BE6" s="193"/>
      <c r="BS6" s="20" t="s">
        <v>21</v>
      </c>
    </row>
    <row r="7" spans="1:73" ht="14.45" customHeight="1">
      <c r="B7" s="24"/>
      <c r="C7" s="27"/>
      <c r="D7" s="31" t="s">
        <v>22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5</v>
      </c>
      <c r="AO7" s="27"/>
      <c r="AP7" s="27"/>
      <c r="AQ7" s="25"/>
      <c r="BE7" s="193"/>
      <c r="BS7" s="20" t="s">
        <v>24</v>
      </c>
    </row>
    <row r="8" spans="1:73" ht="14.45" customHeight="1">
      <c r="B8" s="24"/>
      <c r="C8" s="27"/>
      <c r="D8" s="31" t="s">
        <v>25</v>
      </c>
      <c r="E8" s="27"/>
      <c r="F8" s="27"/>
      <c r="G8" s="27"/>
      <c r="H8" s="27"/>
      <c r="I8" s="27"/>
      <c r="J8" s="27"/>
      <c r="K8" s="29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27</v>
      </c>
      <c r="AL8" s="27"/>
      <c r="AM8" s="27"/>
      <c r="AN8" s="32" t="s">
        <v>28</v>
      </c>
      <c r="AO8" s="27"/>
      <c r="AP8" s="27"/>
      <c r="AQ8" s="25"/>
      <c r="BE8" s="193"/>
      <c r="BS8" s="20" t="s">
        <v>24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193"/>
      <c r="BS9" s="20" t="s">
        <v>24</v>
      </c>
    </row>
    <row r="10" spans="1:73" ht="14.45" customHeight="1">
      <c r="B10" s="24"/>
      <c r="C10" s="27"/>
      <c r="D10" s="31" t="s">
        <v>29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30</v>
      </c>
      <c r="AL10" s="27"/>
      <c r="AM10" s="27"/>
      <c r="AN10" s="29" t="s">
        <v>5</v>
      </c>
      <c r="AO10" s="27"/>
      <c r="AP10" s="27"/>
      <c r="AQ10" s="25"/>
      <c r="BE10" s="193"/>
      <c r="BS10" s="20" t="s">
        <v>21</v>
      </c>
    </row>
    <row r="11" spans="1:73" ht="18.399999999999999" customHeight="1">
      <c r="B11" s="24"/>
      <c r="C11" s="27"/>
      <c r="D11" s="27"/>
      <c r="E11" s="29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32</v>
      </c>
      <c r="AL11" s="27"/>
      <c r="AM11" s="27"/>
      <c r="AN11" s="29" t="s">
        <v>5</v>
      </c>
      <c r="AO11" s="27"/>
      <c r="AP11" s="27"/>
      <c r="AQ11" s="25"/>
      <c r="BE11" s="193"/>
      <c r="BS11" s="20" t="s">
        <v>21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193"/>
      <c r="BS12" s="20" t="s">
        <v>21</v>
      </c>
    </row>
    <row r="13" spans="1:73" ht="14.45" customHeight="1">
      <c r="B13" s="24"/>
      <c r="C13" s="27"/>
      <c r="D13" s="31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30</v>
      </c>
      <c r="AL13" s="27"/>
      <c r="AM13" s="27"/>
      <c r="AN13" s="33" t="s">
        <v>34</v>
      </c>
      <c r="AO13" s="27"/>
      <c r="AP13" s="27"/>
      <c r="AQ13" s="25"/>
      <c r="BE13" s="193"/>
      <c r="BS13" s="20" t="s">
        <v>21</v>
      </c>
    </row>
    <row r="14" spans="1:73">
      <c r="B14" s="24"/>
      <c r="C14" s="27"/>
      <c r="D14" s="27"/>
      <c r="E14" s="194" t="s">
        <v>34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31" t="s">
        <v>32</v>
      </c>
      <c r="AL14" s="27"/>
      <c r="AM14" s="27"/>
      <c r="AN14" s="33" t="s">
        <v>34</v>
      </c>
      <c r="AO14" s="27"/>
      <c r="AP14" s="27"/>
      <c r="AQ14" s="25"/>
      <c r="BE14" s="193"/>
      <c r="BS14" s="20" t="s">
        <v>21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193"/>
      <c r="BS15" s="20" t="s">
        <v>6</v>
      </c>
    </row>
    <row r="16" spans="1:73" ht="14.45" customHeight="1">
      <c r="B16" s="24"/>
      <c r="C16" s="27"/>
      <c r="D16" s="31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30</v>
      </c>
      <c r="AL16" s="27"/>
      <c r="AM16" s="27"/>
      <c r="AN16" s="29" t="s">
        <v>5</v>
      </c>
      <c r="AO16" s="27"/>
      <c r="AP16" s="27"/>
      <c r="AQ16" s="25"/>
      <c r="BE16" s="193"/>
      <c r="BS16" s="20" t="s">
        <v>6</v>
      </c>
    </row>
    <row r="17" spans="2:71" ht="18.399999999999999" customHeight="1">
      <c r="B17" s="24"/>
      <c r="C17" s="27"/>
      <c r="D17" s="27"/>
      <c r="E17" s="29" t="s">
        <v>31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32</v>
      </c>
      <c r="AL17" s="27"/>
      <c r="AM17" s="27"/>
      <c r="AN17" s="29" t="s">
        <v>5</v>
      </c>
      <c r="AO17" s="27"/>
      <c r="AP17" s="27"/>
      <c r="AQ17" s="25"/>
      <c r="BE17" s="193"/>
      <c r="BS17" s="20" t="s">
        <v>36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193"/>
      <c r="BS18" s="20" t="s">
        <v>18</v>
      </c>
    </row>
    <row r="19" spans="2:71" ht="14.45" customHeight="1">
      <c r="B19" s="24"/>
      <c r="C19" s="27"/>
      <c r="D19" s="31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30</v>
      </c>
      <c r="AL19" s="27"/>
      <c r="AM19" s="27"/>
      <c r="AN19" s="29" t="s">
        <v>5</v>
      </c>
      <c r="AO19" s="27"/>
      <c r="AP19" s="27"/>
      <c r="AQ19" s="25"/>
      <c r="BE19" s="193"/>
      <c r="BS19" s="20" t="s">
        <v>18</v>
      </c>
    </row>
    <row r="20" spans="2:71" ht="18.399999999999999" customHeight="1">
      <c r="B20" s="24"/>
      <c r="C20" s="27"/>
      <c r="D20" s="27"/>
      <c r="E20" s="29" t="s">
        <v>38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32</v>
      </c>
      <c r="AL20" s="27"/>
      <c r="AM20" s="27"/>
      <c r="AN20" s="29" t="s">
        <v>5</v>
      </c>
      <c r="AO20" s="27"/>
      <c r="AP20" s="27"/>
      <c r="AQ20" s="25"/>
      <c r="BE20" s="193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193"/>
    </row>
    <row r="22" spans="2:71">
      <c r="B22" s="24"/>
      <c r="C22" s="27"/>
      <c r="D22" s="31" t="s">
        <v>39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193"/>
    </row>
    <row r="23" spans="2:71" ht="14.45" customHeight="1">
      <c r="B23" s="24"/>
      <c r="C23" s="27"/>
      <c r="D23" s="27"/>
      <c r="E23" s="196" t="s">
        <v>5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27"/>
      <c r="AP23" s="27"/>
      <c r="AQ23" s="25"/>
      <c r="BE23" s="193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193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193"/>
    </row>
    <row r="26" spans="2:71" ht="14.45" customHeight="1">
      <c r="B26" s="24"/>
      <c r="C26" s="27"/>
      <c r="D26" s="35" t="s">
        <v>40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7">
        <f>ROUND(AG87,2)</f>
        <v>0</v>
      </c>
      <c r="AL26" s="198"/>
      <c r="AM26" s="198"/>
      <c r="AN26" s="198"/>
      <c r="AO26" s="198"/>
      <c r="AP26" s="27"/>
      <c r="AQ26" s="25"/>
      <c r="BE26" s="193"/>
    </row>
    <row r="27" spans="2:71" ht="14.45" customHeight="1">
      <c r="B27" s="24"/>
      <c r="C27" s="27"/>
      <c r="D27" s="35" t="s">
        <v>41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197">
        <f>ROUND(AG90,2)</f>
        <v>0</v>
      </c>
      <c r="AL27" s="197"/>
      <c r="AM27" s="197"/>
      <c r="AN27" s="197"/>
      <c r="AO27" s="197"/>
      <c r="AP27" s="27"/>
      <c r="AQ27" s="25"/>
      <c r="BE27" s="193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193"/>
    </row>
    <row r="29" spans="2:71" s="1" customFormat="1" ht="25.9" customHeight="1">
      <c r="B29" s="36"/>
      <c r="C29" s="37"/>
      <c r="D29" s="39" t="s">
        <v>42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199">
        <f>ROUND(AK26+AK27,2)</f>
        <v>0</v>
      </c>
      <c r="AL29" s="200"/>
      <c r="AM29" s="200"/>
      <c r="AN29" s="200"/>
      <c r="AO29" s="200"/>
      <c r="AP29" s="37"/>
      <c r="AQ29" s="38"/>
      <c r="BE29" s="193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193"/>
    </row>
    <row r="31" spans="2:71" s="2" customFormat="1" ht="14.45" customHeight="1">
      <c r="B31" s="41"/>
      <c r="C31" s="42"/>
      <c r="D31" s="43" t="s">
        <v>43</v>
      </c>
      <c r="E31" s="42"/>
      <c r="F31" s="43" t="s">
        <v>44</v>
      </c>
      <c r="G31" s="42"/>
      <c r="H31" s="42"/>
      <c r="I31" s="42"/>
      <c r="J31" s="42"/>
      <c r="K31" s="42"/>
      <c r="L31" s="190">
        <v>0.21</v>
      </c>
      <c r="M31" s="191"/>
      <c r="N31" s="191"/>
      <c r="O31" s="191"/>
      <c r="P31" s="42"/>
      <c r="Q31" s="42"/>
      <c r="R31" s="42"/>
      <c r="S31" s="42"/>
      <c r="T31" s="45" t="s">
        <v>45</v>
      </c>
      <c r="U31" s="42"/>
      <c r="V31" s="42"/>
      <c r="W31" s="201">
        <f>ROUND(AZ87+SUM(CD91:CD104),2)</f>
        <v>0</v>
      </c>
      <c r="X31" s="191"/>
      <c r="Y31" s="191"/>
      <c r="Z31" s="191"/>
      <c r="AA31" s="191"/>
      <c r="AB31" s="191"/>
      <c r="AC31" s="191"/>
      <c r="AD31" s="191"/>
      <c r="AE31" s="191"/>
      <c r="AF31" s="42"/>
      <c r="AG31" s="42"/>
      <c r="AH31" s="42"/>
      <c r="AI31" s="42"/>
      <c r="AJ31" s="42"/>
      <c r="AK31" s="201">
        <f>ROUND(AV87+SUM(BY91:BY104),2)</f>
        <v>0</v>
      </c>
      <c r="AL31" s="191"/>
      <c r="AM31" s="191"/>
      <c r="AN31" s="191"/>
      <c r="AO31" s="191"/>
      <c r="AP31" s="42"/>
      <c r="AQ31" s="46"/>
      <c r="BE31" s="193"/>
    </row>
    <row r="32" spans="2:71" s="2" customFormat="1" ht="14.45" customHeight="1">
      <c r="B32" s="41"/>
      <c r="C32" s="42"/>
      <c r="D32" s="42"/>
      <c r="E32" s="42"/>
      <c r="F32" s="43" t="s">
        <v>46</v>
      </c>
      <c r="G32" s="42"/>
      <c r="H32" s="42"/>
      <c r="I32" s="42"/>
      <c r="J32" s="42"/>
      <c r="K32" s="42"/>
      <c r="L32" s="190">
        <v>0.15</v>
      </c>
      <c r="M32" s="191"/>
      <c r="N32" s="191"/>
      <c r="O32" s="191"/>
      <c r="P32" s="42"/>
      <c r="Q32" s="42"/>
      <c r="R32" s="42"/>
      <c r="S32" s="42"/>
      <c r="T32" s="45" t="s">
        <v>45</v>
      </c>
      <c r="U32" s="42"/>
      <c r="V32" s="42"/>
      <c r="W32" s="201">
        <f>ROUND(BA87+SUM(CE91:CE104),2)</f>
        <v>0</v>
      </c>
      <c r="X32" s="191"/>
      <c r="Y32" s="191"/>
      <c r="Z32" s="191"/>
      <c r="AA32" s="191"/>
      <c r="AB32" s="191"/>
      <c r="AC32" s="191"/>
      <c r="AD32" s="191"/>
      <c r="AE32" s="191"/>
      <c r="AF32" s="42"/>
      <c r="AG32" s="42"/>
      <c r="AH32" s="42"/>
      <c r="AI32" s="42"/>
      <c r="AJ32" s="42"/>
      <c r="AK32" s="201">
        <f>ROUND(AW87+SUM(BZ91:BZ104),2)</f>
        <v>0</v>
      </c>
      <c r="AL32" s="191"/>
      <c r="AM32" s="191"/>
      <c r="AN32" s="191"/>
      <c r="AO32" s="191"/>
      <c r="AP32" s="42"/>
      <c r="AQ32" s="46"/>
      <c r="BE32" s="193"/>
    </row>
    <row r="33" spans="2:57" s="2" customFormat="1" ht="14.45" hidden="1" customHeight="1">
      <c r="B33" s="41"/>
      <c r="C33" s="42"/>
      <c r="D33" s="42"/>
      <c r="E33" s="42"/>
      <c r="F33" s="43" t="s">
        <v>47</v>
      </c>
      <c r="G33" s="42"/>
      <c r="H33" s="42"/>
      <c r="I33" s="42"/>
      <c r="J33" s="42"/>
      <c r="K33" s="42"/>
      <c r="L33" s="190">
        <v>0.21</v>
      </c>
      <c r="M33" s="191"/>
      <c r="N33" s="191"/>
      <c r="O33" s="191"/>
      <c r="P33" s="42"/>
      <c r="Q33" s="42"/>
      <c r="R33" s="42"/>
      <c r="S33" s="42"/>
      <c r="T33" s="45" t="s">
        <v>45</v>
      </c>
      <c r="U33" s="42"/>
      <c r="V33" s="42"/>
      <c r="W33" s="201">
        <f>ROUND(BB87+SUM(CF91:CF104),2)</f>
        <v>0</v>
      </c>
      <c r="X33" s="191"/>
      <c r="Y33" s="191"/>
      <c r="Z33" s="191"/>
      <c r="AA33" s="191"/>
      <c r="AB33" s="191"/>
      <c r="AC33" s="191"/>
      <c r="AD33" s="191"/>
      <c r="AE33" s="191"/>
      <c r="AF33" s="42"/>
      <c r="AG33" s="42"/>
      <c r="AH33" s="42"/>
      <c r="AI33" s="42"/>
      <c r="AJ33" s="42"/>
      <c r="AK33" s="201">
        <v>0</v>
      </c>
      <c r="AL33" s="191"/>
      <c r="AM33" s="191"/>
      <c r="AN33" s="191"/>
      <c r="AO33" s="191"/>
      <c r="AP33" s="42"/>
      <c r="AQ33" s="46"/>
      <c r="BE33" s="193"/>
    </row>
    <row r="34" spans="2:57" s="2" customFormat="1" ht="14.45" hidden="1" customHeight="1">
      <c r="B34" s="41"/>
      <c r="C34" s="42"/>
      <c r="D34" s="42"/>
      <c r="E34" s="42"/>
      <c r="F34" s="43" t="s">
        <v>48</v>
      </c>
      <c r="G34" s="42"/>
      <c r="H34" s="42"/>
      <c r="I34" s="42"/>
      <c r="J34" s="42"/>
      <c r="K34" s="42"/>
      <c r="L34" s="190">
        <v>0.15</v>
      </c>
      <c r="M34" s="191"/>
      <c r="N34" s="191"/>
      <c r="O34" s="191"/>
      <c r="P34" s="42"/>
      <c r="Q34" s="42"/>
      <c r="R34" s="42"/>
      <c r="S34" s="42"/>
      <c r="T34" s="45" t="s">
        <v>45</v>
      </c>
      <c r="U34" s="42"/>
      <c r="V34" s="42"/>
      <c r="W34" s="201">
        <f>ROUND(BC87+SUM(CG91:CG104),2)</f>
        <v>0</v>
      </c>
      <c r="X34" s="191"/>
      <c r="Y34" s="191"/>
      <c r="Z34" s="191"/>
      <c r="AA34" s="191"/>
      <c r="AB34" s="191"/>
      <c r="AC34" s="191"/>
      <c r="AD34" s="191"/>
      <c r="AE34" s="191"/>
      <c r="AF34" s="42"/>
      <c r="AG34" s="42"/>
      <c r="AH34" s="42"/>
      <c r="AI34" s="42"/>
      <c r="AJ34" s="42"/>
      <c r="AK34" s="201">
        <v>0</v>
      </c>
      <c r="AL34" s="191"/>
      <c r="AM34" s="191"/>
      <c r="AN34" s="191"/>
      <c r="AO34" s="191"/>
      <c r="AP34" s="42"/>
      <c r="AQ34" s="46"/>
      <c r="BE34" s="193"/>
    </row>
    <row r="35" spans="2:57" s="2" customFormat="1" ht="14.45" hidden="1" customHeight="1">
      <c r="B35" s="41"/>
      <c r="C35" s="42"/>
      <c r="D35" s="42"/>
      <c r="E35" s="42"/>
      <c r="F35" s="43" t="s">
        <v>49</v>
      </c>
      <c r="G35" s="42"/>
      <c r="H35" s="42"/>
      <c r="I35" s="42"/>
      <c r="J35" s="42"/>
      <c r="K35" s="42"/>
      <c r="L35" s="190">
        <v>0</v>
      </c>
      <c r="M35" s="191"/>
      <c r="N35" s="191"/>
      <c r="O35" s="191"/>
      <c r="P35" s="42"/>
      <c r="Q35" s="42"/>
      <c r="R35" s="42"/>
      <c r="S35" s="42"/>
      <c r="T35" s="45" t="s">
        <v>45</v>
      </c>
      <c r="U35" s="42"/>
      <c r="V35" s="42"/>
      <c r="W35" s="201">
        <f>ROUND(BD87+SUM(CH91:CH104),2)</f>
        <v>0</v>
      </c>
      <c r="X35" s="191"/>
      <c r="Y35" s="191"/>
      <c r="Z35" s="191"/>
      <c r="AA35" s="191"/>
      <c r="AB35" s="191"/>
      <c r="AC35" s="191"/>
      <c r="AD35" s="191"/>
      <c r="AE35" s="191"/>
      <c r="AF35" s="42"/>
      <c r="AG35" s="42"/>
      <c r="AH35" s="42"/>
      <c r="AI35" s="42"/>
      <c r="AJ35" s="42"/>
      <c r="AK35" s="201">
        <v>0</v>
      </c>
      <c r="AL35" s="191"/>
      <c r="AM35" s="191"/>
      <c r="AN35" s="191"/>
      <c r="AO35" s="191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50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51</v>
      </c>
      <c r="U37" s="49"/>
      <c r="V37" s="49"/>
      <c r="W37" s="49"/>
      <c r="X37" s="211" t="s">
        <v>52</v>
      </c>
      <c r="Y37" s="212"/>
      <c r="Z37" s="212"/>
      <c r="AA37" s="212"/>
      <c r="AB37" s="212"/>
      <c r="AC37" s="49"/>
      <c r="AD37" s="49"/>
      <c r="AE37" s="49"/>
      <c r="AF37" s="49"/>
      <c r="AG37" s="49"/>
      <c r="AH37" s="49"/>
      <c r="AI37" s="49"/>
      <c r="AJ37" s="49"/>
      <c r="AK37" s="213">
        <f>SUM(AK29:AK35)</f>
        <v>0</v>
      </c>
      <c r="AL37" s="212"/>
      <c r="AM37" s="212"/>
      <c r="AN37" s="212"/>
      <c r="AO37" s="214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>
      <c r="B49" s="36"/>
      <c r="C49" s="37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54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 ht="13.5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 ht="13.5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 ht="13.5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 ht="13.5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 ht="13.5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 ht="13.5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 ht="13.5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>
      <c r="B58" s="36"/>
      <c r="C58" s="37"/>
      <c r="D58" s="56" t="s">
        <v>55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56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55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56</v>
      </c>
      <c r="AN58" s="57"/>
      <c r="AO58" s="59"/>
      <c r="AP58" s="37"/>
      <c r="AQ58" s="38"/>
    </row>
    <row r="59" spans="2:43" ht="13.5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>
      <c r="B60" s="36"/>
      <c r="C60" s="37"/>
      <c r="D60" s="51" t="s">
        <v>57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58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 ht="13.5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 ht="13.5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 ht="13.5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 ht="13.5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 ht="13.5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 ht="13.5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 ht="13.5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>
      <c r="B69" s="36"/>
      <c r="C69" s="37"/>
      <c r="D69" s="56" t="s">
        <v>55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56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55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56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204" t="s">
        <v>59</v>
      </c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38"/>
    </row>
    <row r="77" spans="2:43" s="3" customFormat="1" ht="14.45" customHeight="1">
      <c r="B77" s="66"/>
      <c r="C77" s="31" t="s">
        <v>15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20180386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15" t="str">
        <f>K6</f>
        <v>Rekonstrukce silnice III/24420 Nedomice</v>
      </c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25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Nedomice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27</v>
      </c>
      <c r="AJ80" s="37"/>
      <c r="AK80" s="37"/>
      <c r="AL80" s="37"/>
      <c r="AM80" s="74" t="str">
        <f>IF(AN8= "","",AN8)</f>
        <v>10. 9. 2016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1" t="s">
        <v>29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35</v>
      </c>
      <c r="AJ82" s="37"/>
      <c r="AK82" s="37"/>
      <c r="AL82" s="37"/>
      <c r="AM82" s="221" t="str">
        <f>IF(E17="","",E17)</f>
        <v xml:space="preserve"> </v>
      </c>
      <c r="AN82" s="221"/>
      <c r="AO82" s="221"/>
      <c r="AP82" s="221"/>
      <c r="AQ82" s="38"/>
      <c r="AS82" s="222" t="s">
        <v>60</v>
      </c>
      <c r="AT82" s="223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>
      <c r="B83" s="36"/>
      <c r="C83" s="31" t="s">
        <v>33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37</v>
      </c>
      <c r="AJ83" s="37"/>
      <c r="AK83" s="37"/>
      <c r="AL83" s="37"/>
      <c r="AM83" s="221" t="str">
        <f>IF(E20="","",E20)</f>
        <v>p.Ing.Seiner</v>
      </c>
      <c r="AN83" s="221"/>
      <c r="AO83" s="221"/>
      <c r="AP83" s="221"/>
      <c r="AQ83" s="38"/>
      <c r="AS83" s="224"/>
      <c r="AT83" s="225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24"/>
      <c r="AT84" s="225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17" t="s">
        <v>61</v>
      </c>
      <c r="D85" s="218"/>
      <c r="E85" s="218"/>
      <c r="F85" s="218"/>
      <c r="G85" s="218"/>
      <c r="H85" s="76"/>
      <c r="I85" s="219" t="s">
        <v>62</v>
      </c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9" t="s">
        <v>63</v>
      </c>
      <c r="AH85" s="218"/>
      <c r="AI85" s="218"/>
      <c r="AJ85" s="218"/>
      <c r="AK85" s="218"/>
      <c r="AL85" s="218"/>
      <c r="AM85" s="218"/>
      <c r="AN85" s="219" t="s">
        <v>64</v>
      </c>
      <c r="AO85" s="218"/>
      <c r="AP85" s="226"/>
      <c r="AQ85" s="38"/>
      <c r="AS85" s="77" t="s">
        <v>65</v>
      </c>
      <c r="AT85" s="78" t="s">
        <v>66</v>
      </c>
      <c r="AU85" s="78" t="s">
        <v>67</v>
      </c>
      <c r="AV85" s="78" t="s">
        <v>68</v>
      </c>
      <c r="AW85" s="78" t="s">
        <v>69</v>
      </c>
      <c r="AX85" s="78" t="s">
        <v>70</v>
      </c>
      <c r="AY85" s="78" t="s">
        <v>71</v>
      </c>
      <c r="AZ85" s="78" t="s">
        <v>72</v>
      </c>
      <c r="BA85" s="78" t="s">
        <v>73</v>
      </c>
      <c r="BB85" s="78" t="s">
        <v>74</v>
      </c>
      <c r="BC85" s="78" t="s">
        <v>75</v>
      </c>
      <c r="BD85" s="79" t="s">
        <v>76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77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9">
        <f>ROUND(AG88,2)</f>
        <v>0</v>
      </c>
      <c r="AH87" s="229"/>
      <c r="AI87" s="229"/>
      <c r="AJ87" s="229"/>
      <c r="AK87" s="229"/>
      <c r="AL87" s="229"/>
      <c r="AM87" s="229"/>
      <c r="AN87" s="230">
        <f>SUM(AG87,AT87)</f>
        <v>0</v>
      </c>
      <c r="AO87" s="230"/>
      <c r="AP87" s="230"/>
      <c r="AQ87" s="72"/>
      <c r="AS87" s="83">
        <f>ROUND(AS88,2)</f>
        <v>0</v>
      </c>
      <c r="AT87" s="84">
        <f>ROUND(SUM(AV87:AW87),2)</f>
        <v>0</v>
      </c>
      <c r="AU87" s="85">
        <f>ROUND(AU88,5)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ROUND(AZ88,2)</f>
        <v>0</v>
      </c>
      <c r="BA87" s="84">
        <f>ROUND(BA88,2)</f>
        <v>0</v>
      </c>
      <c r="BB87" s="84">
        <f>ROUND(BB88,2)</f>
        <v>0</v>
      </c>
      <c r="BC87" s="84">
        <f>ROUND(BC88,2)</f>
        <v>0</v>
      </c>
      <c r="BD87" s="86">
        <f>ROUND(BD88,2)</f>
        <v>0</v>
      </c>
      <c r="BS87" s="87" t="s">
        <v>78</v>
      </c>
      <c r="BT87" s="87" t="s">
        <v>79</v>
      </c>
      <c r="BV87" s="87" t="s">
        <v>80</v>
      </c>
      <c r="BW87" s="87" t="s">
        <v>81</v>
      </c>
      <c r="BX87" s="87" t="s">
        <v>82</v>
      </c>
    </row>
    <row r="88" spans="1:89" s="5" customFormat="1" ht="28.9" customHeight="1">
      <c r="A88" s="88" t="s">
        <v>83</v>
      </c>
      <c r="B88" s="89"/>
      <c r="C88" s="90"/>
      <c r="D88" s="220" t="s">
        <v>16</v>
      </c>
      <c r="E88" s="220"/>
      <c r="F88" s="220"/>
      <c r="G88" s="220"/>
      <c r="H88" s="220"/>
      <c r="I88" s="91"/>
      <c r="J88" s="220" t="s">
        <v>20</v>
      </c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7">
        <f>'20180386 - Rekonstrukce s...'!M29</f>
        <v>0</v>
      </c>
      <c r="AH88" s="228"/>
      <c r="AI88" s="228"/>
      <c r="AJ88" s="228"/>
      <c r="AK88" s="228"/>
      <c r="AL88" s="228"/>
      <c r="AM88" s="228"/>
      <c r="AN88" s="227">
        <f>SUM(AG88,AT88)</f>
        <v>0</v>
      </c>
      <c r="AO88" s="228"/>
      <c r="AP88" s="228"/>
      <c r="AQ88" s="92"/>
      <c r="AS88" s="93">
        <f>'20180386 - Rekonstrukce s...'!M27</f>
        <v>0</v>
      </c>
      <c r="AT88" s="94">
        <f>ROUND(SUM(AV88:AW88),2)</f>
        <v>0</v>
      </c>
      <c r="AU88" s="95">
        <f>'20180386 - Rekonstrukce s...'!W135</f>
        <v>0</v>
      </c>
      <c r="AV88" s="94">
        <f>'20180386 - Rekonstrukce s...'!M31</f>
        <v>0</v>
      </c>
      <c r="AW88" s="94">
        <f>'20180386 - Rekonstrukce s...'!M32</f>
        <v>0</v>
      </c>
      <c r="AX88" s="94">
        <f>'20180386 - Rekonstrukce s...'!M33</f>
        <v>0</v>
      </c>
      <c r="AY88" s="94">
        <f>'20180386 - Rekonstrukce s...'!M34</f>
        <v>0</v>
      </c>
      <c r="AZ88" s="94">
        <f>'20180386 - Rekonstrukce s...'!H31</f>
        <v>0</v>
      </c>
      <c r="BA88" s="94">
        <f>'20180386 - Rekonstrukce s...'!H32</f>
        <v>0</v>
      </c>
      <c r="BB88" s="94">
        <f>'20180386 - Rekonstrukce s...'!H33</f>
        <v>0</v>
      </c>
      <c r="BC88" s="94">
        <f>'20180386 - Rekonstrukce s...'!H34</f>
        <v>0</v>
      </c>
      <c r="BD88" s="96">
        <f>'20180386 - Rekonstrukce s...'!H35</f>
        <v>0</v>
      </c>
      <c r="BT88" s="97" t="s">
        <v>24</v>
      </c>
      <c r="BU88" s="97" t="s">
        <v>84</v>
      </c>
      <c r="BV88" s="97" t="s">
        <v>80</v>
      </c>
      <c r="BW88" s="97" t="s">
        <v>81</v>
      </c>
      <c r="BX88" s="97" t="s">
        <v>82</v>
      </c>
    </row>
    <row r="89" spans="1:89" ht="13.5"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5"/>
    </row>
    <row r="90" spans="1:89" s="1" customFormat="1" ht="30" customHeight="1">
      <c r="B90" s="36"/>
      <c r="C90" s="81" t="s">
        <v>85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30">
        <f>ROUND(SUM(AG91:AG103),2)</f>
        <v>0</v>
      </c>
      <c r="AH90" s="230"/>
      <c r="AI90" s="230"/>
      <c r="AJ90" s="230"/>
      <c r="AK90" s="230"/>
      <c r="AL90" s="230"/>
      <c r="AM90" s="230"/>
      <c r="AN90" s="230">
        <f>ROUND(SUM(AN91:AN103),2)</f>
        <v>0</v>
      </c>
      <c r="AO90" s="230"/>
      <c r="AP90" s="230"/>
      <c r="AQ90" s="38"/>
      <c r="AS90" s="77" t="s">
        <v>86</v>
      </c>
      <c r="AT90" s="78" t="s">
        <v>87</v>
      </c>
      <c r="AU90" s="78" t="s">
        <v>43</v>
      </c>
      <c r="AV90" s="79" t="s">
        <v>66</v>
      </c>
    </row>
    <row r="91" spans="1:89" s="1" customFormat="1" ht="19.899999999999999" customHeight="1">
      <c r="B91" s="36"/>
      <c r="C91" s="37"/>
      <c r="D91" s="98" t="s">
        <v>88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31">
        <f>ROUND(AG87*AS91,2)</f>
        <v>0</v>
      </c>
      <c r="AH91" s="232"/>
      <c r="AI91" s="232"/>
      <c r="AJ91" s="232"/>
      <c r="AK91" s="232"/>
      <c r="AL91" s="232"/>
      <c r="AM91" s="232"/>
      <c r="AN91" s="232">
        <f t="shared" ref="AN91:AN100" si="0">ROUND(AG91+AV91,2)</f>
        <v>0</v>
      </c>
      <c r="AO91" s="232"/>
      <c r="AP91" s="232"/>
      <c r="AQ91" s="38"/>
      <c r="AS91" s="99">
        <v>0</v>
      </c>
      <c r="AT91" s="100" t="s">
        <v>89</v>
      </c>
      <c r="AU91" s="100" t="s">
        <v>44</v>
      </c>
      <c r="AV91" s="101">
        <f>ROUND(IF(AU91="základní",AG91*L31,IF(AU91="snížená",AG91*L32,0)),2)</f>
        <v>0</v>
      </c>
      <c r="BV91" s="20" t="s">
        <v>90</v>
      </c>
      <c r="BY91" s="102">
        <f t="shared" ref="BY91:BY103" si="1">IF(AU91="základní",AV91,0)</f>
        <v>0</v>
      </c>
      <c r="BZ91" s="102">
        <f t="shared" ref="BZ91:BZ103" si="2">IF(AU91="snížená",AV91,0)</f>
        <v>0</v>
      </c>
      <c r="CA91" s="102">
        <v>0</v>
      </c>
      <c r="CB91" s="102">
        <v>0</v>
      </c>
      <c r="CC91" s="102">
        <v>0</v>
      </c>
      <c r="CD91" s="102">
        <f t="shared" ref="CD91:CD103" si="3">IF(AU91="základní",AG91,0)</f>
        <v>0</v>
      </c>
      <c r="CE91" s="102">
        <f t="shared" ref="CE91:CE103" si="4">IF(AU91="snížená",AG91,0)</f>
        <v>0</v>
      </c>
      <c r="CF91" s="102">
        <f t="shared" ref="CF91:CF103" si="5">IF(AU91="zákl. přenesená",AG91,0)</f>
        <v>0</v>
      </c>
      <c r="CG91" s="102">
        <f t="shared" ref="CG91:CG103" si="6">IF(AU91="sníž. přenesená",AG91,0)</f>
        <v>0</v>
      </c>
      <c r="CH91" s="102">
        <f t="shared" ref="CH91:CH103" si="7">IF(AU91="nulová",AG91,0)</f>
        <v>0</v>
      </c>
      <c r="CI91" s="20">
        <f t="shared" ref="CI91:CI103" si="8"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 t="shared" ref="CK91:CK103" si="9">IF(D91="Vyplň vlastní","","x")</f>
        <v>x</v>
      </c>
    </row>
    <row r="92" spans="1:89" s="1" customFormat="1" ht="19.899999999999999" customHeight="1">
      <c r="B92" s="36"/>
      <c r="C92" s="37"/>
      <c r="D92" s="98" t="s">
        <v>91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31">
        <f>ROUND(AG87*AS92,2)</f>
        <v>0</v>
      </c>
      <c r="AH92" s="232"/>
      <c r="AI92" s="232"/>
      <c r="AJ92" s="232"/>
      <c r="AK92" s="232"/>
      <c r="AL92" s="232"/>
      <c r="AM92" s="232"/>
      <c r="AN92" s="232">
        <f t="shared" si="0"/>
        <v>0</v>
      </c>
      <c r="AO92" s="232"/>
      <c r="AP92" s="232"/>
      <c r="AQ92" s="38"/>
      <c r="AS92" s="103">
        <v>0</v>
      </c>
      <c r="AT92" s="104" t="s">
        <v>89</v>
      </c>
      <c r="AU92" s="104" t="s">
        <v>44</v>
      </c>
      <c r="AV92" s="105">
        <f>ROUND(IF(AU92="základní",AG92*L31,IF(AU92="snížená",AG92*L32,0)),2)</f>
        <v>0</v>
      </c>
      <c r="BV92" s="20" t="s">
        <v>90</v>
      </c>
      <c r="BY92" s="102">
        <f t="shared" si="1"/>
        <v>0</v>
      </c>
      <c r="BZ92" s="102">
        <f t="shared" si="2"/>
        <v>0</v>
      </c>
      <c r="CA92" s="102">
        <v>0</v>
      </c>
      <c r="CB92" s="102">
        <v>0</v>
      </c>
      <c r="CC92" s="102">
        <v>0</v>
      </c>
      <c r="CD92" s="102">
        <f t="shared" si="3"/>
        <v>0</v>
      </c>
      <c r="CE92" s="102">
        <f t="shared" si="4"/>
        <v>0</v>
      </c>
      <c r="CF92" s="102">
        <f t="shared" si="5"/>
        <v>0</v>
      </c>
      <c r="CG92" s="102">
        <f t="shared" si="6"/>
        <v>0</v>
      </c>
      <c r="CH92" s="102">
        <f t="shared" si="7"/>
        <v>0</v>
      </c>
      <c r="CI92" s="20">
        <f t="shared" si="8"/>
        <v>1</v>
      </c>
      <c r="CJ92" s="20">
        <f>IF(AT92="stavební čast",1,IF(8892="investiční čast",2,3))</f>
        <v>1</v>
      </c>
      <c r="CK92" s="20" t="str">
        <f t="shared" si="9"/>
        <v>x</v>
      </c>
    </row>
    <row r="93" spans="1:89" s="1" customFormat="1" ht="19.899999999999999" customHeight="1">
      <c r="B93" s="36"/>
      <c r="C93" s="37"/>
      <c r="D93" s="98" t="s">
        <v>92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231">
        <f>ROUND(AG87*AS93,2)</f>
        <v>0</v>
      </c>
      <c r="AH93" s="232"/>
      <c r="AI93" s="232"/>
      <c r="AJ93" s="232"/>
      <c r="AK93" s="232"/>
      <c r="AL93" s="232"/>
      <c r="AM93" s="232"/>
      <c r="AN93" s="232">
        <f t="shared" si="0"/>
        <v>0</v>
      </c>
      <c r="AO93" s="232"/>
      <c r="AP93" s="232"/>
      <c r="AQ93" s="38"/>
      <c r="AS93" s="103">
        <v>0</v>
      </c>
      <c r="AT93" s="104" t="s">
        <v>89</v>
      </c>
      <c r="AU93" s="104" t="s">
        <v>44</v>
      </c>
      <c r="AV93" s="105">
        <f>ROUND(IF(AU93="základní",AG93*L31,IF(AU93="snížená",AG93*L32,0)),2)</f>
        <v>0</v>
      </c>
      <c r="BV93" s="20" t="s">
        <v>90</v>
      </c>
      <c r="BY93" s="102">
        <f t="shared" si="1"/>
        <v>0</v>
      </c>
      <c r="BZ93" s="102">
        <f t="shared" si="2"/>
        <v>0</v>
      </c>
      <c r="CA93" s="102">
        <v>0</v>
      </c>
      <c r="CB93" s="102">
        <v>0</v>
      </c>
      <c r="CC93" s="102">
        <v>0</v>
      </c>
      <c r="CD93" s="102">
        <f t="shared" si="3"/>
        <v>0</v>
      </c>
      <c r="CE93" s="102">
        <f t="shared" si="4"/>
        <v>0</v>
      </c>
      <c r="CF93" s="102">
        <f t="shared" si="5"/>
        <v>0</v>
      </c>
      <c r="CG93" s="102">
        <f t="shared" si="6"/>
        <v>0</v>
      </c>
      <c r="CH93" s="102">
        <f t="shared" si="7"/>
        <v>0</v>
      </c>
      <c r="CI93" s="20">
        <f t="shared" si="8"/>
        <v>1</v>
      </c>
      <c r="CJ93" s="20">
        <f>IF(AT93="stavební čast",1,IF(8893="investiční čast",2,3))</f>
        <v>1</v>
      </c>
      <c r="CK93" s="20" t="str">
        <f t="shared" si="9"/>
        <v>x</v>
      </c>
    </row>
    <row r="94" spans="1:89" s="1" customFormat="1" ht="19.899999999999999" customHeight="1">
      <c r="B94" s="36"/>
      <c r="C94" s="37"/>
      <c r="D94" s="98" t="s">
        <v>93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231">
        <f>ROUND(AG87*AS94,2)</f>
        <v>0</v>
      </c>
      <c r="AH94" s="232"/>
      <c r="AI94" s="232"/>
      <c r="AJ94" s="232"/>
      <c r="AK94" s="232"/>
      <c r="AL94" s="232"/>
      <c r="AM94" s="232"/>
      <c r="AN94" s="232">
        <f t="shared" si="0"/>
        <v>0</v>
      </c>
      <c r="AO94" s="232"/>
      <c r="AP94" s="232"/>
      <c r="AQ94" s="38"/>
      <c r="AS94" s="103">
        <v>0</v>
      </c>
      <c r="AT94" s="104" t="s">
        <v>89</v>
      </c>
      <c r="AU94" s="104" t="s">
        <v>44</v>
      </c>
      <c r="AV94" s="105">
        <f>ROUND(IF(AU94="základní",AG94*L31,IF(AU94="snížená",AG94*L32,0)),2)</f>
        <v>0</v>
      </c>
      <c r="BV94" s="20" t="s">
        <v>90</v>
      </c>
      <c r="BY94" s="102">
        <f t="shared" si="1"/>
        <v>0</v>
      </c>
      <c r="BZ94" s="102">
        <f t="shared" si="2"/>
        <v>0</v>
      </c>
      <c r="CA94" s="102">
        <v>0</v>
      </c>
      <c r="CB94" s="102">
        <v>0</v>
      </c>
      <c r="CC94" s="102">
        <v>0</v>
      </c>
      <c r="CD94" s="102">
        <f t="shared" si="3"/>
        <v>0</v>
      </c>
      <c r="CE94" s="102">
        <f t="shared" si="4"/>
        <v>0</v>
      </c>
      <c r="CF94" s="102">
        <f t="shared" si="5"/>
        <v>0</v>
      </c>
      <c r="CG94" s="102">
        <f t="shared" si="6"/>
        <v>0</v>
      </c>
      <c r="CH94" s="102">
        <f t="shared" si="7"/>
        <v>0</v>
      </c>
      <c r="CI94" s="20">
        <f t="shared" si="8"/>
        <v>1</v>
      </c>
      <c r="CJ94" s="20">
        <f>IF(AT94="stavební čast",1,IF(8894="investiční čast",2,3))</f>
        <v>1</v>
      </c>
      <c r="CK94" s="20" t="str">
        <f t="shared" si="9"/>
        <v>x</v>
      </c>
    </row>
    <row r="95" spans="1:89" s="1" customFormat="1" ht="19.899999999999999" customHeight="1">
      <c r="B95" s="36"/>
      <c r="C95" s="37"/>
      <c r="D95" s="98" t="s">
        <v>94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231">
        <f>ROUND(AG87*AS95,2)</f>
        <v>0</v>
      </c>
      <c r="AH95" s="232"/>
      <c r="AI95" s="232"/>
      <c r="AJ95" s="232"/>
      <c r="AK95" s="232"/>
      <c r="AL95" s="232"/>
      <c r="AM95" s="232"/>
      <c r="AN95" s="232">
        <f t="shared" si="0"/>
        <v>0</v>
      </c>
      <c r="AO95" s="232"/>
      <c r="AP95" s="232"/>
      <c r="AQ95" s="38"/>
      <c r="AS95" s="103">
        <v>0</v>
      </c>
      <c r="AT95" s="104" t="s">
        <v>89</v>
      </c>
      <c r="AU95" s="104" t="s">
        <v>44</v>
      </c>
      <c r="AV95" s="105">
        <f>ROUND(IF(AU95="základní",AG95*L31,IF(AU95="snížená",AG95*L32,0)),2)</f>
        <v>0</v>
      </c>
      <c r="BV95" s="20" t="s">
        <v>90</v>
      </c>
      <c r="BY95" s="102">
        <f t="shared" si="1"/>
        <v>0</v>
      </c>
      <c r="BZ95" s="102">
        <f t="shared" si="2"/>
        <v>0</v>
      </c>
      <c r="CA95" s="102">
        <v>0</v>
      </c>
      <c r="CB95" s="102">
        <v>0</v>
      </c>
      <c r="CC95" s="102">
        <v>0</v>
      </c>
      <c r="CD95" s="102">
        <f t="shared" si="3"/>
        <v>0</v>
      </c>
      <c r="CE95" s="102">
        <f t="shared" si="4"/>
        <v>0</v>
      </c>
      <c r="CF95" s="102">
        <f t="shared" si="5"/>
        <v>0</v>
      </c>
      <c r="CG95" s="102">
        <f t="shared" si="6"/>
        <v>0</v>
      </c>
      <c r="CH95" s="102">
        <f t="shared" si="7"/>
        <v>0</v>
      </c>
      <c r="CI95" s="20">
        <f t="shared" si="8"/>
        <v>1</v>
      </c>
      <c r="CJ95" s="20">
        <f>IF(AT95="stavební čast",1,IF(8895="investiční čast",2,3))</f>
        <v>1</v>
      </c>
      <c r="CK95" s="20" t="str">
        <f t="shared" si="9"/>
        <v>x</v>
      </c>
    </row>
    <row r="96" spans="1:89" s="1" customFormat="1" ht="19.899999999999999" customHeight="1">
      <c r="B96" s="36"/>
      <c r="C96" s="37"/>
      <c r="D96" s="98" t="s">
        <v>95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231">
        <f>ROUND(AG87*AS96,2)</f>
        <v>0</v>
      </c>
      <c r="AH96" s="232"/>
      <c r="AI96" s="232"/>
      <c r="AJ96" s="232"/>
      <c r="AK96" s="232"/>
      <c r="AL96" s="232"/>
      <c r="AM96" s="232"/>
      <c r="AN96" s="232">
        <f t="shared" si="0"/>
        <v>0</v>
      </c>
      <c r="AO96" s="232"/>
      <c r="AP96" s="232"/>
      <c r="AQ96" s="38"/>
      <c r="AS96" s="103">
        <v>0</v>
      </c>
      <c r="AT96" s="104" t="s">
        <v>89</v>
      </c>
      <c r="AU96" s="104" t="s">
        <v>44</v>
      </c>
      <c r="AV96" s="105">
        <f>ROUND(IF(AU96="základní",AG96*L31,IF(AU96="snížená",AG96*L32,0)),2)</f>
        <v>0</v>
      </c>
      <c r="BV96" s="20" t="s">
        <v>90</v>
      </c>
      <c r="BY96" s="102">
        <f t="shared" si="1"/>
        <v>0</v>
      </c>
      <c r="BZ96" s="102">
        <f t="shared" si="2"/>
        <v>0</v>
      </c>
      <c r="CA96" s="102">
        <v>0</v>
      </c>
      <c r="CB96" s="102">
        <v>0</v>
      </c>
      <c r="CC96" s="102">
        <v>0</v>
      </c>
      <c r="CD96" s="102">
        <f t="shared" si="3"/>
        <v>0</v>
      </c>
      <c r="CE96" s="102">
        <f t="shared" si="4"/>
        <v>0</v>
      </c>
      <c r="CF96" s="102">
        <f t="shared" si="5"/>
        <v>0</v>
      </c>
      <c r="CG96" s="102">
        <f t="shared" si="6"/>
        <v>0</v>
      </c>
      <c r="CH96" s="102">
        <f t="shared" si="7"/>
        <v>0</v>
      </c>
      <c r="CI96" s="20">
        <f t="shared" si="8"/>
        <v>1</v>
      </c>
      <c r="CJ96" s="20">
        <f>IF(AT96="stavební čast",1,IF(8896="investiční čast",2,3))</f>
        <v>1</v>
      </c>
      <c r="CK96" s="20" t="str">
        <f t="shared" si="9"/>
        <v>x</v>
      </c>
    </row>
    <row r="97" spans="2:89" s="1" customFormat="1" ht="19.899999999999999" customHeight="1">
      <c r="B97" s="36"/>
      <c r="C97" s="37"/>
      <c r="D97" s="98" t="s">
        <v>96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231">
        <f>ROUND(AG87*AS97,2)</f>
        <v>0</v>
      </c>
      <c r="AH97" s="232"/>
      <c r="AI97" s="232"/>
      <c r="AJ97" s="232"/>
      <c r="AK97" s="232"/>
      <c r="AL97" s="232"/>
      <c r="AM97" s="232"/>
      <c r="AN97" s="232">
        <f t="shared" si="0"/>
        <v>0</v>
      </c>
      <c r="AO97" s="232"/>
      <c r="AP97" s="232"/>
      <c r="AQ97" s="38"/>
      <c r="AS97" s="103">
        <v>0</v>
      </c>
      <c r="AT97" s="104" t="s">
        <v>89</v>
      </c>
      <c r="AU97" s="104" t="s">
        <v>44</v>
      </c>
      <c r="AV97" s="105">
        <f>ROUND(IF(AU97="základní",AG97*L31,IF(AU97="snížená",AG97*L32,0)),2)</f>
        <v>0</v>
      </c>
      <c r="BV97" s="20" t="s">
        <v>90</v>
      </c>
      <c r="BY97" s="102">
        <f t="shared" si="1"/>
        <v>0</v>
      </c>
      <c r="BZ97" s="102">
        <f t="shared" si="2"/>
        <v>0</v>
      </c>
      <c r="CA97" s="102">
        <v>0</v>
      </c>
      <c r="CB97" s="102">
        <v>0</v>
      </c>
      <c r="CC97" s="102">
        <v>0</v>
      </c>
      <c r="CD97" s="102">
        <f t="shared" si="3"/>
        <v>0</v>
      </c>
      <c r="CE97" s="102">
        <f t="shared" si="4"/>
        <v>0</v>
      </c>
      <c r="CF97" s="102">
        <f t="shared" si="5"/>
        <v>0</v>
      </c>
      <c r="CG97" s="102">
        <f t="shared" si="6"/>
        <v>0</v>
      </c>
      <c r="CH97" s="102">
        <f t="shared" si="7"/>
        <v>0</v>
      </c>
      <c r="CI97" s="20">
        <f t="shared" si="8"/>
        <v>1</v>
      </c>
      <c r="CJ97" s="20">
        <f>IF(AT97="stavební čast",1,IF(8897="investiční čast",2,3))</f>
        <v>1</v>
      </c>
      <c r="CK97" s="20" t="str">
        <f t="shared" si="9"/>
        <v>x</v>
      </c>
    </row>
    <row r="98" spans="2:89" s="1" customFormat="1" ht="19.899999999999999" customHeight="1">
      <c r="B98" s="36"/>
      <c r="C98" s="37"/>
      <c r="D98" s="98" t="s">
        <v>97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231">
        <f>ROUND(AG87*AS98,2)</f>
        <v>0</v>
      </c>
      <c r="AH98" s="232"/>
      <c r="AI98" s="232"/>
      <c r="AJ98" s="232"/>
      <c r="AK98" s="232"/>
      <c r="AL98" s="232"/>
      <c r="AM98" s="232"/>
      <c r="AN98" s="232">
        <f t="shared" si="0"/>
        <v>0</v>
      </c>
      <c r="AO98" s="232"/>
      <c r="AP98" s="232"/>
      <c r="AQ98" s="38"/>
      <c r="AS98" s="103">
        <v>0</v>
      </c>
      <c r="AT98" s="104" t="s">
        <v>89</v>
      </c>
      <c r="AU98" s="104" t="s">
        <v>44</v>
      </c>
      <c r="AV98" s="105">
        <f>ROUND(IF(AU98="základní",AG98*L31,IF(AU98="snížená",AG98*L32,0)),2)</f>
        <v>0</v>
      </c>
      <c r="BV98" s="20" t="s">
        <v>90</v>
      </c>
      <c r="BY98" s="102">
        <f t="shared" si="1"/>
        <v>0</v>
      </c>
      <c r="BZ98" s="102">
        <f t="shared" si="2"/>
        <v>0</v>
      </c>
      <c r="CA98" s="102">
        <v>0</v>
      </c>
      <c r="CB98" s="102">
        <v>0</v>
      </c>
      <c r="CC98" s="102">
        <v>0</v>
      </c>
      <c r="CD98" s="102">
        <f t="shared" si="3"/>
        <v>0</v>
      </c>
      <c r="CE98" s="102">
        <f t="shared" si="4"/>
        <v>0</v>
      </c>
      <c r="CF98" s="102">
        <f t="shared" si="5"/>
        <v>0</v>
      </c>
      <c r="CG98" s="102">
        <f t="shared" si="6"/>
        <v>0</v>
      </c>
      <c r="CH98" s="102">
        <f t="shared" si="7"/>
        <v>0</v>
      </c>
      <c r="CI98" s="20">
        <f t="shared" si="8"/>
        <v>1</v>
      </c>
      <c r="CJ98" s="20">
        <f>IF(AT98="stavební čast",1,IF(8898="investiční čast",2,3))</f>
        <v>1</v>
      </c>
      <c r="CK98" s="20" t="str">
        <f t="shared" si="9"/>
        <v>x</v>
      </c>
    </row>
    <row r="99" spans="2:89" s="1" customFormat="1" ht="19.899999999999999" customHeight="1">
      <c r="B99" s="36"/>
      <c r="C99" s="37"/>
      <c r="D99" s="98" t="s">
        <v>98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231">
        <f>ROUND(AG87*AS99,2)</f>
        <v>0</v>
      </c>
      <c r="AH99" s="232"/>
      <c r="AI99" s="232"/>
      <c r="AJ99" s="232"/>
      <c r="AK99" s="232"/>
      <c r="AL99" s="232"/>
      <c r="AM99" s="232"/>
      <c r="AN99" s="232">
        <f t="shared" si="0"/>
        <v>0</v>
      </c>
      <c r="AO99" s="232"/>
      <c r="AP99" s="232"/>
      <c r="AQ99" s="38"/>
      <c r="AS99" s="103">
        <v>0</v>
      </c>
      <c r="AT99" s="104" t="s">
        <v>89</v>
      </c>
      <c r="AU99" s="104" t="s">
        <v>44</v>
      </c>
      <c r="AV99" s="105">
        <f>ROUND(IF(AU99="základní",AG99*L31,IF(AU99="snížená",AG99*L32,0)),2)</f>
        <v>0</v>
      </c>
      <c r="BV99" s="20" t="s">
        <v>90</v>
      </c>
      <c r="BY99" s="102">
        <f t="shared" si="1"/>
        <v>0</v>
      </c>
      <c r="BZ99" s="102">
        <f t="shared" si="2"/>
        <v>0</v>
      </c>
      <c r="CA99" s="102">
        <v>0</v>
      </c>
      <c r="CB99" s="102">
        <v>0</v>
      </c>
      <c r="CC99" s="102">
        <v>0</v>
      </c>
      <c r="CD99" s="102">
        <f t="shared" si="3"/>
        <v>0</v>
      </c>
      <c r="CE99" s="102">
        <f t="shared" si="4"/>
        <v>0</v>
      </c>
      <c r="CF99" s="102">
        <f t="shared" si="5"/>
        <v>0</v>
      </c>
      <c r="CG99" s="102">
        <f t="shared" si="6"/>
        <v>0</v>
      </c>
      <c r="CH99" s="102">
        <f t="shared" si="7"/>
        <v>0</v>
      </c>
      <c r="CI99" s="20">
        <f t="shared" si="8"/>
        <v>1</v>
      </c>
      <c r="CJ99" s="20">
        <f>IF(AT99="stavební čast",1,IF(8899="investiční čast",2,3))</f>
        <v>1</v>
      </c>
      <c r="CK99" s="20" t="str">
        <f t="shared" si="9"/>
        <v>x</v>
      </c>
    </row>
    <row r="100" spans="2:89" s="1" customFormat="1" ht="19.899999999999999" customHeight="1">
      <c r="B100" s="36"/>
      <c r="C100" s="37"/>
      <c r="D100" s="98" t="s">
        <v>99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231">
        <f>ROUND(AG87*AS100,2)</f>
        <v>0</v>
      </c>
      <c r="AH100" s="232"/>
      <c r="AI100" s="232"/>
      <c r="AJ100" s="232"/>
      <c r="AK100" s="232"/>
      <c r="AL100" s="232"/>
      <c r="AM100" s="232"/>
      <c r="AN100" s="232">
        <f t="shared" si="0"/>
        <v>0</v>
      </c>
      <c r="AO100" s="232"/>
      <c r="AP100" s="232"/>
      <c r="AQ100" s="38"/>
      <c r="AS100" s="103">
        <v>0</v>
      </c>
      <c r="AT100" s="104" t="s">
        <v>89</v>
      </c>
      <c r="AU100" s="104" t="s">
        <v>44</v>
      </c>
      <c r="AV100" s="105">
        <f>ROUND(IF(AU100="základní",AG100*L31,IF(AU100="snížená",AG100*L32,0)),2)</f>
        <v>0</v>
      </c>
      <c r="BV100" s="20" t="s">
        <v>90</v>
      </c>
      <c r="BY100" s="102">
        <f t="shared" si="1"/>
        <v>0</v>
      </c>
      <c r="BZ100" s="102">
        <f t="shared" si="2"/>
        <v>0</v>
      </c>
      <c r="CA100" s="102">
        <v>0</v>
      </c>
      <c r="CB100" s="102">
        <v>0</v>
      </c>
      <c r="CC100" s="102">
        <v>0</v>
      </c>
      <c r="CD100" s="102">
        <f t="shared" si="3"/>
        <v>0</v>
      </c>
      <c r="CE100" s="102">
        <f t="shared" si="4"/>
        <v>0</v>
      </c>
      <c r="CF100" s="102">
        <f t="shared" si="5"/>
        <v>0</v>
      </c>
      <c r="CG100" s="102">
        <f t="shared" si="6"/>
        <v>0</v>
      </c>
      <c r="CH100" s="102">
        <f t="shared" si="7"/>
        <v>0</v>
      </c>
      <c r="CI100" s="20">
        <f t="shared" si="8"/>
        <v>1</v>
      </c>
      <c r="CJ100" s="20">
        <f>IF(AT100="stavební čast",1,IF(88100="investiční čast",2,3))</f>
        <v>1</v>
      </c>
      <c r="CK100" s="20" t="str">
        <f t="shared" si="9"/>
        <v>x</v>
      </c>
    </row>
    <row r="101" spans="2:89" s="1" customFormat="1" ht="19.899999999999999" customHeight="1">
      <c r="B101" s="36"/>
      <c r="C101" s="37"/>
      <c r="D101" s="233" t="s">
        <v>100</v>
      </c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37"/>
      <c r="AD101" s="37"/>
      <c r="AE101" s="37"/>
      <c r="AF101" s="37"/>
      <c r="AG101" s="231">
        <f>AG87*AS101</f>
        <v>0</v>
      </c>
      <c r="AH101" s="232"/>
      <c r="AI101" s="232"/>
      <c r="AJ101" s="232"/>
      <c r="AK101" s="232"/>
      <c r="AL101" s="232"/>
      <c r="AM101" s="232"/>
      <c r="AN101" s="232">
        <f>AG101+AV101</f>
        <v>0</v>
      </c>
      <c r="AO101" s="232"/>
      <c r="AP101" s="232"/>
      <c r="AQ101" s="38"/>
      <c r="AS101" s="103">
        <v>0</v>
      </c>
      <c r="AT101" s="104" t="s">
        <v>89</v>
      </c>
      <c r="AU101" s="104" t="s">
        <v>44</v>
      </c>
      <c r="AV101" s="105">
        <f>ROUND(IF(AU101="nulová",0,IF(OR(AU101="základní",AU101="zákl. přenesená"),AG101*L31,AG101*L32)),2)</f>
        <v>0</v>
      </c>
      <c r="BV101" s="20" t="s">
        <v>101</v>
      </c>
      <c r="BY101" s="102">
        <f t="shared" si="1"/>
        <v>0</v>
      </c>
      <c r="BZ101" s="102">
        <f t="shared" si="2"/>
        <v>0</v>
      </c>
      <c r="CA101" s="102">
        <f>IF(AU101="zákl. přenesená",AV101,0)</f>
        <v>0</v>
      </c>
      <c r="CB101" s="102">
        <f>IF(AU101="sníž. přenesená",AV101,0)</f>
        <v>0</v>
      </c>
      <c r="CC101" s="102">
        <f>IF(AU101="nulová",AV101,0)</f>
        <v>0</v>
      </c>
      <c r="CD101" s="102">
        <f t="shared" si="3"/>
        <v>0</v>
      </c>
      <c r="CE101" s="102">
        <f t="shared" si="4"/>
        <v>0</v>
      </c>
      <c r="CF101" s="102">
        <f t="shared" si="5"/>
        <v>0</v>
      </c>
      <c r="CG101" s="102">
        <f t="shared" si="6"/>
        <v>0</v>
      </c>
      <c r="CH101" s="102">
        <f t="shared" si="7"/>
        <v>0</v>
      </c>
      <c r="CI101" s="20">
        <f t="shared" si="8"/>
        <v>1</v>
      </c>
      <c r="CJ101" s="20">
        <f>IF(AT101="stavební čast",1,IF(88101="investiční čast",2,3))</f>
        <v>1</v>
      </c>
      <c r="CK101" s="20" t="str">
        <f t="shared" si="9"/>
        <v/>
      </c>
    </row>
    <row r="102" spans="2:89" s="1" customFormat="1" ht="19.899999999999999" customHeight="1">
      <c r="B102" s="36"/>
      <c r="C102" s="37"/>
      <c r="D102" s="233" t="s">
        <v>100</v>
      </c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37"/>
      <c r="AD102" s="37"/>
      <c r="AE102" s="37"/>
      <c r="AF102" s="37"/>
      <c r="AG102" s="231">
        <f>AG87*AS102</f>
        <v>0</v>
      </c>
      <c r="AH102" s="232"/>
      <c r="AI102" s="232"/>
      <c r="AJ102" s="232"/>
      <c r="AK102" s="232"/>
      <c r="AL102" s="232"/>
      <c r="AM102" s="232"/>
      <c r="AN102" s="232">
        <f>AG102+AV102</f>
        <v>0</v>
      </c>
      <c r="AO102" s="232"/>
      <c r="AP102" s="232"/>
      <c r="AQ102" s="38"/>
      <c r="AS102" s="103">
        <v>0</v>
      </c>
      <c r="AT102" s="104" t="s">
        <v>89</v>
      </c>
      <c r="AU102" s="104" t="s">
        <v>44</v>
      </c>
      <c r="AV102" s="105">
        <f>ROUND(IF(AU102="nulová",0,IF(OR(AU102="základní",AU102="zákl. přenesená"),AG102*L31,AG102*L32)),2)</f>
        <v>0</v>
      </c>
      <c r="BV102" s="20" t="s">
        <v>101</v>
      </c>
      <c r="BY102" s="102">
        <f t="shared" si="1"/>
        <v>0</v>
      </c>
      <c r="BZ102" s="102">
        <f t="shared" si="2"/>
        <v>0</v>
      </c>
      <c r="CA102" s="102">
        <f>IF(AU102="zákl. přenesená",AV102,0)</f>
        <v>0</v>
      </c>
      <c r="CB102" s="102">
        <f>IF(AU102="sníž. přenesená",AV102,0)</f>
        <v>0</v>
      </c>
      <c r="CC102" s="102">
        <f>IF(AU102="nulová",AV102,0)</f>
        <v>0</v>
      </c>
      <c r="CD102" s="102">
        <f t="shared" si="3"/>
        <v>0</v>
      </c>
      <c r="CE102" s="102">
        <f t="shared" si="4"/>
        <v>0</v>
      </c>
      <c r="CF102" s="102">
        <f t="shared" si="5"/>
        <v>0</v>
      </c>
      <c r="CG102" s="102">
        <f t="shared" si="6"/>
        <v>0</v>
      </c>
      <c r="CH102" s="102">
        <f t="shared" si="7"/>
        <v>0</v>
      </c>
      <c r="CI102" s="20">
        <f t="shared" si="8"/>
        <v>1</v>
      </c>
      <c r="CJ102" s="20">
        <f>IF(AT102="stavební čast",1,IF(88102="investiční čast",2,3))</f>
        <v>1</v>
      </c>
      <c r="CK102" s="20" t="str">
        <f t="shared" si="9"/>
        <v/>
      </c>
    </row>
    <row r="103" spans="2:89" s="1" customFormat="1" ht="19.899999999999999" customHeight="1">
      <c r="B103" s="36"/>
      <c r="C103" s="37"/>
      <c r="D103" s="233" t="s">
        <v>100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37"/>
      <c r="AD103" s="37"/>
      <c r="AE103" s="37"/>
      <c r="AF103" s="37"/>
      <c r="AG103" s="231">
        <f>AG87*AS103</f>
        <v>0</v>
      </c>
      <c r="AH103" s="232"/>
      <c r="AI103" s="232"/>
      <c r="AJ103" s="232"/>
      <c r="AK103" s="232"/>
      <c r="AL103" s="232"/>
      <c r="AM103" s="232"/>
      <c r="AN103" s="232">
        <f>AG103+AV103</f>
        <v>0</v>
      </c>
      <c r="AO103" s="232"/>
      <c r="AP103" s="232"/>
      <c r="AQ103" s="38"/>
      <c r="AS103" s="106">
        <v>0</v>
      </c>
      <c r="AT103" s="107" t="s">
        <v>89</v>
      </c>
      <c r="AU103" s="107" t="s">
        <v>44</v>
      </c>
      <c r="AV103" s="108">
        <f>ROUND(IF(AU103="nulová",0,IF(OR(AU103="základní",AU103="zákl. přenesená"),AG103*L31,AG103*L32)),2)</f>
        <v>0</v>
      </c>
      <c r="BV103" s="20" t="s">
        <v>101</v>
      </c>
      <c r="BY103" s="102">
        <f t="shared" si="1"/>
        <v>0</v>
      </c>
      <c r="BZ103" s="102">
        <f t="shared" si="2"/>
        <v>0</v>
      </c>
      <c r="CA103" s="102">
        <f>IF(AU103="zákl. přenesená",AV103,0)</f>
        <v>0</v>
      </c>
      <c r="CB103" s="102">
        <f>IF(AU103="sníž. přenesená",AV103,0)</f>
        <v>0</v>
      </c>
      <c r="CC103" s="102">
        <f>IF(AU103="nulová",AV103,0)</f>
        <v>0</v>
      </c>
      <c r="CD103" s="102">
        <f t="shared" si="3"/>
        <v>0</v>
      </c>
      <c r="CE103" s="102">
        <f t="shared" si="4"/>
        <v>0</v>
      </c>
      <c r="CF103" s="102">
        <f t="shared" si="5"/>
        <v>0</v>
      </c>
      <c r="CG103" s="102">
        <f t="shared" si="6"/>
        <v>0</v>
      </c>
      <c r="CH103" s="102">
        <f t="shared" si="7"/>
        <v>0</v>
      </c>
      <c r="CI103" s="20">
        <f t="shared" si="8"/>
        <v>1</v>
      </c>
      <c r="CJ103" s="20">
        <f>IF(AT103="stavební čast",1,IF(88103="investiční čast",2,3))</f>
        <v>1</v>
      </c>
      <c r="CK103" s="20" t="str">
        <f t="shared" si="9"/>
        <v/>
      </c>
    </row>
    <row r="104" spans="2:89" s="1" customFormat="1" ht="10.9" customHeight="1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8"/>
    </row>
    <row r="105" spans="2:89" s="1" customFormat="1" ht="30" customHeight="1">
      <c r="B105" s="36"/>
      <c r="C105" s="109" t="s">
        <v>102</v>
      </c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209">
        <f>ROUND(AG87+AG90,2)</f>
        <v>0</v>
      </c>
      <c r="AH105" s="209"/>
      <c r="AI105" s="209"/>
      <c r="AJ105" s="209"/>
      <c r="AK105" s="209"/>
      <c r="AL105" s="209"/>
      <c r="AM105" s="209"/>
      <c r="AN105" s="209">
        <f>AN87+AN90</f>
        <v>0</v>
      </c>
      <c r="AO105" s="209"/>
      <c r="AP105" s="209"/>
      <c r="AQ105" s="38"/>
    </row>
    <row r="106" spans="2:89" s="1" customFormat="1" ht="6.95" customHeight="1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2"/>
    </row>
  </sheetData>
  <mergeCells count="76">
    <mergeCell ref="D103:AB103"/>
    <mergeCell ref="AG103:AM103"/>
    <mergeCell ref="AN103:AP103"/>
    <mergeCell ref="D101:AB101"/>
    <mergeCell ref="AG101:AM101"/>
    <mergeCell ref="AN101:AP101"/>
    <mergeCell ref="D102:AB102"/>
    <mergeCell ref="AG102:AM102"/>
    <mergeCell ref="AN102:AP102"/>
    <mergeCell ref="AG98:AM98"/>
    <mergeCell ref="AG99:AM99"/>
    <mergeCell ref="AN98:AP98"/>
    <mergeCell ref="AN99:AP99"/>
    <mergeCell ref="AG100:AM100"/>
    <mergeCell ref="AN100:AP100"/>
    <mergeCell ref="AG95:AM95"/>
    <mergeCell ref="AN95:AP95"/>
    <mergeCell ref="AG96:AM96"/>
    <mergeCell ref="AN96:AP96"/>
    <mergeCell ref="AG97:AM97"/>
    <mergeCell ref="AN97:AP97"/>
    <mergeCell ref="AG94:AM94"/>
    <mergeCell ref="AN91:AP91"/>
    <mergeCell ref="AG92:AM92"/>
    <mergeCell ref="AN92:AP92"/>
    <mergeCell ref="AG93:AM93"/>
    <mergeCell ref="AN93:AP93"/>
    <mergeCell ref="AN94:AP94"/>
    <mergeCell ref="AN88:AP88"/>
    <mergeCell ref="AG88:AM88"/>
    <mergeCell ref="AG87:AM87"/>
    <mergeCell ref="AN87:AP87"/>
    <mergeCell ref="AG91:AM91"/>
    <mergeCell ref="AG90:AM90"/>
    <mergeCell ref="AN90:AP90"/>
    <mergeCell ref="AM82:AP82"/>
    <mergeCell ref="AS82:AT84"/>
    <mergeCell ref="AM83:AP83"/>
    <mergeCell ref="AG85:AM85"/>
    <mergeCell ref="AN85:AP85"/>
    <mergeCell ref="AG105:AM105"/>
    <mergeCell ref="AN105:AP105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D88:H88"/>
    <mergeCell ref="J88:AF88"/>
    <mergeCell ref="C2:AP2"/>
    <mergeCell ref="C4:AP4"/>
    <mergeCell ref="AR2:BE2"/>
    <mergeCell ref="K5:AO5"/>
    <mergeCell ref="AK33:AO33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y jsou hodnoty základní, snížená, zákl. přenesená, sníž. přenesená, nulová." sqref="AU91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104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20180386 - Rekonstrukce s...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1"/>
      <c r="B1" s="13"/>
      <c r="C1" s="13"/>
      <c r="D1" s="14" t="s">
        <v>1</v>
      </c>
      <c r="E1" s="13"/>
      <c r="F1" s="15" t="s">
        <v>103</v>
      </c>
      <c r="G1" s="15"/>
      <c r="H1" s="262" t="s">
        <v>104</v>
      </c>
      <c r="I1" s="262"/>
      <c r="J1" s="262"/>
      <c r="K1" s="262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11"/>
      <c r="V1" s="1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206" t="s">
        <v>8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T2" s="20" t="s">
        <v>81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108</v>
      </c>
    </row>
    <row r="4" spans="1:66" ht="36.950000000000003" customHeight="1">
      <c r="B4" s="24"/>
      <c r="C4" s="204" t="s">
        <v>109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s="1" customFormat="1" ht="32.85" customHeight="1">
      <c r="B6" s="36"/>
      <c r="C6" s="37"/>
      <c r="D6" s="30" t="s">
        <v>19</v>
      </c>
      <c r="E6" s="37"/>
      <c r="F6" s="210" t="s">
        <v>20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37"/>
      <c r="R6" s="38"/>
    </row>
    <row r="7" spans="1:66" s="1" customFormat="1" ht="14.45" customHeight="1">
      <c r="B7" s="36"/>
      <c r="C7" s="37"/>
      <c r="D7" s="31" t="s">
        <v>22</v>
      </c>
      <c r="E7" s="37"/>
      <c r="F7" s="29" t="s">
        <v>5</v>
      </c>
      <c r="G7" s="37"/>
      <c r="H7" s="37"/>
      <c r="I7" s="37"/>
      <c r="J7" s="37"/>
      <c r="K7" s="37"/>
      <c r="L7" s="37"/>
      <c r="M7" s="31" t="s">
        <v>23</v>
      </c>
      <c r="N7" s="37"/>
      <c r="O7" s="29" t="s">
        <v>5</v>
      </c>
      <c r="P7" s="37"/>
      <c r="Q7" s="37"/>
      <c r="R7" s="38"/>
    </row>
    <row r="8" spans="1:66" s="1" customFormat="1" ht="14.45" customHeight="1">
      <c r="B8" s="36"/>
      <c r="C8" s="37"/>
      <c r="D8" s="31" t="s">
        <v>25</v>
      </c>
      <c r="E8" s="37"/>
      <c r="F8" s="29" t="s">
        <v>26</v>
      </c>
      <c r="G8" s="37"/>
      <c r="H8" s="37"/>
      <c r="I8" s="37"/>
      <c r="J8" s="37"/>
      <c r="K8" s="37"/>
      <c r="L8" s="37"/>
      <c r="M8" s="31" t="s">
        <v>27</v>
      </c>
      <c r="N8" s="37"/>
      <c r="O8" s="258" t="str">
        <f>'Rekapitulace stavby'!AN8</f>
        <v>10. 9. 2016</v>
      </c>
      <c r="P8" s="259"/>
      <c r="Q8" s="37"/>
      <c r="R8" s="38"/>
    </row>
    <row r="9" spans="1:66" s="1" customFormat="1" ht="10.9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66" s="1" customFormat="1" ht="14.45" customHeight="1">
      <c r="B10" s="36"/>
      <c r="C10" s="37"/>
      <c r="D10" s="31" t="s">
        <v>29</v>
      </c>
      <c r="E10" s="37"/>
      <c r="F10" s="37"/>
      <c r="G10" s="37"/>
      <c r="H10" s="37"/>
      <c r="I10" s="37"/>
      <c r="J10" s="37"/>
      <c r="K10" s="37"/>
      <c r="L10" s="37"/>
      <c r="M10" s="31" t="s">
        <v>30</v>
      </c>
      <c r="N10" s="37"/>
      <c r="O10" s="208" t="str">
        <f>IF('Rekapitulace stavby'!AN10="","",'Rekapitulace stavby'!AN10)</f>
        <v/>
      </c>
      <c r="P10" s="208"/>
      <c r="Q10" s="37"/>
      <c r="R10" s="38"/>
    </row>
    <row r="11" spans="1:66" s="1" customFormat="1" ht="18" customHeight="1">
      <c r="B11" s="36"/>
      <c r="C11" s="37"/>
      <c r="D11" s="37"/>
      <c r="E11" s="29" t="str">
        <f>IF('Rekapitulace stavby'!E11="","",'Rekapitulace stavby'!E11)</f>
        <v xml:space="preserve"> </v>
      </c>
      <c r="F11" s="37"/>
      <c r="G11" s="37"/>
      <c r="H11" s="37"/>
      <c r="I11" s="37"/>
      <c r="J11" s="37"/>
      <c r="K11" s="37"/>
      <c r="L11" s="37"/>
      <c r="M11" s="31" t="s">
        <v>32</v>
      </c>
      <c r="N11" s="37"/>
      <c r="O11" s="208" t="str">
        <f>IF('Rekapitulace stavby'!AN11="","",'Rekapitulace stavby'!AN11)</f>
        <v/>
      </c>
      <c r="P11" s="208"/>
      <c r="Q11" s="37"/>
      <c r="R11" s="38"/>
    </row>
    <row r="12" spans="1:66" s="1" customFormat="1" ht="6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</row>
    <row r="13" spans="1:66" s="1" customFormat="1" ht="14.45" customHeight="1">
      <c r="B13" s="36"/>
      <c r="C13" s="37"/>
      <c r="D13" s="31" t="s">
        <v>33</v>
      </c>
      <c r="E13" s="37"/>
      <c r="F13" s="37"/>
      <c r="G13" s="37"/>
      <c r="H13" s="37"/>
      <c r="I13" s="37"/>
      <c r="J13" s="37"/>
      <c r="K13" s="37"/>
      <c r="L13" s="37"/>
      <c r="M13" s="31" t="s">
        <v>30</v>
      </c>
      <c r="N13" s="37"/>
      <c r="O13" s="260" t="str">
        <f>IF('Rekapitulace stavby'!AN13="","",'Rekapitulace stavby'!AN13)</f>
        <v>Vyplň údaj</v>
      </c>
      <c r="P13" s="208"/>
      <c r="Q13" s="37"/>
      <c r="R13" s="38"/>
    </row>
    <row r="14" spans="1:66" s="1" customFormat="1" ht="18" customHeight="1">
      <c r="B14" s="36"/>
      <c r="C14" s="37"/>
      <c r="D14" s="37"/>
      <c r="E14" s="260" t="str">
        <f>IF('Rekapitulace stavby'!E14="","",'Rekapitulace stavby'!E14)</f>
        <v>Vyplň údaj</v>
      </c>
      <c r="F14" s="261"/>
      <c r="G14" s="261"/>
      <c r="H14" s="261"/>
      <c r="I14" s="261"/>
      <c r="J14" s="261"/>
      <c r="K14" s="261"/>
      <c r="L14" s="261"/>
      <c r="M14" s="31" t="s">
        <v>32</v>
      </c>
      <c r="N14" s="37"/>
      <c r="O14" s="260" t="str">
        <f>IF('Rekapitulace stavby'!AN14="","",'Rekapitulace stavby'!AN14)</f>
        <v>Vyplň údaj</v>
      </c>
      <c r="P14" s="208"/>
      <c r="Q14" s="37"/>
      <c r="R14" s="38"/>
    </row>
    <row r="15" spans="1:66" s="1" customFormat="1" ht="6.95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</row>
    <row r="16" spans="1:66" s="1" customFormat="1" ht="14.45" customHeight="1">
      <c r="B16" s="36"/>
      <c r="C16" s="37"/>
      <c r="D16" s="31" t="s">
        <v>35</v>
      </c>
      <c r="E16" s="37"/>
      <c r="F16" s="37"/>
      <c r="G16" s="37"/>
      <c r="H16" s="37"/>
      <c r="I16" s="37"/>
      <c r="J16" s="37"/>
      <c r="K16" s="37"/>
      <c r="L16" s="37"/>
      <c r="M16" s="31" t="s">
        <v>30</v>
      </c>
      <c r="N16" s="37"/>
      <c r="O16" s="208" t="str">
        <f>IF('Rekapitulace stavby'!AN16="","",'Rekapitulace stavby'!AN16)</f>
        <v/>
      </c>
      <c r="P16" s="208"/>
      <c r="Q16" s="37"/>
      <c r="R16" s="38"/>
    </row>
    <row r="17" spans="2:18" s="1" customFormat="1" ht="18" customHeight="1">
      <c r="B17" s="36"/>
      <c r="C17" s="37"/>
      <c r="D17" s="37"/>
      <c r="E17" s="29" t="str">
        <f>IF('Rekapitulace stavby'!E17="","",'Rekapitulace stavby'!E17)</f>
        <v xml:space="preserve"> </v>
      </c>
      <c r="F17" s="37"/>
      <c r="G17" s="37"/>
      <c r="H17" s="37"/>
      <c r="I17" s="37"/>
      <c r="J17" s="37"/>
      <c r="K17" s="37"/>
      <c r="L17" s="37"/>
      <c r="M17" s="31" t="s">
        <v>32</v>
      </c>
      <c r="N17" s="37"/>
      <c r="O17" s="208" t="str">
        <f>IF('Rekapitulace stavby'!AN17="","",'Rekapitulace stavby'!AN17)</f>
        <v/>
      </c>
      <c r="P17" s="208"/>
      <c r="Q17" s="37"/>
      <c r="R17" s="38"/>
    </row>
    <row r="18" spans="2:18" s="1" customFormat="1" ht="6.95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s="1" customFormat="1" ht="14.45" customHeight="1">
      <c r="B19" s="36"/>
      <c r="C19" s="37"/>
      <c r="D19" s="31" t="s">
        <v>37</v>
      </c>
      <c r="E19" s="37"/>
      <c r="F19" s="37"/>
      <c r="G19" s="37"/>
      <c r="H19" s="37"/>
      <c r="I19" s="37"/>
      <c r="J19" s="37"/>
      <c r="K19" s="37"/>
      <c r="L19" s="37"/>
      <c r="M19" s="31" t="s">
        <v>30</v>
      </c>
      <c r="N19" s="37"/>
      <c r="O19" s="208" t="s">
        <v>5</v>
      </c>
      <c r="P19" s="208"/>
      <c r="Q19" s="37"/>
      <c r="R19" s="38"/>
    </row>
    <row r="20" spans="2:18" s="1" customFormat="1" ht="18" customHeight="1">
      <c r="B20" s="36"/>
      <c r="C20" s="37"/>
      <c r="D20" s="37"/>
      <c r="E20" s="29" t="s">
        <v>38</v>
      </c>
      <c r="F20" s="37"/>
      <c r="G20" s="37"/>
      <c r="H20" s="37"/>
      <c r="I20" s="37"/>
      <c r="J20" s="37"/>
      <c r="K20" s="37"/>
      <c r="L20" s="37"/>
      <c r="M20" s="31" t="s">
        <v>32</v>
      </c>
      <c r="N20" s="37"/>
      <c r="O20" s="208" t="s">
        <v>5</v>
      </c>
      <c r="P20" s="208"/>
      <c r="Q20" s="37"/>
      <c r="R20" s="38"/>
    </row>
    <row r="21" spans="2:18" s="1" customFormat="1" ht="6.95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2:18" s="1" customFormat="1" ht="14.45" customHeight="1">
      <c r="B22" s="36"/>
      <c r="C22" s="37"/>
      <c r="D22" s="31" t="s">
        <v>39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7"/>
      <c r="E23" s="196" t="s">
        <v>5</v>
      </c>
      <c r="F23" s="196"/>
      <c r="G23" s="196"/>
      <c r="H23" s="196"/>
      <c r="I23" s="196"/>
      <c r="J23" s="196"/>
      <c r="K23" s="196"/>
      <c r="L23" s="196"/>
      <c r="M23" s="37"/>
      <c r="N23" s="37"/>
      <c r="O23" s="37"/>
      <c r="P23" s="37"/>
      <c r="Q23" s="37"/>
      <c r="R23" s="38"/>
    </row>
    <row r="24" spans="2:18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7"/>
      <c r="R25" s="38"/>
    </row>
    <row r="26" spans="2:18" s="1" customFormat="1" ht="14.45" customHeight="1">
      <c r="B26" s="36"/>
      <c r="C26" s="37"/>
      <c r="D26" s="112" t="s">
        <v>110</v>
      </c>
      <c r="E26" s="37"/>
      <c r="F26" s="37"/>
      <c r="G26" s="37"/>
      <c r="H26" s="37"/>
      <c r="I26" s="37"/>
      <c r="J26" s="37"/>
      <c r="K26" s="37"/>
      <c r="L26" s="37"/>
      <c r="M26" s="197">
        <f>N87</f>
        <v>0</v>
      </c>
      <c r="N26" s="197"/>
      <c r="O26" s="197"/>
      <c r="P26" s="197"/>
      <c r="Q26" s="37"/>
      <c r="R26" s="38"/>
    </row>
    <row r="27" spans="2:18" s="1" customFormat="1" ht="14.45" customHeight="1">
      <c r="B27" s="36"/>
      <c r="C27" s="37"/>
      <c r="D27" s="35" t="s">
        <v>95</v>
      </c>
      <c r="E27" s="37"/>
      <c r="F27" s="37"/>
      <c r="G27" s="37"/>
      <c r="H27" s="37"/>
      <c r="I27" s="37"/>
      <c r="J27" s="37"/>
      <c r="K27" s="37"/>
      <c r="L27" s="37"/>
      <c r="M27" s="197">
        <f>N111</f>
        <v>0</v>
      </c>
      <c r="N27" s="197"/>
      <c r="O27" s="197"/>
      <c r="P27" s="197"/>
      <c r="Q27" s="37"/>
      <c r="R27" s="38"/>
    </row>
    <row r="28" spans="2:18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s="1" customFormat="1" ht="25.35" customHeight="1">
      <c r="B29" s="36"/>
      <c r="C29" s="37"/>
      <c r="D29" s="113" t="s">
        <v>42</v>
      </c>
      <c r="E29" s="37"/>
      <c r="F29" s="37"/>
      <c r="G29" s="37"/>
      <c r="H29" s="37"/>
      <c r="I29" s="37"/>
      <c r="J29" s="37"/>
      <c r="K29" s="37"/>
      <c r="L29" s="37"/>
      <c r="M29" s="263">
        <f>ROUND(M26+M27,2)</f>
        <v>0</v>
      </c>
      <c r="N29" s="257"/>
      <c r="O29" s="257"/>
      <c r="P29" s="257"/>
      <c r="Q29" s="37"/>
      <c r="R29" s="38"/>
    </row>
    <row r="30" spans="2:18" s="1" customFormat="1" ht="6.95" customHeight="1">
      <c r="B30" s="36"/>
      <c r="C30" s="37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37"/>
      <c r="R30" s="38"/>
    </row>
    <row r="31" spans="2:18" s="1" customFormat="1" ht="14.45" customHeight="1">
      <c r="B31" s="36"/>
      <c r="C31" s="37"/>
      <c r="D31" s="43" t="s">
        <v>43</v>
      </c>
      <c r="E31" s="43" t="s">
        <v>44</v>
      </c>
      <c r="F31" s="44">
        <v>0.21</v>
      </c>
      <c r="G31" s="114" t="s">
        <v>45</v>
      </c>
      <c r="H31" s="264">
        <f>ROUND((((SUM(BE111:BE118)+SUM(BE135:BE321))+SUM(BE323:BE327))),2)</f>
        <v>0</v>
      </c>
      <c r="I31" s="257"/>
      <c r="J31" s="257"/>
      <c r="K31" s="37"/>
      <c r="L31" s="37"/>
      <c r="M31" s="264">
        <f>ROUND(((ROUND((SUM(BE111:BE118)+SUM(BE135:BE321)), 2)*F31)+SUM(BE323:BE327)*F31),2)</f>
        <v>0</v>
      </c>
      <c r="N31" s="257"/>
      <c r="O31" s="257"/>
      <c r="P31" s="257"/>
      <c r="Q31" s="37"/>
      <c r="R31" s="38"/>
    </row>
    <row r="32" spans="2:18" s="1" customFormat="1" ht="14.45" customHeight="1">
      <c r="B32" s="36"/>
      <c r="C32" s="37"/>
      <c r="D32" s="37"/>
      <c r="E32" s="43" t="s">
        <v>46</v>
      </c>
      <c r="F32" s="44">
        <v>0.15</v>
      </c>
      <c r="G32" s="114" t="s">
        <v>45</v>
      </c>
      <c r="H32" s="264">
        <f>ROUND((((SUM(BF111:BF118)+SUM(BF135:BF321))+SUM(BF323:BF327))),2)</f>
        <v>0</v>
      </c>
      <c r="I32" s="257"/>
      <c r="J32" s="257"/>
      <c r="K32" s="37"/>
      <c r="L32" s="37"/>
      <c r="M32" s="264">
        <f>ROUND(((ROUND((SUM(BF111:BF118)+SUM(BF135:BF321)), 2)*F32)+SUM(BF323:BF327)*F32),2)</f>
        <v>0</v>
      </c>
      <c r="N32" s="257"/>
      <c r="O32" s="257"/>
      <c r="P32" s="257"/>
      <c r="Q32" s="37"/>
      <c r="R32" s="38"/>
    </row>
    <row r="33" spans="2:18" s="1" customFormat="1" ht="14.45" hidden="1" customHeight="1">
      <c r="B33" s="36"/>
      <c r="C33" s="37"/>
      <c r="D33" s="37"/>
      <c r="E33" s="43" t="s">
        <v>47</v>
      </c>
      <c r="F33" s="44">
        <v>0.21</v>
      </c>
      <c r="G33" s="114" t="s">
        <v>45</v>
      </c>
      <c r="H33" s="264">
        <f>ROUND((((SUM(BG111:BG118)+SUM(BG135:BG321))+SUM(BG323:BG327))),2)</f>
        <v>0</v>
      </c>
      <c r="I33" s="257"/>
      <c r="J33" s="257"/>
      <c r="K33" s="37"/>
      <c r="L33" s="37"/>
      <c r="M33" s="264">
        <v>0</v>
      </c>
      <c r="N33" s="257"/>
      <c r="O33" s="257"/>
      <c r="P33" s="257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48</v>
      </c>
      <c r="F34" s="44">
        <v>0.15</v>
      </c>
      <c r="G34" s="114" t="s">
        <v>45</v>
      </c>
      <c r="H34" s="264">
        <f>ROUND((((SUM(BH111:BH118)+SUM(BH135:BH321))+SUM(BH323:BH327))),2)</f>
        <v>0</v>
      </c>
      <c r="I34" s="257"/>
      <c r="J34" s="257"/>
      <c r="K34" s="37"/>
      <c r="L34" s="37"/>
      <c r="M34" s="264">
        <v>0</v>
      </c>
      <c r="N34" s="257"/>
      <c r="O34" s="257"/>
      <c r="P34" s="257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49</v>
      </c>
      <c r="F35" s="44">
        <v>0</v>
      </c>
      <c r="G35" s="114" t="s">
        <v>45</v>
      </c>
      <c r="H35" s="264">
        <f>ROUND((((SUM(BI111:BI118)+SUM(BI135:BI321))+SUM(BI323:BI327))),2)</f>
        <v>0</v>
      </c>
      <c r="I35" s="257"/>
      <c r="J35" s="257"/>
      <c r="K35" s="37"/>
      <c r="L35" s="37"/>
      <c r="M35" s="264">
        <v>0</v>
      </c>
      <c r="N35" s="257"/>
      <c r="O35" s="257"/>
      <c r="P35" s="257"/>
      <c r="Q35" s="37"/>
      <c r="R35" s="38"/>
    </row>
    <row r="36" spans="2:18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2:18" s="1" customFormat="1" ht="25.35" customHeight="1">
      <c r="B37" s="36"/>
      <c r="C37" s="110"/>
      <c r="D37" s="115" t="s">
        <v>50</v>
      </c>
      <c r="E37" s="76"/>
      <c r="F37" s="76"/>
      <c r="G37" s="116" t="s">
        <v>51</v>
      </c>
      <c r="H37" s="117" t="s">
        <v>52</v>
      </c>
      <c r="I37" s="76"/>
      <c r="J37" s="76"/>
      <c r="K37" s="76"/>
      <c r="L37" s="265">
        <f>SUM(M29:M35)</f>
        <v>0</v>
      </c>
      <c r="M37" s="265"/>
      <c r="N37" s="265"/>
      <c r="O37" s="265"/>
      <c r="P37" s="266"/>
      <c r="Q37" s="110"/>
      <c r="R37" s="38"/>
    </row>
    <row r="38" spans="2:18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5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204" t="s">
        <v>111</v>
      </c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6.950000000000003" customHeight="1">
      <c r="B78" s="36"/>
      <c r="C78" s="70" t="s">
        <v>19</v>
      </c>
      <c r="D78" s="37"/>
      <c r="E78" s="37"/>
      <c r="F78" s="215" t="str">
        <f>F6</f>
        <v>Rekonstrukce silnice III/24420 Nedomice</v>
      </c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37"/>
      <c r="R78" s="38"/>
    </row>
    <row r="79" spans="2:18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</row>
    <row r="80" spans="2:18" s="1" customFormat="1" ht="18" customHeight="1">
      <c r="B80" s="36"/>
      <c r="C80" s="31" t="s">
        <v>25</v>
      </c>
      <c r="D80" s="37"/>
      <c r="E80" s="37"/>
      <c r="F80" s="29" t="str">
        <f>F8</f>
        <v>Nedomice</v>
      </c>
      <c r="G80" s="37"/>
      <c r="H80" s="37"/>
      <c r="I80" s="37"/>
      <c r="J80" s="37"/>
      <c r="K80" s="31" t="s">
        <v>27</v>
      </c>
      <c r="L80" s="37"/>
      <c r="M80" s="259" t="str">
        <f>IF(O8="","",O8)</f>
        <v>10. 9. 2016</v>
      </c>
      <c r="N80" s="259"/>
      <c r="O80" s="259"/>
      <c r="P80" s="259"/>
      <c r="Q80" s="37"/>
      <c r="R80" s="38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47" s="1" customFormat="1">
      <c r="B82" s="36"/>
      <c r="C82" s="31" t="s">
        <v>29</v>
      </c>
      <c r="D82" s="37"/>
      <c r="E82" s="37"/>
      <c r="F82" s="29" t="str">
        <f>E11</f>
        <v xml:space="preserve"> </v>
      </c>
      <c r="G82" s="37"/>
      <c r="H82" s="37"/>
      <c r="I82" s="37"/>
      <c r="J82" s="37"/>
      <c r="K82" s="31" t="s">
        <v>35</v>
      </c>
      <c r="L82" s="37"/>
      <c r="M82" s="208" t="str">
        <f>E17</f>
        <v xml:space="preserve"> </v>
      </c>
      <c r="N82" s="208"/>
      <c r="O82" s="208"/>
      <c r="P82" s="208"/>
      <c r="Q82" s="208"/>
      <c r="R82" s="38"/>
    </row>
    <row r="83" spans="2:47" s="1" customFormat="1" ht="14.45" customHeight="1">
      <c r="B83" s="36"/>
      <c r="C83" s="31" t="s">
        <v>33</v>
      </c>
      <c r="D83" s="37"/>
      <c r="E83" s="37"/>
      <c r="F83" s="29" t="str">
        <f>IF(E14="","",E14)</f>
        <v>Vyplň údaj</v>
      </c>
      <c r="G83" s="37"/>
      <c r="H83" s="37"/>
      <c r="I83" s="37"/>
      <c r="J83" s="37"/>
      <c r="K83" s="31" t="s">
        <v>37</v>
      </c>
      <c r="L83" s="37"/>
      <c r="M83" s="208" t="str">
        <f>E20</f>
        <v>p.Ing.Seiner</v>
      </c>
      <c r="N83" s="208"/>
      <c r="O83" s="208"/>
      <c r="P83" s="208"/>
      <c r="Q83" s="208"/>
      <c r="R83" s="38"/>
    </row>
    <row r="84" spans="2:47" s="1" customFormat="1" ht="10.35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2:47" s="1" customFormat="1" ht="29.25" customHeight="1">
      <c r="B85" s="36"/>
      <c r="C85" s="267" t="s">
        <v>112</v>
      </c>
      <c r="D85" s="268"/>
      <c r="E85" s="268"/>
      <c r="F85" s="268"/>
      <c r="G85" s="268"/>
      <c r="H85" s="110"/>
      <c r="I85" s="110"/>
      <c r="J85" s="110"/>
      <c r="K85" s="110"/>
      <c r="L85" s="110"/>
      <c r="M85" s="110"/>
      <c r="N85" s="267" t="s">
        <v>113</v>
      </c>
      <c r="O85" s="268"/>
      <c r="P85" s="268"/>
      <c r="Q85" s="268"/>
      <c r="R85" s="38"/>
    </row>
    <row r="86" spans="2:47" s="1" customFormat="1" ht="10.35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47" s="1" customFormat="1" ht="29.25" customHeight="1">
      <c r="B87" s="36"/>
      <c r="C87" s="118" t="s">
        <v>114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230">
        <f>N135</f>
        <v>0</v>
      </c>
      <c r="O87" s="269"/>
      <c r="P87" s="269"/>
      <c r="Q87" s="269"/>
      <c r="R87" s="38"/>
      <c r="AU87" s="20" t="s">
        <v>115</v>
      </c>
    </row>
    <row r="88" spans="2:47" s="6" customFormat="1" ht="24.95" customHeight="1">
      <c r="B88" s="119"/>
      <c r="C88" s="120"/>
      <c r="D88" s="121" t="s">
        <v>116</v>
      </c>
      <c r="E88" s="120"/>
      <c r="F88" s="120"/>
      <c r="G88" s="120"/>
      <c r="H88" s="120"/>
      <c r="I88" s="120"/>
      <c r="J88" s="120"/>
      <c r="K88" s="120"/>
      <c r="L88" s="120"/>
      <c r="M88" s="120"/>
      <c r="N88" s="270">
        <f>N136</f>
        <v>0</v>
      </c>
      <c r="O88" s="271"/>
      <c r="P88" s="271"/>
      <c r="Q88" s="271"/>
      <c r="R88" s="122"/>
    </row>
    <row r="89" spans="2:47" s="7" customFormat="1" ht="19.899999999999999" customHeight="1">
      <c r="B89" s="123"/>
      <c r="C89" s="124"/>
      <c r="D89" s="98" t="s">
        <v>117</v>
      </c>
      <c r="E89" s="124"/>
      <c r="F89" s="124"/>
      <c r="G89" s="124"/>
      <c r="H89" s="124"/>
      <c r="I89" s="124"/>
      <c r="J89" s="124"/>
      <c r="K89" s="124"/>
      <c r="L89" s="124"/>
      <c r="M89" s="124"/>
      <c r="N89" s="232">
        <f>N137</f>
        <v>0</v>
      </c>
      <c r="O89" s="272"/>
      <c r="P89" s="272"/>
      <c r="Q89" s="272"/>
      <c r="R89" s="125"/>
    </row>
    <row r="90" spans="2:47" s="7" customFormat="1" ht="19.899999999999999" customHeight="1">
      <c r="B90" s="123"/>
      <c r="C90" s="124"/>
      <c r="D90" s="98" t="s">
        <v>118</v>
      </c>
      <c r="E90" s="124"/>
      <c r="F90" s="124"/>
      <c r="G90" s="124"/>
      <c r="H90" s="124"/>
      <c r="I90" s="124"/>
      <c r="J90" s="124"/>
      <c r="K90" s="124"/>
      <c r="L90" s="124"/>
      <c r="M90" s="124"/>
      <c r="N90" s="232">
        <f>N141</f>
        <v>0</v>
      </c>
      <c r="O90" s="272"/>
      <c r="P90" s="272"/>
      <c r="Q90" s="272"/>
      <c r="R90" s="125"/>
    </row>
    <row r="91" spans="2:47" s="7" customFormat="1" ht="19.899999999999999" customHeight="1">
      <c r="B91" s="123"/>
      <c r="C91" s="124"/>
      <c r="D91" s="98" t="s">
        <v>119</v>
      </c>
      <c r="E91" s="124"/>
      <c r="F91" s="124"/>
      <c r="G91" s="124"/>
      <c r="H91" s="124"/>
      <c r="I91" s="124"/>
      <c r="J91" s="124"/>
      <c r="K91" s="124"/>
      <c r="L91" s="124"/>
      <c r="M91" s="124"/>
      <c r="N91" s="232">
        <f>N147</f>
        <v>0</v>
      </c>
      <c r="O91" s="272"/>
      <c r="P91" s="272"/>
      <c r="Q91" s="272"/>
      <c r="R91" s="125"/>
    </row>
    <row r="92" spans="2:47" s="7" customFormat="1" ht="19.899999999999999" customHeight="1">
      <c r="B92" s="123"/>
      <c r="C92" s="124"/>
      <c r="D92" s="98" t="s">
        <v>120</v>
      </c>
      <c r="E92" s="124"/>
      <c r="F92" s="124"/>
      <c r="G92" s="124"/>
      <c r="H92" s="124"/>
      <c r="I92" s="124"/>
      <c r="J92" s="124"/>
      <c r="K92" s="124"/>
      <c r="L92" s="124"/>
      <c r="M92" s="124"/>
      <c r="N92" s="232">
        <f>N152</f>
        <v>0</v>
      </c>
      <c r="O92" s="272"/>
      <c r="P92" s="272"/>
      <c r="Q92" s="272"/>
      <c r="R92" s="125"/>
    </row>
    <row r="93" spans="2:47" s="7" customFormat="1" ht="19.899999999999999" customHeight="1">
      <c r="B93" s="123"/>
      <c r="C93" s="124"/>
      <c r="D93" s="98" t="s">
        <v>121</v>
      </c>
      <c r="E93" s="124"/>
      <c r="F93" s="124"/>
      <c r="G93" s="124"/>
      <c r="H93" s="124"/>
      <c r="I93" s="124"/>
      <c r="J93" s="124"/>
      <c r="K93" s="124"/>
      <c r="L93" s="124"/>
      <c r="M93" s="124"/>
      <c r="N93" s="232">
        <f>N159</f>
        <v>0</v>
      </c>
      <c r="O93" s="272"/>
      <c r="P93" s="272"/>
      <c r="Q93" s="272"/>
      <c r="R93" s="125"/>
    </row>
    <row r="94" spans="2:47" s="7" customFormat="1" ht="19.899999999999999" customHeight="1">
      <c r="B94" s="123"/>
      <c r="C94" s="124"/>
      <c r="D94" s="98" t="s">
        <v>122</v>
      </c>
      <c r="E94" s="124"/>
      <c r="F94" s="124"/>
      <c r="G94" s="124"/>
      <c r="H94" s="124"/>
      <c r="I94" s="124"/>
      <c r="J94" s="124"/>
      <c r="K94" s="124"/>
      <c r="L94" s="124"/>
      <c r="M94" s="124"/>
      <c r="N94" s="232">
        <f>N178</f>
        <v>0</v>
      </c>
      <c r="O94" s="272"/>
      <c r="P94" s="272"/>
      <c r="Q94" s="272"/>
      <c r="R94" s="125"/>
    </row>
    <row r="95" spans="2:47" s="7" customFormat="1" ht="19.899999999999999" customHeight="1">
      <c r="B95" s="123"/>
      <c r="C95" s="124"/>
      <c r="D95" s="98" t="s">
        <v>123</v>
      </c>
      <c r="E95" s="124"/>
      <c r="F95" s="124"/>
      <c r="G95" s="124"/>
      <c r="H95" s="124"/>
      <c r="I95" s="124"/>
      <c r="J95" s="124"/>
      <c r="K95" s="124"/>
      <c r="L95" s="124"/>
      <c r="M95" s="124"/>
      <c r="N95" s="232">
        <f>N184</f>
        <v>0</v>
      </c>
      <c r="O95" s="272"/>
      <c r="P95" s="272"/>
      <c r="Q95" s="272"/>
      <c r="R95" s="125"/>
    </row>
    <row r="96" spans="2:47" s="7" customFormat="1" ht="19.899999999999999" customHeight="1">
      <c r="B96" s="123"/>
      <c r="C96" s="124"/>
      <c r="D96" s="98" t="s">
        <v>124</v>
      </c>
      <c r="E96" s="124"/>
      <c r="F96" s="124"/>
      <c r="G96" s="124"/>
      <c r="H96" s="124"/>
      <c r="I96" s="124"/>
      <c r="J96" s="124"/>
      <c r="K96" s="124"/>
      <c r="L96" s="124"/>
      <c r="M96" s="124"/>
      <c r="N96" s="232">
        <f>N204</f>
        <v>0</v>
      </c>
      <c r="O96" s="272"/>
      <c r="P96" s="272"/>
      <c r="Q96" s="272"/>
      <c r="R96" s="125"/>
    </row>
    <row r="97" spans="2:65" s="7" customFormat="1" ht="19.899999999999999" customHeight="1">
      <c r="B97" s="123"/>
      <c r="C97" s="124"/>
      <c r="D97" s="98" t="s">
        <v>125</v>
      </c>
      <c r="E97" s="124"/>
      <c r="F97" s="124"/>
      <c r="G97" s="124"/>
      <c r="H97" s="124"/>
      <c r="I97" s="124"/>
      <c r="J97" s="124"/>
      <c r="K97" s="124"/>
      <c r="L97" s="124"/>
      <c r="M97" s="124"/>
      <c r="N97" s="232">
        <f>N222</f>
        <v>0</v>
      </c>
      <c r="O97" s="272"/>
      <c r="P97" s="272"/>
      <c r="Q97" s="272"/>
      <c r="R97" s="125"/>
    </row>
    <row r="98" spans="2:65" s="7" customFormat="1" ht="19.899999999999999" customHeight="1">
      <c r="B98" s="123"/>
      <c r="C98" s="124"/>
      <c r="D98" s="98" t="s">
        <v>126</v>
      </c>
      <c r="E98" s="124"/>
      <c r="F98" s="124"/>
      <c r="G98" s="124"/>
      <c r="H98" s="124"/>
      <c r="I98" s="124"/>
      <c r="J98" s="124"/>
      <c r="K98" s="124"/>
      <c r="L98" s="124"/>
      <c r="M98" s="124"/>
      <c r="N98" s="232">
        <f>N232</f>
        <v>0</v>
      </c>
      <c r="O98" s="272"/>
      <c r="P98" s="272"/>
      <c r="Q98" s="272"/>
      <c r="R98" s="125"/>
    </row>
    <row r="99" spans="2:65" s="7" customFormat="1" ht="19.899999999999999" customHeight="1">
      <c r="B99" s="123"/>
      <c r="C99" s="124"/>
      <c r="D99" s="98" t="s">
        <v>127</v>
      </c>
      <c r="E99" s="124"/>
      <c r="F99" s="124"/>
      <c r="G99" s="124"/>
      <c r="H99" s="124"/>
      <c r="I99" s="124"/>
      <c r="J99" s="124"/>
      <c r="K99" s="124"/>
      <c r="L99" s="124"/>
      <c r="M99" s="124"/>
      <c r="N99" s="232">
        <f>N244</f>
        <v>0</v>
      </c>
      <c r="O99" s="272"/>
      <c r="P99" s="272"/>
      <c r="Q99" s="272"/>
      <c r="R99" s="125"/>
    </row>
    <row r="100" spans="2:65" s="7" customFormat="1" ht="19.899999999999999" customHeight="1">
      <c r="B100" s="123"/>
      <c r="C100" s="124"/>
      <c r="D100" s="98" t="s">
        <v>128</v>
      </c>
      <c r="E100" s="124"/>
      <c r="F100" s="124"/>
      <c r="G100" s="124"/>
      <c r="H100" s="124"/>
      <c r="I100" s="124"/>
      <c r="J100" s="124"/>
      <c r="K100" s="124"/>
      <c r="L100" s="124"/>
      <c r="M100" s="124"/>
      <c r="N100" s="232">
        <f>N253</f>
        <v>0</v>
      </c>
      <c r="O100" s="272"/>
      <c r="P100" s="272"/>
      <c r="Q100" s="272"/>
      <c r="R100" s="125"/>
    </row>
    <row r="101" spans="2:65" s="7" customFormat="1" ht="19.899999999999999" customHeight="1">
      <c r="B101" s="123"/>
      <c r="C101" s="124"/>
      <c r="D101" s="98" t="s">
        <v>129</v>
      </c>
      <c r="E101" s="124"/>
      <c r="F101" s="124"/>
      <c r="G101" s="124"/>
      <c r="H101" s="124"/>
      <c r="I101" s="124"/>
      <c r="J101" s="124"/>
      <c r="K101" s="124"/>
      <c r="L101" s="124"/>
      <c r="M101" s="124"/>
      <c r="N101" s="232">
        <f>N257</f>
        <v>0</v>
      </c>
      <c r="O101" s="272"/>
      <c r="P101" s="272"/>
      <c r="Q101" s="272"/>
      <c r="R101" s="125"/>
    </row>
    <row r="102" spans="2:65" s="7" customFormat="1" ht="19.899999999999999" customHeight="1">
      <c r="B102" s="123"/>
      <c r="C102" s="124"/>
      <c r="D102" s="98" t="s">
        <v>130</v>
      </c>
      <c r="E102" s="124"/>
      <c r="F102" s="124"/>
      <c r="G102" s="124"/>
      <c r="H102" s="124"/>
      <c r="I102" s="124"/>
      <c r="J102" s="124"/>
      <c r="K102" s="124"/>
      <c r="L102" s="124"/>
      <c r="M102" s="124"/>
      <c r="N102" s="232">
        <f>N266</f>
        <v>0</v>
      </c>
      <c r="O102" s="272"/>
      <c r="P102" s="272"/>
      <c r="Q102" s="272"/>
      <c r="R102" s="125"/>
    </row>
    <row r="103" spans="2:65" s="7" customFormat="1" ht="19.899999999999999" customHeight="1">
      <c r="B103" s="123"/>
      <c r="C103" s="124"/>
      <c r="D103" s="98" t="s">
        <v>131</v>
      </c>
      <c r="E103" s="124"/>
      <c r="F103" s="124"/>
      <c r="G103" s="124"/>
      <c r="H103" s="124"/>
      <c r="I103" s="124"/>
      <c r="J103" s="124"/>
      <c r="K103" s="124"/>
      <c r="L103" s="124"/>
      <c r="M103" s="124"/>
      <c r="N103" s="232">
        <f>N273</f>
        <v>0</v>
      </c>
      <c r="O103" s="272"/>
      <c r="P103" s="272"/>
      <c r="Q103" s="272"/>
      <c r="R103" s="125"/>
    </row>
    <row r="104" spans="2:65" s="7" customFormat="1" ht="19.899999999999999" customHeight="1">
      <c r="B104" s="123"/>
      <c r="C104" s="124"/>
      <c r="D104" s="98" t="s">
        <v>132</v>
      </c>
      <c r="E104" s="124"/>
      <c r="F104" s="124"/>
      <c r="G104" s="124"/>
      <c r="H104" s="124"/>
      <c r="I104" s="124"/>
      <c r="J104" s="124"/>
      <c r="K104" s="124"/>
      <c r="L104" s="124"/>
      <c r="M104" s="124"/>
      <c r="N104" s="232">
        <f>N277</f>
        <v>0</v>
      </c>
      <c r="O104" s="272"/>
      <c r="P104" s="272"/>
      <c r="Q104" s="272"/>
      <c r="R104" s="125"/>
    </row>
    <row r="105" spans="2:65" s="7" customFormat="1" ht="19.899999999999999" customHeight="1">
      <c r="B105" s="123"/>
      <c r="C105" s="124"/>
      <c r="D105" s="98" t="s">
        <v>133</v>
      </c>
      <c r="E105" s="124"/>
      <c r="F105" s="124"/>
      <c r="G105" s="124"/>
      <c r="H105" s="124"/>
      <c r="I105" s="124"/>
      <c r="J105" s="124"/>
      <c r="K105" s="124"/>
      <c r="L105" s="124"/>
      <c r="M105" s="124"/>
      <c r="N105" s="232">
        <f>N282</f>
        <v>0</v>
      </c>
      <c r="O105" s="272"/>
      <c r="P105" s="272"/>
      <c r="Q105" s="272"/>
      <c r="R105" s="125"/>
    </row>
    <row r="106" spans="2:65" s="7" customFormat="1" ht="19.899999999999999" customHeight="1">
      <c r="B106" s="123"/>
      <c r="C106" s="124"/>
      <c r="D106" s="98" t="s">
        <v>134</v>
      </c>
      <c r="E106" s="124"/>
      <c r="F106" s="124"/>
      <c r="G106" s="124"/>
      <c r="H106" s="124"/>
      <c r="I106" s="124"/>
      <c r="J106" s="124"/>
      <c r="K106" s="124"/>
      <c r="L106" s="124"/>
      <c r="M106" s="124"/>
      <c r="N106" s="232">
        <f>N285</f>
        <v>0</v>
      </c>
      <c r="O106" s="272"/>
      <c r="P106" s="272"/>
      <c r="Q106" s="272"/>
      <c r="R106" s="125"/>
    </row>
    <row r="107" spans="2:65" s="7" customFormat="1" ht="19.899999999999999" customHeight="1">
      <c r="B107" s="123"/>
      <c r="C107" s="124"/>
      <c r="D107" s="98" t="s">
        <v>135</v>
      </c>
      <c r="E107" s="124"/>
      <c r="F107" s="124"/>
      <c r="G107" s="124"/>
      <c r="H107" s="124"/>
      <c r="I107" s="124"/>
      <c r="J107" s="124"/>
      <c r="K107" s="124"/>
      <c r="L107" s="124"/>
      <c r="M107" s="124"/>
      <c r="N107" s="232">
        <f>N303</f>
        <v>0</v>
      </c>
      <c r="O107" s="272"/>
      <c r="P107" s="272"/>
      <c r="Q107" s="272"/>
      <c r="R107" s="125"/>
    </row>
    <row r="108" spans="2:65" s="6" customFormat="1" ht="24.95" customHeight="1">
      <c r="B108" s="119"/>
      <c r="C108" s="120"/>
      <c r="D108" s="121" t="s">
        <v>136</v>
      </c>
      <c r="E108" s="120"/>
      <c r="F108" s="120"/>
      <c r="G108" s="120"/>
      <c r="H108" s="120"/>
      <c r="I108" s="120"/>
      <c r="J108" s="120"/>
      <c r="K108" s="120"/>
      <c r="L108" s="120"/>
      <c r="M108" s="120"/>
      <c r="N108" s="270">
        <f>N314</f>
        <v>0</v>
      </c>
      <c r="O108" s="271"/>
      <c r="P108" s="271"/>
      <c r="Q108" s="271"/>
      <c r="R108" s="122"/>
    </row>
    <row r="109" spans="2:65" s="6" customFormat="1" ht="21.75" customHeight="1">
      <c r="B109" s="119"/>
      <c r="C109" s="120"/>
      <c r="D109" s="121" t="s">
        <v>137</v>
      </c>
      <c r="E109" s="120"/>
      <c r="F109" s="120"/>
      <c r="G109" s="120"/>
      <c r="H109" s="120"/>
      <c r="I109" s="120"/>
      <c r="J109" s="120"/>
      <c r="K109" s="120"/>
      <c r="L109" s="120"/>
      <c r="M109" s="120"/>
      <c r="N109" s="273">
        <f>N322</f>
        <v>0</v>
      </c>
      <c r="O109" s="271"/>
      <c r="P109" s="271"/>
      <c r="Q109" s="271"/>
      <c r="R109" s="122"/>
    </row>
    <row r="110" spans="2:65" s="1" customFormat="1" ht="21.7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29.25" customHeight="1">
      <c r="B111" s="36"/>
      <c r="C111" s="118" t="s">
        <v>138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269">
        <f>ROUND(N112+N113+N114+N115+N116+N117,2)</f>
        <v>0</v>
      </c>
      <c r="O111" s="274"/>
      <c r="P111" s="274"/>
      <c r="Q111" s="274"/>
      <c r="R111" s="38"/>
      <c r="T111" s="126"/>
      <c r="U111" s="127" t="s">
        <v>43</v>
      </c>
    </row>
    <row r="112" spans="2:65" s="1" customFormat="1" ht="18" customHeight="1">
      <c r="B112" s="128"/>
      <c r="C112" s="129"/>
      <c r="D112" s="233" t="s">
        <v>139</v>
      </c>
      <c r="E112" s="275"/>
      <c r="F112" s="275"/>
      <c r="G112" s="275"/>
      <c r="H112" s="275"/>
      <c r="I112" s="129"/>
      <c r="J112" s="129"/>
      <c r="K112" s="129"/>
      <c r="L112" s="129"/>
      <c r="M112" s="129"/>
      <c r="N112" s="231">
        <f>ROUND(N87*T112,2)</f>
        <v>0</v>
      </c>
      <c r="O112" s="276"/>
      <c r="P112" s="276"/>
      <c r="Q112" s="276"/>
      <c r="R112" s="131"/>
      <c r="S112" s="132"/>
      <c r="T112" s="133"/>
      <c r="U112" s="134" t="s">
        <v>44</v>
      </c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5" t="s">
        <v>140</v>
      </c>
      <c r="AZ112" s="132"/>
      <c r="BA112" s="132"/>
      <c r="BB112" s="132"/>
      <c r="BC112" s="132"/>
      <c r="BD112" s="132"/>
      <c r="BE112" s="136">
        <f t="shared" ref="BE112:BE117" si="0">IF(U112="základní",N112,0)</f>
        <v>0</v>
      </c>
      <c r="BF112" s="136">
        <f t="shared" ref="BF112:BF117" si="1">IF(U112="snížená",N112,0)</f>
        <v>0</v>
      </c>
      <c r="BG112" s="136">
        <f t="shared" ref="BG112:BG117" si="2">IF(U112="zákl. přenesená",N112,0)</f>
        <v>0</v>
      </c>
      <c r="BH112" s="136">
        <f t="shared" ref="BH112:BH117" si="3">IF(U112="sníž. přenesená",N112,0)</f>
        <v>0</v>
      </c>
      <c r="BI112" s="136">
        <f t="shared" ref="BI112:BI117" si="4">IF(U112="nulová",N112,0)</f>
        <v>0</v>
      </c>
      <c r="BJ112" s="135" t="s">
        <v>24</v>
      </c>
      <c r="BK112" s="132"/>
      <c r="BL112" s="132"/>
      <c r="BM112" s="132"/>
    </row>
    <row r="113" spans="2:65" s="1" customFormat="1" ht="18" customHeight="1">
      <c r="B113" s="128"/>
      <c r="C113" s="129"/>
      <c r="D113" s="233" t="s">
        <v>141</v>
      </c>
      <c r="E113" s="275"/>
      <c r="F113" s="275"/>
      <c r="G113" s="275"/>
      <c r="H113" s="275"/>
      <c r="I113" s="129"/>
      <c r="J113" s="129"/>
      <c r="K113" s="129"/>
      <c r="L113" s="129"/>
      <c r="M113" s="129"/>
      <c r="N113" s="231">
        <f>ROUND(N87*T113,2)</f>
        <v>0</v>
      </c>
      <c r="O113" s="276"/>
      <c r="P113" s="276"/>
      <c r="Q113" s="276"/>
      <c r="R113" s="131"/>
      <c r="S113" s="132"/>
      <c r="T113" s="133"/>
      <c r="U113" s="134" t="s">
        <v>44</v>
      </c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5" t="s">
        <v>140</v>
      </c>
      <c r="AZ113" s="132"/>
      <c r="BA113" s="132"/>
      <c r="BB113" s="132"/>
      <c r="BC113" s="132"/>
      <c r="BD113" s="132"/>
      <c r="BE113" s="136">
        <f t="shared" si="0"/>
        <v>0</v>
      </c>
      <c r="BF113" s="136">
        <f t="shared" si="1"/>
        <v>0</v>
      </c>
      <c r="BG113" s="136">
        <f t="shared" si="2"/>
        <v>0</v>
      </c>
      <c r="BH113" s="136">
        <f t="shared" si="3"/>
        <v>0</v>
      </c>
      <c r="BI113" s="136">
        <f t="shared" si="4"/>
        <v>0</v>
      </c>
      <c r="BJ113" s="135" t="s">
        <v>24</v>
      </c>
      <c r="BK113" s="132"/>
      <c r="BL113" s="132"/>
      <c r="BM113" s="132"/>
    </row>
    <row r="114" spans="2:65" s="1" customFormat="1" ht="18" customHeight="1">
      <c r="B114" s="128"/>
      <c r="C114" s="129"/>
      <c r="D114" s="233" t="s">
        <v>142</v>
      </c>
      <c r="E114" s="275"/>
      <c r="F114" s="275"/>
      <c r="G114" s="275"/>
      <c r="H114" s="275"/>
      <c r="I114" s="129"/>
      <c r="J114" s="129"/>
      <c r="K114" s="129"/>
      <c r="L114" s="129"/>
      <c r="M114" s="129"/>
      <c r="N114" s="231">
        <f>ROUND(N87*T114,2)</f>
        <v>0</v>
      </c>
      <c r="O114" s="276"/>
      <c r="P114" s="276"/>
      <c r="Q114" s="276"/>
      <c r="R114" s="131"/>
      <c r="S114" s="132"/>
      <c r="T114" s="133"/>
      <c r="U114" s="134" t="s">
        <v>44</v>
      </c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5" t="s">
        <v>140</v>
      </c>
      <c r="AZ114" s="132"/>
      <c r="BA114" s="132"/>
      <c r="BB114" s="132"/>
      <c r="BC114" s="132"/>
      <c r="BD114" s="132"/>
      <c r="BE114" s="136">
        <f t="shared" si="0"/>
        <v>0</v>
      </c>
      <c r="BF114" s="136">
        <f t="shared" si="1"/>
        <v>0</v>
      </c>
      <c r="BG114" s="136">
        <f t="shared" si="2"/>
        <v>0</v>
      </c>
      <c r="BH114" s="136">
        <f t="shared" si="3"/>
        <v>0</v>
      </c>
      <c r="BI114" s="136">
        <f t="shared" si="4"/>
        <v>0</v>
      </c>
      <c r="BJ114" s="135" t="s">
        <v>24</v>
      </c>
      <c r="BK114" s="132"/>
      <c r="BL114" s="132"/>
      <c r="BM114" s="132"/>
    </row>
    <row r="115" spans="2:65" s="1" customFormat="1" ht="18" customHeight="1">
      <c r="B115" s="128"/>
      <c r="C115" s="129"/>
      <c r="D115" s="233" t="s">
        <v>143</v>
      </c>
      <c r="E115" s="275"/>
      <c r="F115" s="275"/>
      <c r="G115" s="275"/>
      <c r="H115" s="275"/>
      <c r="I115" s="129"/>
      <c r="J115" s="129"/>
      <c r="K115" s="129"/>
      <c r="L115" s="129"/>
      <c r="M115" s="129"/>
      <c r="N115" s="231">
        <f>ROUND(N87*T115,2)</f>
        <v>0</v>
      </c>
      <c r="O115" s="276"/>
      <c r="P115" s="276"/>
      <c r="Q115" s="276"/>
      <c r="R115" s="131"/>
      <c r="S115" s="132"/>
      <c r="T115" s="133"/>
      <c r="U115" s="134" t="s">
        <v>44</v>
      </c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5" t="s">
        <v>140</v>
      </c>
      <c r="AZ115" s="132"/>
      <c r="BA115" s="132"/>
      <c r="BB115" s="132"/>
      <c r="BC115" s="132"/>
      <c r="BD115" s="132"/>
      <c r="BE115" s="136">
        <f t="shared" si="0"/>
        <v>0</v>
      </c>
      <c r="BF115" s="136">
        <f t="shared" si="1"/>
        <v>0</v>
      </c>
      <c r="BG115" s="136">
        <f t="shared" si="2"/>
        <v>0</v>
      </c>
      <c r="BH115" s="136">
        <f t="shared" si="3"/>
        <v>0</v>
      </c>
      <c r="BI115" s="136">
        <f t="shared" si="4"/>
        <v>0</v>
      </c>
      <c r="BJ115" s="135" t="s">
        <v>24</v>
      </c>
      <c r="BK115" s="132"/>
      <c r="BL115" s="132"/>
      <c r="BM115" s="132"/>
    </row>
    <row r="116" spans="2:65" s="1" customFormat="1" ht="18" customHeight="1">
      <c r="B116" s="128"/>
      <c r="C116" s="129"/>
      <c r="D116" s="233" t="s">
        <v>144</v>
      </c>
      <c r="E116" s="275"/>
      <c r="F116" s="275"/>
      <c r="G116" s="275"/>
      <c r="H116" s="275"/>
      <c r="I116" s="129"/>
      <c r="J116" s="129"/>
      <c r="K116" s="129"/>
      <c r="L116" s="129"/>
      <c r="M116" s="129"/>
      <c r="N116" s="231">
        <f>ROUND(N87*T116,2)</f>
        <v>0</v>
      </c>
      <c r="O116" s="276"/>
      <c r="P116" s="276"/>
      <c r="Q116" s="276"/>
      <c r="R116" s="131"/>
      <c r="S116" s="132"/>
      <c r="T116" s="133"/>
      <c r="U116" s="134" t="s">
        <v>44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5" t="s">
        <v>140</v>
      </c>
      <c r="AZ116" s="132"/>
      <c r="BA116" s="132"/>
      <c r="BB116" s="132"/>
      <c r="BC116" s="132"/>
      <c r="BD116" s="132"/>
      <c r="BE116" s="136">
        <f t="shared" si="0"/>
        <v>0</v>
      </c>
      <c r="BF116" s="136">
        <f t="shared" si="1"/>
        <v>0</v>
      </c>
      <c r="BG116" s="136">
        <f t="shared" si="2"/>
        <v>0</v>
      </c>
      <c r="BH116" s="136">
        <f t="shared" si="3"/>
        <v>0</v>
      </c>
      <c r="BI116" s="136">
        <f t="shared" si="4"/>
        <v>0</v>
      </c>
      <c r="BJ116" s="135" t="s">
        <v>24</v>
      </c>
      <c r="BK116" s="132"/>
      <c r="BL116" s="132"/>
      <c r="BM116" s="132"/>
    </row>
    <row r="117" spans="2:65" s="1" customFormat="1" ht="18" customHeight="1">
      <c r="B117" s="128"/>
      <c r="C117" s="129"/>
      <c r="D117" s="130" t="s">
        <v>145</v>
      </c>
      <c r="E117" s="129"/>
      <c r="F117" s="129"/>
      <c r="G117" s="129"/>
      <c r="H117" s="129"/>
      <c r="I117" s="129"/>
      <c r="J117" s="129"/>
      <c r="K117" s="129"/>
      <c r="L117" s="129"/>
      <c r="M117" s="129"/>
      <c r="N117" s="231">
        <f>ROUND(N87*T117,2)</f>
        <v>0</v>
      </c>
      <c r="O117" s="276"/>
      <c r="P117" s="276"/>
      <c r="Q117" s="276"/>
      <c r="R117" s="131"/>
      <c r="S117" s="132"/>
      <c r="T117" s="137"/>
      <c r="U117" s="138" t="s">
        <v>44</v>
      </c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5" t="s">
        <v>146</v>
      </c>
      <c r="AZ117" s="132"/>
      <c r="BA117" s="132"/>
      <c r="BB117" s="132"/>
      <c r="BC117" s="132"/>
      <c r="BD117" s="132"/>
      <c r="BE117" s="136">
        <f t="shared" si="0"/>
        <v>0</v>
      </c>
      <c r="BF117" s="136">
        <f t="shared" si="1"/>
        <v>0</v>
      </c>
      <c r="BG117" s="136">
        <f t="shared" si="2"/>
        <v>0</v>
      </c>
      <c r="BH117" s="136">
        <f t="shared" si="3"/>
        <v>0</v>
      </c>
      <c r="BI117" s="136">
        <f t="shared" si="4"/>
        <v>0</v>
      </c>
      <c r="BJ117" s="135" t="s">
        <v>24</v>
      </c>
      <c r="BK117" s="132"/>
      <c r="BL117" s="132"/>
      <c r="BM117" s="132"/>
    </row>
    <row r="118" spans="2:65" s="1" customFormat="1" ht="13.5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 ht="29.25" customHeight="1">
      <c r="B119" s="36"/>
      <c r="C119" s="109" t="s">
        <v>102</v>
      </c>
      <c r="D119" s="110"/>
      <c r="E119" s="110"/>
      <c r="F119" s="110"/>
      <c r="G119" s="110"/>
      <c r="H119" s="110"/>
      <c r="I119" s="110"/>
      <c r="J119" s="110"/>
      <c r="K119" s="110"/>
      <c r="L119" s="209">
        <f>ROUND(SUM(N87+N111),2)</f>
        <v>0</v>
      </c>
      <c r="M119" s="209"/>
      <c r="N119" s="209"/>
      <c r="O119" s="209"/>
      <c r="P119" s="209"/>
      <c r="Q119" s="209"/>
      <c r="R119" s="38"/>
    </row>
    <row r="120" spans="2:65" s="1" customFormat="1" ht="6.95" customHeight="1"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/>
    </row>
    <row r="124" spans="2:65" s="1" customFormat="1" ht="6.95" customHeight="1"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5"/>
    </row>
    <row r="125" spans="2:65" s="1" customFormat="1" ht="36.950000000000003" customHeight="1">
      <c r="B125" s="36"/>
      <c r="C125" s="204" t="s">
        <v>147</v>
      </c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38"/>
    </row>
    <row r="126" spans="2:65" s="1" customFormat="1" ht="6.95" customHeight="1"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8"/>
    </row>
    <row r="127" spans="2:65" s="1" customFormat="1" ht="36.950000000000003" customHeight="1">
      <c r="B127" s="36"/>
      <c r="C127" s="70" t="s">
        <v>19</v>
      </c>
      <c r="D127" s="37"/>
      <c r="E127" s="37"/>
      <c r="F127" s="215" t="str">
        <f>F6</f>
        <v>Rekonstrukce silnice III/24420 Nedomice</v>
      </c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37"/>
      <c r="R127" s="38"/>
    </row>
    <row r="128" spans="2:65" s="1" customFormat="1" ht="6.95" customHeight="1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</row>
    <row r="129" spans="2:65" s="1" customFormat="1" ht="18" customHeight="1">
      <c r="B129" s="36"/>
      <c r="C129" s="31" t="s">
        <v>25</v>
      </c>
      <c r="D129" s="37"/>
      <c r="E129" s="37"/>
      <c r="F129" s="29" t="str">
        <f>F8</f>
        <v>Nedomice</v>
      </c>
      <c r="G129" s="37"/>
      <c r="H129" s="37"/>
      <c r="I129" s="37"/>
      <c r="J129" s="37"/>
      <c r="K129" s="31" t="s">
        <v>27</v>
      </c>
      <c r="L129" s="37"/>
      <c r="M129" s="259" t="str">
        <f>IF(O8="","",O8)</f>
        <v>10. 9. 2016</v>
      </c>
      <c r="N129" s="259"/>
      <c r="O129" s="259"/>
      <c r="P129" s="259"/>
      <c r="Q129" s="37"/>
      <c r="R129" s="38"/>
    </row>
    <row r="130" spans="2:65" s="1" customFormat="1" ht="6.95" customHeight="1"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8"/>
    </row>
    <row r="131" spans="2:65" s="1" customFormat="1">
      <c r="B131" s="36"/>
      <c r="C131" s="31" t="s">
        <v>29</v>
      </c>
      <c r="D131" s="37"/>
      <c r="E131" s="37"/>
      <c r="F131" s="29" t="str">
        <f>E11</f>
        <v xml:space="preserve"> </v>
      </c>
      <c r="G131" s="37"/>
      <c r="H131" s="37"/>
      <c r="I131" s="37"/>
      <c r="J131" s="37"/>
      <c r="K131" s="31" t="s">
        <v>35</v>
      </c>
      <c r="L131" s="37"/>
      <c r="M131" s="208" t="str">
        <f>E17</f>
        <v xml:space="preserve"> </v>
      </c>
      <c r="N131" s="208"/>
      <c r="O131" s="208"/>
      <c r="P131" s="208"/>
      <c r="Q131" s="208"/>
      <c r="R131" s="38"/>
    </row>
    <row r="132" spans="2:65" s="1" customFormat="1" ht="14.45" customHeight="1">
      <c r="B132" s="36"/>
      <c r="C132" s="31" t="s">
        <v>33</v>
      </c>
      <c r="D132" s="37"/>
      <c r="E132" s="37"/>
      <c r="F132" s="29" t="str">
        <f>IF(E14="","",E14)</f>
        <v>Vyplň údaj</v>
      </c>
      <c r="G132" s="37"/>
      <c r="H132" s="37"/>
      <c r="I132" s="37"/>
      <c r="J132" s="37"/>
      <c r="K132" s="31" t="s">
        <v>37</v>
      </c>
      <c r="L132" s="37"/>
      <c r="M132" s="208" t="str">
        <f>E20</f>
        <v>p.Ing.Seiner</v>
      </c>
      <c r="N132" s="208"/>
      <c r="O132" s="208"/>
      <c r="P132" s="208"/>
      <c r="Q132" s="208"/>
      <c r="R132" s="38"/>
    </row>
    <row r="133" spans="2:65" s="1" customFormat="1" ht="10.35" customHeight="1"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8"/>
    </row>
    <row r="134" spans="2:65" s="8" customFormat="1" ht="29.25" customHeight="1">
      <c r="B134" s="139"/>
      <c r="C134" s="140" t="s">
        <v>148</v>
      </c>
      <c r="D134" s="141" t="s">
        <v>149</v>
      </c>
      <c r="E134" s="141" t="s">
        <v>61</v>
      </c>
      <c r="F134" s="277" t="s">
        <v>150</v>
      </c>
      <c r="G134" s="277"/>
      <c r="H134" s="277"/>
      <c r="I134" s="277"/>
      <c r="J134" s="141" t="s">
        <v>151</v>
      </c>
      <c r="K134" s="141" t="s">
        <v>152</v>
      </c>
      <c r="L134" s="277" t="s">
        <v>153</v>
      </c>
      <c r="M134" s="277"/>
      <c r="N134" s="277" t="s">
        <v>113</v>
      </c>
      <c r="O134" s="277"/>
      <c r="P134" s="277"/>
      <c r="Q134" s="278"/>
      <c r="R134" s="142"/>
      <c r="T134" s="77" t="s">
        <v>154</v>
      </c>
      <c r="U134" s="78" t="s">
        <v>43</v>
      </c>
      <c r="V134" s="78" t="s">
        <v>155</v>
      </c>
      <c r="W134" s="78" t="s">
        <v>156</v>
      </c>
      <c r="X134" s="78" t="s">
        <v>157</v>
      </c>
      <c r="Y134" s="78" t="s">
        <v>158</v>
      </c>
      <c r="Z134" s="78" t="s">
        <v>159</v>
      </c>
      <c r="AA134" s="79" t="s">
        <v>160</v>
      </c>
    </row>
    <row r="135" spans="2:65" s="1" customFormat="1" ht="29.25" customHeight="1">
      <c r="B135" s="36"/>
      <c r="C135" s="81" t="s">
        <v>110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279">
        <f>BK135</f>
        <v>0</v>
      </c>
      <c r="O135" s="280"/>
      <c r="P135" s="280"/>
      <c r="Q135" s="280"/>
      <c r="R135" s="38"/>
      <c r="T135" s="80"/>
      <c r="U135" s="52"/>
      <c r="V135" s="52"/>
      <c r="W135" s="143">
        <f>W136+W314+W322</f>
        <v>0</v>
      </c>
      <c r="X135" s="52"/>
      <c r="Y135" s="143">
        <f>Y136+Y314+Y322</f>
        <v>7729.8722099999995</v>
      </c>
      <c r="Z135" s="52"/>
      <c r="AA135" s="144">
        <f>AA136+AA314+AA322</f>
        <v>3800.43</v>
      </c>
      <c r="AT135" s="20" t="s">
        <v>78</v>
      </c>
      <c r="AU135" s="20" t="s">
        <v>115</v>
      </c>
      <c r="BK135" s="145">
        <f>BK136+BK314+BK322</f>
        <v>0</v>
      </c>
    </row>
    <row r="136" spans="2:65" s="9" customFormat="1" ht="37.35" customHeight="1">
      <c r="B136" s="146"/>
      <c r="C136" s="147"/>
      <c r="D136" s="148" t="s">
        <v>116</v>
      </c>
      <c r="E136" s="148"/>
      <c r="F136" s="148"/>
      <c r="G136" s="148"/>
      <c r="H136" s="148"/>
      <c r="I136" s="148"/>
      <c r="J136" s="148"/>
      <c r="K136" s="148"/>
      <c r="L136" s="148"/>
      <c r="M136" s="148"/>
      <c r="N136" s="273">
        <f>BK136</f>
        <v>0</v>
      </c>
      <c r="O136" s="281"/>
      <c r="P136" s="281"/>
      <c r="Q136" s="281"/>
      <c r="R136" s="149"/>
      <c r="T136" s="150"/>
      <c r="U136" s="147"/>
      <c r="V136" s="147"/>
      <c r="W136" s="151">
        <f>W137+W141+W147+W152+W159+W178+W184+W204+W222+W232+W244+W253+W257+W266+W273+W277+W282+W285+W303</f>
        <v>0</v>
      </c>
      <c r="X136" s="147"/>
      <c r="Y136" s="151">
        <f>Y137+Y141+Y147+Y152+Y159+Y178+Y184+Y204+Y222+Y232+Y244+Y253+Y257+Y266+Y273+Y277+Y282+Y285+Y303</f>
        <v>7729.8722099999995</v>
      </c>
      <c r="Z136" s="147"/>
      <c r="AA136" s="152">
        <f>AA137+AA141+AA147+AA152+AA159+AA178+AA184+AA204+AA222+AA232+AA244+AA253+AA257+AA266+AA273+AA277+AA282+AA285+AA303</f>
        <v>3800.43</v>
      </c>
      <c r="AR136" s="153" t="s">
        <v>24</v>
      </c>
      <c r="AT136" s="154" t="s">
        <v>78</v>
      </c>
      <c r="AU136" s="154" t="s">
        <v>79</v>
      </c>
      <c r="AY136" s="153" t="s">
        <v>161</v>
      </c>
      <c r="BK136" s="155">
        <f>BK137+BK141+BK147+BK152+BK159+BK178+BK184+BK204+BK222+BK232+BK244+BK253+BK257+BK266+BK273+BK277+BK282+BK285+BK303</f>
        <v>0</v>
      </c>
    </row>
    <row r="137" spans="2:65" s="9" customFormat="1" ht="19.899999999999999" customHeight="1">
      <c r="B137" s="146"/>
      <c r="C137" s="147"/>
      <c r="D137" s="156" t="s">
        <v>117</v>
      </c>
      <c r="E137" s="156"/>
      <c r="F137" s="156"/>
      <c r="G137" s="156"/>
      <c r="H137" s="156"/>
      <c r="I137" s="156"/>
      <c r="J137" s="156"/>
      <c r="K137" s="156"/>
      <c r="L137" s="156"/>
      <c r="M137" s="156"/>
      <c r="N137" s="255">
        <f>BK137</f>
        <v>0</v>
      </c>
      <c r="O137" s="256"/>
      <c r="P137" s="256"/>
      <c r="Q137" s="256"/>
      <c r="R137" s="149"/>
      <c r="T137" s="150"/>
      <c r="U137" s="147"/>
      <c r="V137" s="147"/>
      <c r="W137" s="151">
        <f>SUM(W138:W140)</f>
        <v>0</v>
      </c>
      <c r="X137" s="147"/>
      <c r="Y137" s="151">
        <f>SUM(Y138:Y140)</f>
        <v>187.76000000000002</v>
      </c>
      <c r="Z137" s="147"/>
      <c r="AA137" s="152">
        <f>SUM(AA138:AA140)</f>
        <v>0</v>
      </c>
      <c r="AR137" s="153" t="s">
        <v>24</v>
      </c>
      <c r="AT137" s="154" t="s">
        <v>78</v>
      </c>
      <c r="AU137" s="154" t="s">
        <v>24</v>
      </c>
      <c r="AY137" s="153" t="s">
        <v>161</v>
      </c>
      <c r="BK137" s="155">
        <f>SUM(BK138:BK140)</f>
        <v>0</v>
      </c>
    </row>
    <row r="138" spans="2:65" s="1" customFormat="1" ht="22.9" customHeight="1">
      <c r="B138" s="128"/>
      <c r="C138" s="157" t="s">
        <v>24</v>
      </c>
      <c r="D138" s="157" t="s">
        <v>162</v>
      </c>
      <c r="E138" s="158" t="s">
        <v>163</v>
      </c>
      <c r="F138" s="241" t="s">
        <v>164</v>
      </c>
      <c r="G138" s="241"/>
      <c r="H138" s="241"/>
      <c r="I138" s="241"/>
      <c r="J138" s="159" t="s">
        <v>165</v>
      </c>
      <c r="K138" s="160">
        <v>1000</v>
      </c>
      <c r="L138" s="243">
        <v>0</v>
      </c>
      <c r="M138" s="243"/>
      <c r="N138" s="235">
        <f>ROUND(L138*K138,3)</f>
        <v>0</v>
      </c>
      <c r="O138" s="235"/>
      <c r="P138" s="235"/>
      <c r="Q138" s="235"/>
      <c r="R138" s="131"/>
      <c r="T138" s="161" t="s">
        <v>5</v>
      </c>
      <c r="U138" s="45" t="s">
        <v>44</v>
      </c>
      <c r="V138" s="37"/>
      <c r="W138" s="162">
        <f>V138*K138</f>
        <v>0</v>
      </c>
      <c r="X138" s="162">
        <v>0.18776000000000001</v>
      </c>
      <c r="Y138" s="162">
        <f>X138*K138</f>
        <v>187.76000000000002</v>
      </c>
      <c r="Z138" s="162">
        <v>0</v>
      </c>
      <c r="AA138" s="163">
        <f>Z138*K138</f>
        <v>0</v>
      </c>
      <c r="AR138" s="20" t="s">
        <v>166</v>
      </c>
      <c r="AT138" s="20" t="s">
        <v>162</v>
      </c>
      <c r="AU138" s="20" t="s">
        <v>108</v>
      </c>
      <c r="AY138" s="20" t="s">
        <v>161</v>
      </c>
      <c r="BE138" s="102">
        <f>IF(U138="základní",N138,0)</f>
        <v>0</v>
      </c>
      <c r="BF138" s="102">
        <f>IF(U138="snížená",N138,0)</f>
        <v>0</v>
      </c>
      <c r="BG138" s="102">
        <f>IF(U138="zákl. přenesená",N138,0)</f>
        <v>0</v>
      </c>
      <c r="BH138" s="102">
        <f>IF(U138="sníž. přenesená",N138,0)</f>
        <v>0</v>
      </c>
      <c r="BI138" s="102">
        <f>IF(U138="nulová",N138,0)</f>
        <v>0</v>
      </c>
      <c r="BJ138" s="20" t="s">
        <v>24</v>
      </c>
      <c r="BK138" s="164">
        <f>ROUND(L138*K138,3)</f>
        <v>0</v>
      </c>
      <c r="BL138" s="20" t="s">
        <v>166</v>
      </c>
      <c r="BM138" s="20" t="s">
        <v>167</v>
      </c>
    </row>
    <row r="139" spans="2:65" s="10" customFormat="1" ht="14.45" customHeight="1">
      <c r="B139" s="165"/>
      <c r="C139" s="166"/>
      <c r="D139" s="166"/>
      <c r="E139" s="167" t="s">
        <v>5</v>
      </c>
      <c r="F139" s="248" t="s">
        <v>168</v>
      </c>
      <c r="G139" s="249"/>
      <c r="H139" s="249"/>
      <c r="I139" s="249"/>
      <c r="J139" s="166"/>
      <c r="K139" s="168">
        <v>1000</v>
      </c>
      <c r="L139" s="166"/>
      <c r="M139" s="166"/>
      <c r="N139" s="166"/>
      <c r="O139" s="166"/>
      <c r="P139" s="166"/>
      <c r="Q139" s="166"/>
      <c r="R139" s="169"/>
      <c r="T139" s="170"/>
      <c r="U139" s="166"/>
      <c r="V139" s="166"/>
      <c r="W139" s="166"/>
      <c r="X139" s="166"/>
      <c r="Y139" s="166"/>
      <c r="Z139" s="166"/>
      <c r="AA139" s="171"/>
      <c r="AT139" s="172" t="s">
        <v>169</v>
      </c>
      <c r="AU139" s="172" t="s">
        <v>108</v>
      </c>
      <c r="AV139" s="10" t="s">
        <v>108</v>
      </c>
      <c r="AW139" s="10" t="s">
        <v>36</v>
      </c>
      <c r="AX139" s="10" t="s">
        <v>24</v>
      </c>
      <c r="AY139" s="172" t="s">
        <v>161</v>
      </c>
    </row>
    <row r="140" spans="2:65" s="1" customFormat="1" ht="45.6" customHeight="1">
      <c r="B140" s="128"/>
      <c r="C140" s="157" t="s">
        <v>108</v>
      </c>
      <c r="D140" s="157" t="s">
        <v>162</v>
      </c>
      <c r="E140" s="158" t="s">
        <v>170</v>
      </c>
      <c r="F140" s="241" t="s">
        <v>171</v>
      </c>
      <c r="G140" s="241"/>
      <c r="H140" s="241"/>
      <c r="I140" s="241"/>
      <c r="J140" s="159" t="s">
        <v>172</v>
      </c>
      <c r="K140" s="160">
        <v>187.76</v>
      </c>
      <c r="L140" s="243">
        <v>0</v>
      </c>
      <c r="M140" s="243"/>
      <c r="N140" s="235">
        <f>ROUND(L140*K140,3)</f>
        <v>0</v>
      </c>
      <c r="O140" s="235"/>
      <c r="P140" s="235"/>
      <c r="Q140" s="235"/>
      <c r="R140" s="131"/>
      <c r="T140" s="161" t="s">
        <v>5</v>
      </c>
      <c r="U140" s="45" t="s">
        <v>44</v>
      </c>
      <c r="V140" s="37"/>
      <c r="W140" s="162">
        <f>V140*K140</f>
        <v>0</v>
      </c>
      <c r="X140" s="162">
        <v>0</v>
      </c>
      <c r="Y140" s="162">
        <f>X140*K140</f>
        <v>0</v>
      </c>
      <c r="Z140" s="162">
        <v>0</v>
      </c>
      <c r="AA140" s="163">
        <f>Z140*K140</f>
        <v>0</v>
      </c>
      <c r="AR140" s="20" t="s">
        <v>166</v>
      </c>
      <c r="AT140" s="20" t="s">
        <v>162</v>
      </c>
      <c r="AU140" s="20" t="s">
        <v>108</v>
      </c>
      <c r="AY140" s="20" t="s">
        <v>161</v>
      </c>
      <c r="BE140" s="102">
        <f>IF(U140="základní",N140,0)</f>
        <v>0</v>
      </c>
      <c r="BF140" s="102">
        <f>IF(U140="snížená",N140,0)</f>
        <v>0</v>
      </c>
      <c r="BG140" s="102">
        <f>IF(U140="zákl. přenesená",N140,0)</f>
        <v>0</v>
      </c>
      <c r="BH140" s="102">
        <f>IF(U140="sníž. přenesená",N140,0)</f>
        <v>0</v>
      </c>
      <c r="BI140" s="102">
        <f>IF(U140="nulová",N140,0)</f>
        <v>0</v>
      </c>
      <c r="BJ140" s="20" t="s">
        <v>24</v>
      </c>
      <c r="BK140" s="164">
        <f>ROUND(L140*K140,3)</f>
        <v>0</v>
      </c>
      <c r="BL140" s="20" t="s">
        <v>166</v>
      </c>
      <c r="BM140" s="20" t="s">
        <v>173</v>
      </c>
    </row>
    <row r="141" spans="2:65" s="9" customFormat="1" ht="29.85" customHeight="1">
      <c r="B141" s="146"/>
      <c r="C141" s="147"/>
      <c r="D141" s="156" t="s">
        <v>118</v>
      </c>
      <c r="E141" s="156"/>
      <c r="F141" s="156"/>
      <c r="G141" s="156"/>
      <c r="H141" s="156"/>
      <c r="I141" s="156"/>
      <c r="J141" s="156"/>
      <c r="K141" s="156"/>
      <c r="L141" s="156"/>
      <c r="M141" s="156"/>
      <c r="N141" s="246">
        <f>BK141</f>
        <v>0</v>
      </c>
      <c r="O141" s="247"/>
      <c r="P141" s="247"/>
      <c r="Q141" s="247"/>
      <c r="R141" s="149"/>
      <c r="T141" s="150"/>
      <c r="U141" s="147"/>
      <c r="V141" s="147"/>
      <c r="W141" s="151">
        <f>SUM(W142:W146)</f>
        <v>0</v>
      </c>
      <c r="X141" s="147"/>
      <c r="Y141" s="151">
        <f>SUM(Y142:Y146)</f>
        <v>0</v>
      </c>
      <c r="Z141" s="147"/>
      <c r="AA141" s="152">
        <f>SUM(AA142:AA146)</f>
        <v>1296</v>
      </c>
      <c r="AR141" s="153" t="s">
        <v>24</v>
      </c>
      <c r="AT141" s="154" t="s">
        <v>78</v>
      </c>
      <c r="AU141" s="154" t="s">
        <v>24</v>
      </c>
      <c r="AY141" s="153" t="s">
        <v>161</v>
      </c>
      <c r="BK141" s="155">
        <f>SUM(BK142:BK146)</f>
        <v>0</v>
      </c>
    </row>
    <row r="142" spans="2:65" s="1" customFormat="1" ht="34.15" customHeight="1">
      <c r="B142" s="128"/>
      <c r="C142" s="157" t="s">
        <v>174</v>
      </c>
      <c r="D142" s="157" t="s">
        <v>162</v>
      </c>
      <c r="E142" s="158" t="s">
        <v>175</v>
      </c>
      <c r="F142" s="241" t="s">
        <v>176</v>
      </c>
      <c r="G142" s="241"/>
      <c r="H142" s="241"/>
      <c r="I142" s="241"/>
      <c r="J142" s="159" t="s">
        <v>177</v>
      </c>
      <c r="K142" s="160">
        <v>2000</v>
      </c>
      <c r="L142" s="243">
        <v>0</v>
      </c>
      <c r="M142" s="243"/>
      <c r="N142" s="235">
        <f>ROUND(L142*K142,3)</f>
        <v>0</v>
      </c>
      <c r="O142" s="235"/>
      <c r="P142" s="235"/>
      <c r="Q142" s="235"/>
      <c r="R142" s="131"/>
      <c r="T142" s="161" t="s">
        <v>5</v>
      </c>
      <c r="U142" s="45" t="s">
        <v>44</v>
      </c>
      <c r="V142" s="37"/>
      <c r="W142" s="162">
        <f>V142*K142</f>
        <v>0</v>
      </c>
      <c r="X142" s="162">
        <v>0</v>
      </c>
      <c r="Y142" s="162">
        <f>X142*K142</f>
        <v>0</v>
      </c>
      <c r="Z142" s="162">
        <v>0</v>
      </c>
      <c r="AA142" s="163">
        <f>Z142*K142</f>
        <v>0</v>
      </c>
      <c r="AR142" s="20" t="s">
        <v>166</v>
      </c>
      <c r="AT142" s="20" t="s">
        <v>162</v>
      </c>
      <c r="AU142" s="20" t="s">
        <v>108</v>
      </c>
      <c r="AY142" s="20" t="s">
        <v>161</v>
      </c>
      <c r="BE142" s="102">
        <f>IF(U142="základní",N142,0)</f>
        <v>0</v>
      </c>
      <c r="BF142" s="102">
        <f>IF(U142="snížená",N142,0)</f>
        <v>0</v>
      </c>
      <c r="BG142" s="102">
        <f>IF(U142="zákl. přenesená",N142,0)</f>
        <v>0</v>
      </c>
      <c r="BH142" s="102">
        <f>IF(U142="sníž. přenesená",N142,0)</f>
        <v>0</v>
      </c>
      <c r="BI142" s="102">
        <f>IF(U142="nulová",N142,0)</f>
        <v>0</v>
      </c>
      <c r="BJ142" s="20" t="s">
        <v>24</v>
      </c>
      <c r="BK142" s="164">
        <f>ROUND(L142*K142,3)</f>
        <v>0</v>
      </c>
      <c r="BL142" s="20" t="s">
        <v>166</v>
      </c>
      <c r="BM142" s="20" t="s">
        <v>178</v>
      </c>
    </row>
    <row r="143" spans="2:65" s="1" customFormat="1" ht="34.15" customHeight="1">
      <c r="B143" s="128"/>
      <c r="C143" s="157" t="s">
        <v>166</v>
      </c>
      <c r="D143" s="157" t="s">
        <v>162</v>
      </c>
      <c r="E143" s="158" t="s">
        <v>179</v>
      </c>
      <c r="F143" s="241" t="s">
        <v>180</v>
      </c>
      <c r="G143" s="241"/>
      <c r="H143" s="241"/>
      <c r="I143" s="241"/>
      <c r="J143" s="159" t="s">
        <v>177</v>
      </c>
      <c r="K143" s="160">
        <v>2000</v>
      </c>
      <c r="L143" s="243">
        <v>0</v>
      </c>
      <c r="M143" s="243"/>
      <c r="N143" s="235">
        <f>ROUND(L143*K143,3)</f>
        <v>0</v>
      </c>
      <c r="O143" s="235"/>
      <c r="P143" s="235"/>
      <c r="Q143" s="235"/>
      <c r="R143" s="131"/>
      <c r="T143" s="161" t="s">
        <v>5</v>
      </c>
      <c r="U143" s="45" t="s">
        <v>44</v>
      </c>
      <c r="V143" s="37"/>
      <c r="W143" s="162">
        <f>V143*K143</f>
        <v>0</v>
      </c>
      <c r="X143" s="162">
        <v>0</v>
      </c>
      <c r="Y143" s="162">
        <f>X143*K143</f>
        <v>0</v>
      </c>
      <c r="Z143" s="162">
        <v>0</v>
      </c>
      <c r="AA143" s="163">
        <f>Z143*K143</f>
        <v>0</v>
      </c>
      <c r="AR143" s="20" t="s">
        <v>166</v>
      </c>
      <c r="AT143" s="20" t="s">
        <v>162</v>
      </c>
      <c r="AU143" s="20" t="s">
        <v>108</v>
      </c>
      <c r="AY143" s="20" t="s">
        <v>161</v>
      </c>
      <c r="BE143" s="102">
        <f>IF(U143="základní",N143,0)</f>
        <v>0</v>
      </c>
      <c r="BF143" s="102">
        <f>IF(U143="snížená",N143,0)</f>
        <v>0</v>
      </c>
      <c r="BG143" s="102">
        <f>IF(U143="zákl. přenesená",N143,0)</f>
        <v>0</v>
      </c>
      <c r="BH143" s="102">
        <f>IF(U143="sníž. přenesená",N143,0)</f>
        <v>0</v>
      </c>
      <c r="BI143" s="102">
        <f>IF(U143="nulová",N143,0)</f>
        <v>0</v>
      </c>
      <c r="BJ143" s="20" t="s">
        <v>24</v>
      </c>
      <c r="BK143" s="164">
        <f>ROUND(L143*K143,3)</f>
        <v>0</v>
      </c>
      <c r="BL143" s="20" t="s">
        <v>166</v>
      </c>
      <c r="BM143" s="20" t="s">
        <v>181</v>
      </c>
    </row>
    <row r="144" spans="2:65" s="1" customFormat="1" ht="22.9" customHeight="1">
      <c r="B144" s="128"/>
      <c r="C144" s="157" t="s">
        <v>182</v>
      </c>
      <c r="D144" s="157" t="s">
        <v>162</v>
      </c>
      <c r="E144" s="158" t="s">
        <v>183</v>
      </c>
      <c r="F144" s="241" t="s">
        <v>184</v>
      </c>
      <c r="G144" s="241"/>
      <c r="H144" s="241"/>
      <c r="I144" s="241"/>
      <c r="J144" s="159" t="s">
        <v>165</v>
      </c>
      <c r="K144" s="160">
        <v>3000</v>
      </c>
      <c r="L144" s="243">
        <v>0</v>
      </c>
      <c r="M144" s="243"/>
      <c r="N144" s="235">
        <f>ROUND(L144*K144,3)</f>
        <v>0</v>
      </c>
      <c r="O144" s="235"/>
      <c r="P144" s="235"/>
      <c r="Q144" s="235"/>
      <c r="R144" s="131"/>
      <c r="T144" s="161" t="s">
        <v>5</v>
      </c>
      <c r="U144" s="45" t="s">
        <v>44</v>
      </c>
      <c r="V144" s="37"/>
      <c r="W144" s="162">
        <f>V144*K144</f>
        <v>0</v>
      </c>
      <c r="X144" s="162">
        <v>0</v>
      </c>
      <c r="Y144" s="162">
        <f>X144*K144</f>
        <v>0</v>
      </c>
      <c r="Z144" s="162">
        <v>0</v>
      </c>
      <c r="AA144" s="163">
        <f>Z144*K144</f>
        <v>0</v>
      </c>
      <c r="AR144" s="20" t="s">
        <v>185</v>
      </c>
      <c r="AT144" s="20" t="s">
        <v>162</v>
      </c>
      <c r="AU144" s="20" t="s">
        <v>108</v>
      </c>
      <c r="AY144" s="20" t="s">
        <v>161</v>
      </c>
      <c r="BE144" s="102">
        <f>IF(U144="základní",N144,0)</f>
        <v>0</v>
      </c>
      <c r="BF144" s="102">
        <f>IF(U144="snížená",N144,0)</f>
        <v>0</v>
      </c>
      <c r="BG144" s="102">
        <f>IF(U144="zákl. přenesená",N144,0)</f>
        <v>0</v>
      </c>
      <c r="BH144" s="102">
        <f>IF(U144="sníž. přenesená",N144,0)</f>
        <v>0</v>
      </c>
      <c r="BI144" s="102">
        <f>IF(U144="nulová",N144,0)</f>
        <v>0</v>
      </c>
      <c r="BJ144" s="20" t="s">
        <v>24</v>
      </c>
      <c r="BK144" s="164">
        <f>ROUND(L144*K144,3)</f>
        <v>0</v>
      </c>
      <c r="BL144" s="20" t="s">
        <v>185</v>
      </c>
      <c r="BM144" s="20" t="s">
        <v>186</v>
      </c>
    </row>
    <row r="145" spans="2:65" s="10" customFormat="1" ht="14.45" customHeight="1">
      <c r="B145" s="165"/>
      <c r="C145" s="166"/>
      <c r="D145" s="166"/>
      <c r="E145" s="167" t="s">
        <v>5</v>
      </c>
      <c r="F145" s="248" t="s">
        <v>187</v>
      </c>
      <c r="G145" s="249"/>
      <c r="H145" s="249"/>
      <c r="I145" s="249"/>
      <c r="J145" s="166"/>
      <c r="K145" s="168">
        <v>3000</v>
      </c>
      <c r="L145" s="166"/>
      <c r="M145" s="166"/>
      <c r="N145" s="166"/>
      <c r="O145" s="166"/>
      <c r="P145" s="166"/>
      <c r="Q145" s="166"/>
      <c r="R145" s="169"/>
      <c r="T145" s="170"/>
      <c r="U145" s="166"/>
      <c r="V145" s="166"/>
      <c r="W145" s="166"/>
      <c r="X145" s="166"/>
      <c r="Y145" s="166"/>
      <c r="Z145" s="166"/>
      <c r="AA145" s="171"/>
      <c r="AT145" s="172" t="s">
        <v>169</v>
      </c>
      <c r="AU145" s="172" t="s">
        <v>108</v>
      </c>
      <c r="AV145" s="10" t="s">
        <v>108</v>
      </c>
      <c r="AW145" s="10" t="s">
        <v>36</v>
      </c>
      <c r="AX145" s="10" t="s">
        <v>24</v>
      </c>
      <c r="AY145" s="172" t="s">
        <v>161</v>
      </c>
    </row>
    <row r="146" spans="2:65" s="1" customFormat="1" ht="34.15" customHeight="1">
      <c r="B146" s="128"/>
      <c r="C146" s="157" t="s">
        <v>188</v>
      </c>
      <c r="D146" s="157" t="s">
        <v>162</v>
      </c>
      <c r="E146" s="158" t="s">
        <v>189</v>
      </c>
      <c r="F146" s="241" t="s">
        <v>190</v>
      </c>
      <c r="G146" s="241"/>
      <c r="H146" s="241"/>
      <c r="I146" s="241"/>
      <c r="J146" s="159" t="s">
        <v>191</v>
      </c>
      <c r="K146" s="160">
        <v>4000</v>
      </c>
      <c r="L146" s="243">
        <v>0</v>
      </c>
      <c r="M146" s="243"/>
      <c r="N146" s="235">
        <f>ROUND(L146*K146,3)</f>
        <v>0</v>
      </c>
      <c r="O146" s="235"/>
      <c r="P146" s="235"/>
      <c r="Q146" s="235"/>
      <c r="R146" s="131"/>
      <c r="T146" s="161" t="s">
        <v>5</v>
      </c>
      <c r="U146" s="45" t="s">
        <v>44</v>
      </c>
      <c r="V146" s="37"/>
      <c r="W146" s="162">
        <f>V146*K146</f>
        <v>0</v>
      </c>
      <c r="X146" s="162">
        <v>0</v>
      </c>
      <c r="Y146" s="162">
        <f>X146*K146</f>
        <v>0</v>
      </c>
      <c r="Z146" s="162">
        <v>0.32400000000000001</v>
      </c>
      <c r="AA146" s="163">
        <f>Z146*K146</f>
        <v>1296</v>
      </c>
      <c r="AR146" s="20" t="s">
        <v>166</v>
      </c>
      <c r="AT146" s="20" t="s">
        <v>162</v>
      </c>
      <c r="AU146" s="20" t="s">
        <v>108</v>
      </c>
      <c r="AY146" s="20" t="s">
        <v>161</v>
      </c>
      <c r="BE146" s="102">
        <f>IF(U146="základní",N146,0)</f>
        <v>0</v>
      </c>
      <c r="BF146" s="102">
        <f>IF(U146="snížená",N146,0)</f>
        <v>0</v>
      </c>
      <c r="BG146" s="102">
        <f>IF(U146="zákl. přenesená",N146,0)</f>
        <v>0</v>
      </c>
      <c r="BH146" s="102">
        <f>IF(U146="sníž. přenesená",N146,0)</f>
        <v>0</v>
      </c>
      <c r="BI146" s="102">
        <f>IF(U146="nulová",N146,0)</f>
        <v>0</v>
      </c>
      <c r="BJ146" s="20" t="s">
        <v>24</v>
      </c>
      <c r="BK146" s="164">
        <f>ROUND(L146*K146,3)</f>
        <v>0</v>
      </c>
      <c r="BL146" s="20" t="s">
        <v>166</v>
      </c>
      <c r="BM146" s="20" t="s">
        <v>192</v>
      </c>
    </row>
    <row r="147" spans="2:65" s="9" customFormat="1" ht="29.85" customHeight="1">
      <c r="B147" s="146"/>
      <c r="C147" s="147"/>
      <c r="D147" s="156" t="s">
        <v>119</v>
      </c>
      <c r="E147" s="156"/>
      <c r="F147" s="156"/>
      <c r="G147" s="156"/>
      <c r="H147" s="156"/>
      <c r="I147" s="156"/>
      <c r="J147" s="156"/>
      <c r="K147" s="156"/>
      <c r="L147" s="156"/>
      <c r="M147" s="156"/>
      <c r="N147" s="246">
        <f>BK147</f>
        <v>0</v>
      </c>
      <c r="O147" s="247"/>
      <c r="P147" s="247"/>
      <c r="Q147" s="247"/>
      <c r="R147" s="149"/>
      <c r="T147" s="150"/>
      <c r="U147" s="147"/>
      <c r="V147" s="147"/>
      <c r="W147" s="151">
        <f>SUM(W148:W151)</f>
        <v>0</v>
      </c>
      <c r="X147" s="147"/>
      <c r="Y147" s="151">
        <f>SUM(Y148:Y151)</f>
        <v>0.15750000000000003</v>
      </c>
      <c r="Z147" s="147"/>
      <c r="AA147" s="152">
        <f>SUM(AA148:AA151)</f>
        <v>0</v>
      </c>
      <c r="AR147" s="153" t="s">
        <v>24</v>
      </c>
      <c r="AT147" s="154" t="s">
        <v>78</v>
      </c>
      <c r="AU147" s="154" t="s">
        <v>24</v>
      </c>
      <c r="AY147" s="153" t="s">
        <v>161</v>
      </c>
      <c r="BK147" s="155">
        <f>SUM(BK148:BK151)</f>
        <v>0</v>
      </c>
    </row>
    <row r="148" spans="2:65" s="1" customFormat="1" ht="34.15" customHeight="1">
      <c r="B148" s="128"/>
      <c r="C148" s="157" t="s">
        <v>193</v>
      </c>
      <c r="D148" s="157" t="s">
        <v>162</v>
      </c>
      <c r="E148" s="158" t="s">
        <v>194</v>
      </c>
      <c r="F148" s="241" t="s">
        <v>195</v>
      </c>
      <c r="G148" s="241"/>
      <c r="H148" s="241"/>
      <c r="I148" s="241"/>
      <c r="J148" s="159" t="s">
        <v>191</v>
      </c>
      <c r="K148" s="160">
        <v>450</v>
      </c>
      <c r="L148" s="243">
        <v>0</v>
      </c>
      <c r="M148" s="243"/>
      <c r="N148" s="235">
        <f>ROUND(L148*K148,3)</f>
        <v>0</v>
      </c>
      <c r="O148" s="235"/>
      <c r="P148" s="235"/>
      <c r="Q148" s="235"/>
      <c r="R148" s="131"/>
      <c r="T148" s="161" t="s">
        <v>5</v>
      </c>
      <c r="U148" s="45" t="s">
        <v>44</v>
      </c>
      <c r="V148" s="37"/>
      <c r="W148" s="162">
        <f>V148*K148</f>
        <v>0</v>
      </c>
      <c r="X148" s="162">
        <v>1.0000000000000001E-5</v>
      </c>
      <c r="Y148" s="162">
        <f>X148*K148</f>
        <v>4.5000000000000005E-3</v>
      </c>
      <c r="Z148" s="162">
        <v>0</v>
      </c>
      <c r="AA148" s="163">
        <f>Z148*K148</f>
        <v>0</v>
      </c>
      <c r="AR148" s="20" t="s">
        <v>166</v>
      </c>
      <c r="AT148" s="20" t="s">
        <v>162</v>
      </c>
      <c r="AU148" s="20" t="s">
        <v>108</v>
      </c>
      <c r="AY148" s="20" t="s">
        <v>161</v>
      </c>
      <c r="BE148" s="102">
        <f>IF(U148="základní",N148,0)</f>
        <v>0</v>
      </c>
      <c r="BF148" s="102">
        <f>IF(U148="snížená",N148,0)</f>
        <v>0</v>
      </c>
      <c r="BG148" s="102">
        <f>IF(U148="zákl. přenesená",N148,0)</f>
        <v>0</v>
      </c>
      <c r="BH148" s="102">
        <f>IF(U148="sníž. přenesená",N148,0)</f>
        <v>0</v>
      </c>
      <c r="BI148" s="102">
        <f>IF(U148="nulová",N148,0)</f>
        <v>0</v>
      </c>
      <c r="BJ148" s="20" t="s">
        <v>24</v>
      </c>
      <c r="BK148" s="164">
        <f>ROUND(L148*K148,3)</f>
        <v>0</v>
      </c>
      <c r="BL148" s="20" t="s">
        <v>166</v>
      </c>
      <c r="BM148" s="20" t="s">
        <v>196</v>
      </c>
    </row>
    <row r="149" spans="2:65" s="1" customFormat="1" ht="34.15" customHeight="1">
      <c r="B149" s="128"/>
      <c r="C149" s="157" t="s">
        <v>197</v>
      </c>
      <c r="D149" s="157" t="s">
        <v>162</v>
      </c>
      <c r="E149" s="158" t="s">
        <v>198</v>
      </c>
      <c r="F149" s="241" t="s">
        <v>199</v>
      </c>
      <c r="G149" s="241"/>
      <c r="H149" s="241"/>
      <c r="I149" s="241"/>
      <c r="J149" s="159" t="s">
        <v>191</v>
      </c>
      <c r="K149" s="160">
        <v>450</v>
      </c>
      <c r="L149" s="243">
        <v>0</v>
      </c>
      <c r="M149" s="243"/>
      <c r="N149" s="235">
        <f>ROUND(L149*K149,3)</f>
        <v>0</v>
      </c>
      <c r="O149" s="235"/>
      <c r="P149" s="235"/>
      <c r="Q149" s="235"/>
      <c r="R149" s="131"/>
      <c r="T149" s="161" t="s">
        <v>5</v>
      </c>
      <c r="U149" s="45" t="s">
        <v>44</v>
      </c>
      <c r="V149" s="37"/>
      <c r="W149" s="162">
        <f>V149*K149</f>
        <v>0</v>
      </c>
      <c r="X149" s="162">
        <v>3.4000000000000002E-4</v>
      </c>
      <c r="Y149" s="162">
        <f>X149*K149</f>
        <v>0.15300000000000002</v>
      </c>
      <c r="Z149" s="162">
        <v>0</v>
      </c>
      <c r="AA149" s="163">
        <f>Z149*K149</f>
        <v>0</v>
      </c>
      <c r="AR149" s="20" t="s">
        <v>166</v>
      </c>
      <c r="AT149" s="20" t="s">
        <v>162</v>
      </c>
      <c r="AU149" s="20" t="s">
        <v>108</v>
      </c>
      <c r="AY149" s="20" t="s">
        <v>161</v>
      </c>
      <c r="BE149" s="102">
        <f>IF(U149="základní",N149,0)</f>
        <v>0</v>
      </c>
      <c r="BF149" s="102">
        <f>IF(U149="snížená",N149,0)</f>
        <v>0</v>
      </c>
      <c r="BG149" s="102">
        <f>IF(U149="zákl. přenesená",N149,0)</f>
        <v>0</v>
      </c>
      <c r="BH149" s="102">
        <f>IF(U149="sníž. přenesená",N149,0)</f>
        <v>0</v>
      </c>
      <c r="BI149" s="102">
        <f>IF(U149="nulová",N149,0)</f>
        <v>0</v>
      </c>
      <c r="BJ149" s="20" t="s">
        <v>24</v>
      </c>
      <c r="BK149" s="164">
        <f>ROUND(L149*K149,3)</f>
        <v>0</v>
      </c>
      <c r="BL149" s="20" t="s">
        <v>166</v>
      </c>
      <c r="BM149" s="20" t="s">
        <v>200</v>
      </c>
    </row>
    <row r="150" spans="2:65" s="1" customFormat="1" ht="34.15" customHeight="1">
      <c r="B150" s="128"/>
      <c r="C150" s="157" t="s">
        <v>201</v>
      </c>
      <c r="D150" s="157" t="s">
        <v>162</v>
      </c>
      <c r="E150" s="158" t="s">
        <v>202</v>
      </c>
      <c r="F150" s="241" t="s">
        <v>203</v>
      </c>
      <c r="G150" s="241"/>
      <c r="H150" s="241"/>
      <c r="I150" s="241"/>
      <c r="J150" s="159" t="s">
        <v>191</v>
      </c>
      <c r="K150" s="160">
        <v>450</v>
      </c>
      <c r="L150" s="243">
        <v>0</v>
      </c>
      <c r="M150" s="243"/>
      <c r="N150" s="235">
        <f>ROUND(L150*K150,3)</f>
        <v>0</v>
      </c>
      <c r="O150" s="235"/>
      <c r="P150" s="235"/>
      <c r="Q150" s="235"/>
      <c r="R150" s="131"/>
      <c r="T150" s="161" t="s">
        <v>5</v>
      </c>
      <c r="U150" s="45" t="s">
        <v>44</v>
      </c>
      <c r="V150" s="37"/>
      <c r="W150" s="162">
        <f>V150*K150</f>
        <v>0</v>
      </c>
      <c r="X150" s="162">
        <v>0</v>
      </c>
      <c r="Y150" s="162">
        <f>X150*K150</f>
        <v>0</v>
      </c>
      <c r="Z150" s="162">
        <v>0</v>
      </c>
      <c r="AA150" s="163">
        <f>Z150*K150</f>
        <v>0</v>
      </c>
      <c r="AR150" s="20" t="s">
        <v>166</v>
      </c>
      <c r="AT150" s="20" t="s">
        <v>162</v>
      </c>
      <c r="AU150" s="20" t="s">
        <v>108</v>
      </c>
      <c r="AY150" s="20" t="s">
        <v>161</v>
      </c>
      <c r="BE150" s="102">
        <f>IF(U150="základní",N150,0)</f>
        <v>0</v>
      </c>
      <c r="BF150" s="102">
        <f>IF(U150="snížená",N150,0)</f>
        <v>0</v>
      </c>
      <c r="BG150" s="102">
        <f>IF(U150="zákl. přenesená",N150,0)</f>
        <v>0</v>
      </c>
      <c r="BH150" s="102">
        <f>IF(U150="sníž. přenesená",N150,0)</f>
        <v>0</v>
      </c>
      <c r="BI150" s="102">
        <f>IF(U150="nulová",N150,0)</f>
        <v>0</v>
      </c>
      <c r="BJ150" s="20" t="s">
        <v>24</v>
      </c>
      <c r="BK150" s="164">
        <f>ROUND(L150*K150,3)</f>
        <v>0</v>
      </c>
      <c r="BL150" s="20" t="s">
        <v>166</v>
      </c>
      <c r="BM150" s="20" t="s">
        <v>204</v>
      </c>
    </row>
    <row r="151" spans="2:65" s="1" customFormat="1" ht="45.6" customHeight="1">
      <c r="B151" s="128"/>
      <c r="C151" s="157" t="s">
        <v>205</v>
      </c>
      <c r="D151" s="157" t="s">
        <v>162</v>
      </c>
      <c r="E151" s="158" t="s">
        <v>206</v>
      </c>
      <c r="F151" s="241" t="s">
        <v>171</v>
      </c>
      <c r="G151" s="241"/>
      <c r="H151" s="241"/>
      <c r="I151" s="241"/>
      <c r="J151" s="159" t="s">
        <v>172</v>
      </c>
      <c r="K151" s="160">
        <v>0.158</v>
      </c>
      <c r="L151" s="243">
        <v>0</v>
      </c>
      <c r="M151" s="243"/>
      <c r="N151" s="235">
        <f>ROUND(L151*K151,3)</f>
        <v>0</v>
      </c>
      <c r="O151" s="235"/>
      <c r="P151" s="235"/>
      <c r="Q151" s="235"/>
      <c r="R151" s="131"/>
      <c r="T151" s="161" t="s">
        <v>5</v>
      </c>
      <c r="U151" s="45" t="s">
        <v>44</v>
      </c>
      <c r="V151" s="37"/>
      <c r="W151" s="162">
        <f>V151*K151</f>
        <v>0</v>
      </c>
      <c r="X151" s="162">
        <v>0</v>
      </c>
      <c r="Y151" s="162">
        <f>X151*K151</f>
        <v>0</v>
      </c>
      <c r="Z151" s="162">
        <v>0</v>
      </c>
      <c r="AA151" s="163">
        <f>Z151*K151</f>
        <v>0</v>
      </c>
      <c r="AR151" s="20" t="s">
        <v>166</v>
      </c>
      <c r="AT151" s="20" t="s">
        <v>162</v>
      </c>
      <c r="AU151" s="20" t="s">
        <v>108</v>
      </c>
      <c r="AY151" s="20" t="s">
        <v>161</v>
      </c>
      <c r="BE151" s="102">
        <f>IF(U151="základní",N151,0)</f>
        <v>0</v>
      </c>
      <c r="BF151" s="102">
        <f>IF(U151="snížená",N151,0)</f>
        <v>0</v>
      </c>
      <c r="BG151" s="102">
        <f>IF(U151="zákl. přenesená",N151,0)</f>
        <v>0</v>
      </c>
      <c r="BH151" s="102">
        <f>IF(U151="sníž. přenesená",N151,0)</f>
        <v>0</v>
      </c>
      <c r="BI151" s="102">
        <f>IF(U151="nulová",N151,0)</f>
        <v>0</v>
      </c>
      <c r="BJ151" s="20" t="s">
        <v>24</v>
      </c>
      <c r="BK151" s="164">
        <f>ROUND(L151*K151,3)</f>
        <v>0</v>
      </c>
      <c r="BL151" s="20" t="s">
        <v>166</v>
      </c>
      <c r="BM151" s="20" t="s">
        <v>207</v>
      </c>
    </row>
    <row r="152" spans="2:65" s="9" customFormat="1" ht="29.85" customHeight="1">
      <c r="B152" s="146"/>
      <c r="C152" s="147"/>
      <c r="D152" s="156" t="s">
        <v>120</v>
      </c>
      <c r="E152" s="156"/>
      <c r="F152" s="156"/>
      <c r="G152" s="156"/>
      <c r="H152" s="156"/>
      <c r="I152" s="156"/>
      <c r="J152" s="156"/>
      <c r="K152" s="156"/>
      <c r="L152" s="156"/>
      <c r="M152" s="156"/>
      <c r="N152" s="246">
        <f>BK152</f>
        <v>0</v>
      </c>
      <c r="O152" s="247"/>
      <c r="P152" s="247"/>
      <c r="Q152" s="247"/>
      <c r="R152" s="149"/>
      <c r="T152" s="150"/>
      <c r="U152" s="147"/>
      <c r="V152" s="147"/>
      <c r="W152" s="151">
        <f>SUM(W153:W158)</f>
        <v>0</v>
      </c>
      <c r="X152" s="147"/>
      <c r="Y152" s="151">
        <f>SUM(Y153:Y158)</f>
        <v>4310.1400000000003</v>
      </c>
      <c r="Z152" s="147"/>
      <c r="AA152" s="152">
        <f>SUM(AA153:AA158)</f>
        <v>2204.1999999999998</v>
      </c>
      <c r="AR152" s="153" t="s">
        <v>24</v>
      </c>
      <c r="AT152" s="154" t="s">
        <v>78</v>
      </c>
      <c r="AU152" s="154" t="s">
        <v>24</v>
      </c>
      <c r="AY152" s="153" t="s">
        <v>161</v>
      </c>
      <c r="BK152" s="155">
        <f>SUM(BK153:BK158)</f>
        <v>0</v>
      </c>
    </row>
    <row r="153" spans="2:65" s="1" customFormat="1" ht="34.15" customHeight="1">
      <c r="B153" s="128"/>
      <c r="C153" s="157" t="s">
        <v>208</v>
      </c>
      <c r="D153" s="157" t="s">
        <v>162</v>
      </c>
      <c r="E153" s="158" t="s">
        <v>209</v>
      </c>
      <c r="F153" s="241" t="s">
        <v>210</v>
      </c>
      <c r="G153" s="241"/>
      <c r="H153" s="241"/>
      <c r="I153" s="241"/>
      <c r="J153" s="159" t="s">
        <v>165</v>
      </c>
      <c r="K153" s="160">
        <v>21400</v>
      </c>
      <c r="L153" s="243">
        <v>0</v>
      </c>
      <c r="M153" s="243"/>
      <c r="N153" s="235">
        <f t="shared" ref="N153:N158" si="5">ROUND(L153*K153,3)</f>
        <v>0</v>
      </c>
      <c r="O153" s="235"/>
      <c r="P153" s="235"/>
      <c r="Q153" s="235"/>
      <c r="R153" s="131"/>
      <c r="T153" s="161" t="s">
        <v>5</v>
      </c>
      <c r="U153" s="45" t="s">
        <v>44</v>
      </c>
      <c r="V153" s="37"/>
      <c r="W153" s="162">
        <f t="shared" ref="W153:W158" si="6">V153*K153</f>
        <v>0</v>
      </c>
      <c r="X153" s="162">
        <v>3.0000000000000001E-5</v>
      </c>
      <c r="Y153" s="162">
        <f t="shared" ref="Y153:Y158" si="7">X153*K153</f>
        <v>0.64200000000000002</v>
      </c>
      <c r="Z153" s="162">
        <v>0.10299999999999999</v>
      </c>
      <c r="AA153" s="163">
        <f t="shared" ref="AA153:AA158" si="8">Z153*K153</f>
        <v>2204.1999999999998</v>
      </c>
      <c r="AR153" s="20" t="s">
        <v>166</v>
      </c>
      <c r="AT153" s="20" t="s">
        <v>162</v>
      </c>
      <c r="AU153" s="20" t="s">
        <v>108</v>
      </c>
      <c r="AY153" s="20" t="s">
        <v>161</v>
      </c>
      <c r="BE153" s="102">
        <f t="shared" ref="BE153:BE158" si="9">IF(U153="základní",N153,0)</f>
        <v>0</v>
      </c>
      <c r="BF153" s="102">
        <f t="shared" ref="BF153:BF158" si="10">IF(U153="snížená",N153,0)</f>
        <v>0</v>
      </c>
      <c r="BG153" s="102">
        <f t="shared" ref="BG153:BG158" si="11">IF(U153="zákl. přenesená",N153,0)</f>
        <v>0</v>
      </c>
      <c r="BH153" s="102">
        <f t="shared" ref="BH153:BH158" si="12">IF(U153="sníž. přenesená",N153,0)</f>
        <v>0</v>
      </c>
      <c r="BI153" s="102">
        <f t="shared" ref="BI153:BI158" si="13">IF(U153="nulová",N153,0)</f>
        <v>0</v>
      </c>
      <c r="BJ153" s="20" t="s">
        <v>24</v>
      </c>
      <c r="BK153" s="164">
        <f t="shared" ref="BK153:BK158" si="14">ROUND(L153*K153,3)</f>
        <v>0</v>
      </c>
      <c r="BL153" s="20" t="s">
        <v>166</v>
      </c>
      <c r="BM153" s="20" t="s">
        <v>211</v>
      </c>
    </row>
    <row r="154" spans="2:65" s="1" customFormat="1" ht="22.9" customHeight="1">
      <c r="B154" s="128"/>
      <c r="C154" s="157" t="s">
        <v>212</v>
      </c>
      <c r="D154" s="157" t="s">
        <v>162</v>
      </c>
      <c r="E154" s="158" t="s">
        <v>213</v>
      </c>
      <c r="F154" s="241" t="s">
        <v>214</v>
      </c>
      <c r="G154" s="241"/>
      <c r="H154" s="241"/>
      <c r="I154" s="241"/>
      <c r="J154" s="159" t="s">
        <v>165</v>
      </c>
      <c r="K154" s="160">
        <v>21400</v>
      </c>
      <c r="L154" s="243">
        <v>0</v>
      </c>
      <c r="M154" s="243"/>
      <c r="N154" s="235">
        <f t="shared" si="5"/>
        <v>0</v>
      </c>
      <c r="O154" s="235"/>
      <c r="P154" s="235"/>
      <c r="Q154" s="235"/>
      <c r="R154" s="131"/>
      <c r="T154" s="161" t="s">
        <v>5</v>
      </c>
      <c r="U154" s="45" t="s">
        <v>44</v>
      </c>
      <c r="V154" s="37"/>
      <c r="W154" s="162">
        <f t="shared" si="6"/>
        <v>0</v>
      </c>
      <c r="X154" s="162">
        <v>6.0999999999999997E-4</v>
      </c>
      <c r="Y154" s="162">
        <f t="shared" si="7"/>
        <v>13.054</v>
      </c>
      <c r="Z154" s="162">
        <v>0</v>
      </c>
      <c r="AA154" s="163">
        <f t="shared" si="8"/>
        <v>0</v>
      </c>
      <c r="AR154" s="20" t="s">
        <v>166</v>
      </c>
      <c r="AT154" s="20" t="s">
        <v>162</v>
      </c>
      <c r="AU154" s="20" t="s">
        <v>108</v>
      </c>
      <c r="AY154" s="20" t="s">
        <v>161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20" t="s">
        <v>24</v>
      </c>
      <c r="BK154" s="164">
        <f t="shared" si="14"/>
        <v>0</v>
      </c>
      <c r="BL154" s="20" t="s">
        <v>166</v>
      </c>
      <c r="BM154" s="20" t="s">
        <v>215</v>
      </c>
    </row>
    <row r="155" spans="2:65" s="1" customFormat="1" ht="34.15" customHeight="1">
      <c r="B155" s="128"/>
      <c r="C155" s="157" t="s">
        <v>216</v>
      </c>
      <c r="D155" s="157" t="s">
        <v>162</v>
      </c>
      <c r="E155" s="158" t="s">
        <v>217</v>
      </c>
      <c r="F155" s="241" t="s">
        <v>218</v>
      </c>
      <c r="G155" s="241"/>
      <c r="H155" s="241"/>
      <c r="I155" s="241"/>
      <c r="J155" s="159" t="s">
        <v>165</v>
      </c>
      <c r="K155" s="160">
        <v>21400</v>
      </c>
      <c r="L155" s="243">
        <v>0</v>
      </c>
      <c r="M155" s="243"/>
      <c r="N155" s="235">
        <f t="shared" si="5"/>
        <v>0</v>
      </c>
      <c r="O155" s="235"/>
      <c r="P155" s="235"/>
      <c r="Q155" s="235"/>
      <c r="R155" s="131"/>
      <c r="T155" s="161" t="s">
        <v>5</v>
      </c>
      <c r="U155" s="45" t="s">
        <v>44</v>
      </c>
      <c r="V155" s="37"/>
      <c r="W155" s="162">
        <f t="shared" si="6"/>
        <v>0</v>
      </c>
      <c r="X155" s="162">
        <v>0.12966</v>
      </c>
      <c r="Y155" s="162">
        <f t="shared" si="7"/>
        <v>2774.7240000000002</v>
      </c>
      <c r="Z155" s="162">
        <v>0</v>
      </c>
      <c r="AA155" s="163">
        <f t="shared" si="8"/>
        <v>0</v>
      </c>
      <c r="AR155" s="20" t="s">
        <v>166</v>
      </c>
      <c r="AT155" s="20" t="s">
        <v>162</v>
      </c>
      <c r="AU155" s="20" t="s">
        <v>108</v>
      </c>
      <c r="AY155" s="20" t="s">
        <v>161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20" t="s">
        <v>24</v>
      </c>
      <c r="BK155" s="164">
        <f t="shared" si="14"/>
        <v>0</v>
      </c>
      <c r="BL155" s="20" t="s">
        <v>166</v>
      </c>
      <c r="BM155" s="20" t="s">
        <v>219</v>
      </c>
    </row>
    <row r="156" spans="2:65" s="1" customFormat="1" ht="22.9" customHeight="1">
      <c r="B156" s="128"/>
      <c r="C156" s="157" t="s">
        <v>220</v>
      </c>
      <c r="D156" s="157" t="s">
        <v>162</v>
      </c>
      <c r="E156" s="158" t="s">
        <v>221</v>
      </c>
      <c r="F156" s="241" t="s">
        <v>222</v>
      </c>
      <c r="G156" s="241"/>
      <c r="H156" s="241"/>
      <c r="I156" s="241"/>
      <c r="J156" s="159" t="s">
        <v>165</v>
      </c>
      <c r="K156" s="160">
        <v>12000</v>
      </c>
      <c r="L156" s="243">
        <v>0</v>
      </c>
      <c r="M156" s="243"/>
      <c r="N156" s="235">
        <f t="shared" si="5"/>
        <v>0</v>
      </c>
      <c r="O156" s="235"/>
      <c r="P156" s="235"/>
      <c r="Q156" s="235"/>
      <c r="R156" s="131"/>
      <c r="T156" s="161" t="s">
        <v>5</v>
      </c>
      <c r="U156" s="45" t="s">
        <v>44</v>
      </c>
      <c r="V156" s="37"/>
      <c r="W156" s="162">
        <f t="shared" si="6"/>
        <v>0</v>
      </c>
      <c r="X156" s="162">
        <v>6.0099999999999997E-3</v>
      </c>
      <c r="Y156" s="162">
        <f t="shared" si="7"/>
        <v>72.11999999999999</v>
      </c>
      <c r="Z156" s="162">
        <v>0</v>
      </c>
      <c r="AA156" s="163">
        <f t="shared" si="8"/>
        <v>0</v>
      </c>
      <c r="AR156" s="20" t="s">
        <v>166</v>
      </c>
      <c r="AT156" s="20" t="s">
        <v>162</v>
      </c>
      <c r="AU156" s="20" t="s">
        <v>108</v>
      </c>
      <c r="AY156" s="20" t="s">
        <v>161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20" t="s">
        <v>24</v>
      </c>
      <c r="BK156" s="164">
        <f t="shared" si="14"/>
        <v>0</v>
      </c>
      <c r="BL156" s="20" t="s">
        <v>166</v>
      </c>
      <c r="BM156" s="20" t="s">
        <v>223</v>
      </c>
    </row>
    <row r="157" spans="2:65" s="1" customFormat="1" ht="22.9" customHeight="1">
      <c r="B157" s="128"/>
      <c r="C157" s="157" t="s">
        <v>11</v>
      </c>
      <c r="D157" s="157" t="s">
        <v>162</v>
      </c>
      <c r="E157" s="158" t="s">
        <v>224</v>
      </c>
      <c r="F157" s="241" t="s">
        <v>225</v>
      </c>
      <c r="G157" s="241"/>
      <c r="H157" s="241"/>
      <c r="I157" s="241"/>
      <c r="J157" s="159" t="s">
        <v>165</v>
      </c>
      <c r="K157" s="160">
        <v>12000</v>
      </c>
      <c r="L157" s="243">
        <v>0</v>
      </c>
      <c r="M157" s="243"/>
      <c r="N157" s="235">
        <f t="shared" si="5"/>
        <v>0</v>
      </c>
      <c r="O157" s="235"/>
      <c r="P157" s="235"/>
      <c r="Q157" s="235"/>
      <c r="R157" s="131"/>
      <c r="T157" s="161" t="s">
        <v>5</v>
      </c>
      <c r="U157" s="45" t="s">
        <v>44</v>
      </c>
      <c r="V157" s="37"/>
      <c r="W157" s="162">
        <f t="shared" si="6"/>
        <v>0</v>
      </c>
      <c r="X157" s="162">
        <v>0.1208</v>
      </c>
      <c r="Y157" s="162">
        <f t="shared" si="7"/>
        <v>1449.6000000000001</v>
      </c>
      <c r="Z157" s="162">
        <v>0</v>
      </c>
      <c r="AA157" s="163">
        <f t="shared" si="8"/>
        <v>0</v>
      </c>
      <c r="AR157" s="20" t="s">
        <v>166</v>
      </c>
      <c r="AT157" s="20" t="s">
        <v>162</v>
      </c>
      <c r="AU157" s="20" t="s">
        <v>108</v>
      </c>
      <c r="AY157" s="20" t="s">
        <v>161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20" t="s">
        <v>24</v>
      </c>
      <c r="BK157" s="164">
        <f t="shared" si="14"/>
        <v>0</v>
      </c>
      <c r="BL157" s="20" t="s">
        <v>166</v>
      </c>
      <c r="BM157" s="20" t="s">
        <v>226</v>
      </c>
    </row>
    <row r="158" spans="2:65" s="1" customFormat="1" ht="45.6" customHeight="1">
      <c r="B158" s="128"/>
      <c r="C158" s="157" t="s">
        <v>227</v>
      </c>
      <c r="D158" s="157" t="s">
        <v>162</v>
      </c>
      <c r="E158" s="158" t="s">
        <v>206</v>
      </c>
      <c r="F158" s="241" t="s">
        <v>171</v>
      </c>
      <c r="G158" s="241"/>
      <c r="H158" s="241"/>
      <c r="I158" s="241"/>
      <c r="J158" s="159" t="s">
        <v>172</v>
      </c>
      <c r="K158" s="160">
        <v>4310.1400000000003</v>
      </c>
      <c r="L158" s="243">
        <v>0</v>
      </c>
      <c r="M158" s="243"/>
      <c r="N158" s="235">
        <f t="shared" si="5"/>
        <v>0</v>
      </c>
      <c r="O158" s="235"/>
      <c r="P158" s="235"/>
      <c r="Q158" s="235"/>
      <c r="R158" s="131"/>
      <c r="T158" s="161" t="s">
        <v>5</v>
      </c>
      <c r="U158" s="45" t="s">
        <v>44</v>
      </c>
      <c r="V158" s="37"/>
      <c r="W158" s="162">
        <f t="shared" si="6"/>
        <v>0</v>
      </c>
      <c r="X158" s="162">
        <v>0</v>
      </c>
      <c r="Y158" s="162">
        <f t="shared" si="7"/>
        <v>0</v>
      </c>
      <c r="Z158" s="162">
        <v>0</v>
      </c>
      <c r="AA158" s="163">
        <f t="shared" si="8"/>
        <v>0</v>
      </c>
      <c r="AR158" s="20" t="s">
        <v>166</v>
      </c>
      <c r="AT158" s="20" t="s">
        <v>162</v>
      </c>
      <c r="AU158" s="20" t="s">
        <v>108</v>
      </c>
      <c r="AY158" s="20" t="s">
        <v>161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20" t="s">
        <v>24</v>
      </c>
      <c r="BK158" s="164">
        <f t="shared" si="14"/>
        <v>0</v>
      </c>
      <c r="BL158" s="20" t="s">
        <v>166</v>
      </c>
      <c r="BM158" s="20" t="s">
        <v>228</v>
      </c>
    </row>
    <row r="159" spans="2:65" s="9" customFormat="1" ht="29.85" customHeight="1">
      <c r="B159" s="146"/>
      <c r="C159" s="147"/>
      <c r="D159" s="156" t="s">
        <v>121</v>
      </c>
      <c r="E159" s="156"/>
      <c r="F159" s="156"/>
      <c r="G159" s="156"/>
      <c r="H159" s="156"/>
      <c r="I159" s="156"/>
      <c r="J159" s="156"/>
      <c r="K159" s="156"/>
      <c r="L159" s="156"/>
      <c r="M159" s="156"/>
      <c r="N159" s="246">
        <f>BK159</f>
        <v>0</v>
      </c>
      <c r="O159" s="247"/>
      <c r="P159" s="247"/>
      <c r="Q159" s="247"/>
      <c r="R159" s="149"/>
      <c r="T159" s="150"/>
      <c r="U159" s="147"/>
      <c r="V159" s="147"/>
      <c r="W159" s="151">
        <f>SUM(W160:W177)</f>
        <v>0</v>
      </c>
      <c r="X159" s="147"/>
      <c r="Y159" s="151">
        <f>SUM(Y160:Y177)</f>
        <v>2366.4735000000001</v>
      </c>
      <c r="Z159" s="147"/>
      <c r="AA159" s="152">
        <f>SUM(AA160:AA177)</f>
        <v>242.04999999999998</v>
      </c>
      <c r="AR159" s="153" t="s">
        <v>24</v>
      </c>
      <c r="AT159" s="154" t="s">
        <v>78</v>
      </c>
      <c r="AU159" s="154" t="s">
        <v>24</v>
      </c>
      <c r="AY159" s="153" t="s">
        <v>161</v>
      </c>
      <c r="BK159" s="155">
        <f>SUM(BK160:BK177)</f>
        <v>0</v>
      </c>
    </row>
    <row r="160" spans="2:65" s="1" customFormat="1" ht="34.15" customHeight="1">
      <c r="B160" s="128"/>
      <c r="C160" s="157" t="s">
        <v>229</v>
      </c>
      <c r="D160" s="157" t="s">
        <v>162</v>
      </c>
      <c r="E160" s="158" t="s">
        <v>230</v>
      </c>
      <c r="F160" s="241" t="s">
        <v>231</v>
      </c>
      <c r="G160" s="241"/>
      <c r="H160" s="241"/>
      <c r="I160" s="241"/>
      <c r="J160" s="159" t="s">
        <v>177</v>
      </c>
      <c r="K160" s="160">
        <v>822.5</v>
      </c>
      <c r="L160" s="243">
        <v>0</v>
      </c>
      <c r="M160" s="243"/>
      <c r="N160" s="235">
        <f>ROUND(L160*K160,3)</f>
        <v>0</v>
      </c>
      <c r="O160" s="235"/>
      <c r="P160" s="235"/>
      <c r="Q160" s="235"/>
      <c r="R160" s="131"/>
      <c r="T160" s="161" t="s">
        <v>5</v>
      </c>
      <c r="U160" s="45" t="s">
        <v>44</v>
      </c>
      <c r="V160" s="37"/>
      <c r="W160" s="162">
        <f>V160*K160</f>
        <v>0</v>
      </c>
      <c r="X160" s="162">
        <v>0</v>
      </c>
      <c r="Y160" s="162">
        <f>X160*K160</f>
        <v>0</v>
      </c>
      <c r="Z160" s="162">
        <v>0</v>
      </c>
      <c r="AA160" s="163">
        <f>Z160*K160</f>
        <v>0</v>
      </c>
      <c r="AR160" s="20" t="s">
        <v>166</v>
      </c>
      <c r="AT160" s="20" t="s">
        <v>162</v>
      </c>
      <c r="AU160" s="20" t="s">
        <v>108</v>
      </c>
      <c r="AY160" s="20" t="s">
        <v>161</v>
      </c>
      <c r="BE160" s="102">
        <f>IF(U160="základní",N160,0)</f>
        <v>0</v>
      </c>
      <c r="BF160" s="102">
        <f>IF(U160="snížená",N160,0)</f>
        <v>0</v>
      </c>
      <c r="BG160" s="102">
        <f>IF(U160="zákl. přenesená",N160,0)</f>
        <v>0</v>
      </c>
      <c r="BH160" s="102">
        <f>IF(U160="sníž. přenesená",N160,0)</f>
        <v>0</v>
      </c>
      <c r="BI160" s="102">
        <f>IF(U160="nulová",N160,0)</f>
        <v>0</v>
      </c>
      <c r="BJ160" s="20" t="s">
        <v>24</v>
      </c>
      <c r="BK160" s="164">
        <f>ROUND(L160*K160,3)</f>
        <v>0</v>
      </c>
      <c r="BL160" s="20" t="s">
        <v>166</v>
      </c>
      <c r="BM160" s="20" t="s">
        <v>232</v>
      </c>
    </row>
    <row r="161" spans="2:65" s="10" customFormat="1" ht="14.45" customHeight="1">
      <c r="B161" s="165"/>
      <c r="C161" s="166"/>
      <c r="D161" s="166"/>
      <c r="E161" s="167" t="s">
        <v>5</v>
      </c>
      <c r="F161" s="248" t="s">
        <v>233</v>
      </c>
      <c r="G161" s="249"/>
      <c r="H161" s="249"/>
      <c r="I161" s="249"/>
      <c r="J161" s="166"/>
      <c r="K161" s="168">
        <v>822.5</v>
      </c>
      <c r="L161" s="166"/>
      <c r="M161" s="166"/>
      <c r="N161" s="166"/>
      <c r="O161" s="166"/>
      <c r="P161" s="166"/>
      <c r="Q161" s="166"/>
      <c r="R161" s="169"/>
      <c r="T161" s="170"/>
      <c r="U161" s="166"/>
      <c r="V161" s="166"/>
      <c r="W161" s="166"/>
      <c r="X161" s="166"/>
      <c r="Y161" s="166"/>
      <c r="Z161" s="166"/>
      <c r="AA161" s="171"/>
      <c r="AT161" s="172" t="s">
        <v>169</v>
      </c>
      <c r="AU161" s="172" t="s">
        <v>108</v>
      </c>
      <c r="AV161" s="10" t="s">
        <v>108</v>
      </c>
      <c r="AW161" s="10" t="s">
        <v>36</v>
      </c>
      <c r="AX161" s="10" t="s">
        <v>24</v>
      </c>
      <c r="AY161" s="172" t="s">
        <v>161</v>
      </c>
    </row>
    <row r="162" spans="2:65" s="1" customFormat="1" ht="22.9" customHeight="1">
      <c r="B162" s="128"/>
      <c r="C162" s="157" t="s">
        <v>234</v>
      </c>
      <c r="D162" s="157" t="s">
        <v>162</v>
      </c>
      <c r="E162" s="158" t="s">
        <v>235</v>
      </c>
      <c r="F162" s="241" t="s">
        <v>236</v>
      </c>
      <c r="G162" s="241"/>
      <c r="H162" s="241"/>
      <c r="I162" s="241"/>
      <c r="J162" s="159" t="s">
        <v>177</v>
      </c>
      <c r="K162" s="160">
        <v>822.5</v>
      </c>
      <c r="L162" s="243">
        <v>0</v>
      </c>
      <c r="M162" s="243"/>
      <c r="N162" s="235">
        <f>ROUND(L162*K162,3)</f>
        <v>0</v>
      </c>
      <c r="O162" s="235"/>
      <c r="P162" s="235"/>
      <c r="Q162" s="235"/>
      <c r="R162" s="131"/>
      <c r="T162" s="161" t="s">
        <v>5</v>
      </c>
      <c r="U162" s="45" t="s">
        <v>44</v>
      </c>
      <c r="V162" s="37"/>
      <c r="W162" s="162">
        <f>V162*K162</f>
        <v>0</v>
      </c>
      <c r="X162" s="162">
        <v>0</v>
      </c>
      <c r="Y162" s="162">
        <f>X162*K162</f>
        <v>0</v>
      </c>
      <c r="Z162" s="162">
        <v>0</v>
      </c>
      <c r="AA162" s="163">
        <f>Z162*K162</f>
        <v>0</v>
      </c>
      <c r="AR162" s="20" t="s">
        <v>166</v>
      </c>
      <c r="AT162" s="20" t="s">
        <v>162</v>
      </c>
      <c r="AU162" s="20" t="s">
        <v>108</v>
      </c>
      <c r="AY162" s="20" t="s">
        <v>161</v>
      </c>
      <c r="BE162" s="102">
        <f>IF(U162="základní",N162,0)</f>
        <v>0</v>
      </c>
      <c r="BF162" s="102">
        <f>IF(U162="snížená",N162,0)</f>
        <v>0</v>
      </c>
      <c r="BG162" s="102">
        <f>IF(U162="zákl. přenesená",N162,0)</f>
        <v>0</v>
      </c>
      <c r="BH162" s="102">
        <f>IF(U162="sníž. přenesená",N162,0)</f>
        <v>0</v>
      </c>
      <c r="BI162" s="102">
        <f>IF(U162="nulová",N162,0)</f>
        <v>0</v>
      </c>
      <c r="BJ162" s="20" t="s">
        <v>24</v>
      </c>
      <c r="BK162" s="164">
        <f>ROUND(L162*K162,3)</f>
        <v>0</v>
      </c>
      <c r="BL162" s="20" t="s">
        <v>166</v>
      </c>
      <c r="BM162" s="20" t="s">
        <v>237</v>
      </c>
    </row>
    <row r="163" spans="2:65" s="1" customFormat="1" ht="22.9" customHeight="1">
      <c r="B163" s="128"/>
      <c r="C163" s="157" t="s">
        <v>238</v>
      </c>
      <c r="D163" s="157" t="s">
        <v>162</v>
      </c>
      <c r="E163" s="158" t="s">
        <v>239</v>
      </c>
      <c r="F163" s="241" t="s">
        <v>240</v>
      </c>
      <c r="G163" s="241"/>
      <c r="H163" s="241"/>
      <c r="I163" s="241"/>
      <c r="J163" s="159" t="s">
        <v>177</v>
      </c>
      <c r="K163" s="160">
        <v>19.2</v>
      </c>
      <c r="L163" s="243">
        <v>0</v>
      </c>
      <c r="M163" s="243"/>
      <c r="N163" s="235">
        <f>ROUND(L163*K163,3)</f>
        <v>0</v>
      </c>
      <c r="O163" s="235"/>
      <c r="P163" s="235"/>
      <c r="Q163" s="235"/>
      <c r="R163" s="131"/>
      <c r="T163" s="161" t="s">
        <v>5</v>
      </c>
      <c r="U163" s="45" t="s">
        <v>44</v>
      </c>
      <c r="V163" s="37"/>
      <c r="W163" s="162">
        <f>V163*K163</f>
        <v>0</v>
      </c>
      <c r="X163" s="162">
        <v>0</v>
      </c>
      <c r="Y163" s="162">
        <f>X163*K163</f>
        <v>0</v>
      </c>
      <c r="Z163" s="162">
        <v>0</v>
      </c>
      <c r="AA163" s="163">
        <f>Z163*K163</f>
        <v>0</v>
      </c>
      <c r="AR163" s="20" t="s">
        <v>166</v>
      </c>
      <c r="AT163" s="20" t="s">
        <v>162</v>
      </c>
      <c r="AU163" s="20" t="s">
        <v>108</v>
      </c>
      <c r="AY163" s="20" t="s">
        <v>161</v>
      </c>
      <c r="BE163" s="102">
        <f>IF(U163="základní",N163,0)</f>
        <v>0</v>
      </c>
      <c r="BF163" s="102">
        <f>IF(U163="snížená",N163,0)</f>
        <v>0</v>
      </c>
      <c r="BG163" s="102">
        <f>IF(U163="zákl. přenesená",N163,0)</f>
        <v>0</v>
      </c>
      <c r="BH163" s="102">
        <f>IF(U163="sníž. přenesená",N163,0)</f>
        <v>0</v>
      </c>
      <c r="BI163" s="102">
        <f>IF(U163="nulová",N163,0)</f>
        <v>0</v>
      </c>
      <c r="BJ163" s="20" t="s">
        <v>24</v>
      </c>
      <c r="BK163" s="164">
        <f>ROUND(L163*K163,3)</f>
        <v>0</v>
      </c>
      <c r="BL163" s="20" t="s">
        <v>166</v>
      </c>
      <c r="BM163" s="20" t="s">
        <v>241</v>
      </c>
    </row>
    <row r="164" spans="2:65" s="10" customFormat="1" ht="14.45" customHeight="1">
      <c r="B164" s="165"/>
      <c r="C164" s="166"/>
      <c r="D164" s="166"/>
      <c r="E164" s="167" t="s">
        <v>5</v>
      </c>
      <c r="F164" s="248" t="s">
        <v>242</v>
      </c>
      <c r="G164" s="249"/>
      <c r="H164" s="249"/>
      <c r="I164" s="249"/>
      <c r="J164" s="166"/>
      <c r="K164" s="168">
        <v>19.2</v>
      </c>
      <c r="L164" s="166"/>
      <c r="M164" s="166"/>
      <c r="N164" s="166"/>
      <c r="O164" s="166"/>
      <c r="P164" s="166"/>
      <c r="Q164" s="166"/>
      <c r="R164" s="169"/>
      <c r="T164" s="170"/>
      <c r="U164" s="166"/>
      <c r="V164" s="166"/>
      <c r="W164" s="166"/>
      <c r="X164" s="166"/>
      <c r="Y164" s="166"/>
      <c r="Z164" s="166"/>
      <c r="AA164" s="171"/>
      <c r="AT164" s="172" t="s">
        <v>169</v>
      </c>
      <c r="AU164" s="172" t="s">
        <v>108</v>
      </c>
      <c r="AV164" s="10" t="s">
        <v>108</v>
      </c>
      <c r="AW164" s="10" t="s">
        <v>36</v>
      </c>
      <c r="AX164" s="10" t="s">
        <v>24</v>
      </c>
      <c r="AY164" s="172" t="s">
        <v>161</v>
      </c>
    </row>
    <row r="165" spans="2:65" s="1" customFormat="1" ht="22.9" customHeight="1">
      <c r="B165" s="128"/>
      <c r="C165" s="157" t="s">
        <v>243</v>
      </c>
      <c r="D165" s="157" t="s">
        <v>162</v>
      </c>
      <c r="E165" s="158" t="s">
        <v>244</v>
      </c>
      <c r="F165" s="241" t="s">
        <v>245</v>
      </c>
      <c r="G165" s="241"/>
      <c r="H165" s="241"/>
      <c r="I165" s="241"/>
      <c r="J165" s="159" t="s">
        <v>177</v>
      </c>
      <c r="K165" s="160">
        <v>19.2</v>
      </c>
      <c r="L165" s="243">
        <v>0</v>
      </c>
      <c r="M165" s="243"/>
      <c r="N165" s="235">
        <f t="shared" ref="N165:N177" si="15">ROUND(L165*K165,3)</f>
        <v>0</v>
      </c>
      <c r="O165" s="235"/>
      <c r="P165" s="235"/>
      <c r="Q165" s="235"/>
      <c r="R165" s="131"/>
      <c r="T165" s="161" t="s">
        <v>5</v>
      </c>
      <c r="U165" s="45" t="s">
        <v>44</v>
      </c>
      <c r="V165" s="37"/>
      <c r="W165" s="162">
        <f t="shared" ref="W165:W177" si="16">V165*K165</f>
        <v>0</v>
      </c>
      <c r="X165" s="162">
        <v>0</v>
      </c>
      <c r="Y165" s="162">
        <f t="shared" ref="Y165:Y177" si="17">X165*K165</f>
        <v>0</v>
      </c>
      <c r="Z165" s="162">
        <v>0</v>
      </c>
      <c r="AA165" s="163">
        <f t="shared" ref="AA165:AA177" si="18">Z165*K165</f>
        <v>0</v>
      </c>
      <c r="AR165" s="20" t="s">
        <v>166</v>
      </c>
      <c r="AT165" s="20" t="s">
        <v>162</v>
      </c>
      <c r="AU165" s="20" t="s">
        <v>108</v>
      </c>
      <c r="AY165" s="20" t="s">
        <v>161</v>
      </c>
      <c r="BE165" s="102">
        <f t="shared" ref="BE165:BE177" si="19">IF(U165="základní",N165,0)</f>
        <v>0</v>
      </c>
      <c r="BF165" s="102">
        <f t="shared" ref="BF165:BF177" si="20">IF(U165="snížená",N165,0)</f>
        <v>0</v>
      </c>
      <c r="BG165" s="102">
        <f t="shared" ref="BG165:BG177" si="21">IF(U165="zákl. přenesená",N165,0)</f>
        <v>0</v>
      </c>
      <c r="BH165" s="102">
        <f t="shared" ref="BH165:BH177" si="22">IF(U165="sníž. přenesená",N165,0)</f>
        <v>0</v>
      </c>
      <c r="BI165" s="102">
        <f t="shared" ref="BI165:BI177" si="23">IF(U165="nulová",N165,0)</f>
        <v>0</v>
      </c>
      <c r="BJ165" s="20" t="s">
        <v>24</v>
      </c>
      <c r="BK165" s="164">
        <f t="shared" ref="BK165:BK177" si="24">ROUND(L165*K165,3)</f>
        <v>0</v>
      </c>
      <c r="BL165" s="20" t="s">
        <v>166</v>
      </c>
      <c r="BM165" s="20" t="s">
        <v>246</v>
      </c>
    </row>
    <row r="166" spans="2:65" s="1" customFormat="1" ht="34.15" customHeight="1">
      <c r="B166" s="128"/>
      <c r="C166" s="157" t="s">
        <v>10</v>
      </c>
      <c r="D166" s="157" t="s">
        <v>162</v>
      </c>
      <c r="E166" s="158" t="s">
        <v>247</v>
      </c>
      <c r="F166" s="241" t="s">
        <v>248</v>
      </c>
      <c r="G166" s="241"/>
      <c r="H166" s="241"/>
      <c r="I166" s="241"/>
      <c r="J166" s="159" t="s">
        <v>177</v>
      </c>
      <c r="K166" s="160">
        <v>822.5</v>
      </c>
      <c r="L166" s="243">
        <v>0</v>
      </c>
      <c r="M166" s="243"/>
      <c r="N166" s="235">
        <f t="shared" si="15"/>
        <v>0</v>
      </c>
      <c r="O166" s="235"/>
      <c r="P166" s="235"/>
      <c r="Q166" s="235"/>
      <c r="R166" s="131"/>
      <c r="T166" s="161" t="s">
        <v>5</v>
      </c>
      <c r="U166" s="45" t="s">
        <v>44</v>
      </c>
      <c r="V166" s="37"/>
      <c r="W166" s="162">
        <f t="shared" si="16"/>
        <v>0</v>
      </c>
      <c r="X166" s="162">
        <v>0</v>
      </c>
      <c r="Y166" s="162">
        <f t="shared" si="17"/>
        <v>0</v>
      </c>
      <c r="Z166" s="162">
        <v>0</v>
      </c>
      <c r="AA166" s="163">
        <f t="shared" si="18"/>
        <v>0</v>
      </c>
      <c r="AR166" s="20" t="s">
        <v>166</v>
      </c>
      <c r="AT166" s="20" t="s">
        <v>162</v>
      </c>
      <c r="AU166" s="20" t="s">
        <v>108</v>
      </c>
      <c r="AY166" s="20" t="s">
        <v>161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20" t="s">
        <v>24</v>
      </c>
      <c r="BK166" s="164">
        <f t="shared" si="24"/>
        <v>0</v>
      </c>
      <c r="BL166" s="20" t="s">
        <v>166</v>
      </c>
      <c r="BM166" s="20" t="s">
        <v>249</v>
      </c>
    </row>
    <row r="167" spans="2:65" s="1" customFormat="1" ht="14.45" customHeight="1">
      <c r="B167" s="128"/>
      <c r="C167" s="157" t="s">
        <v>250</v>
      </c>
      <c r="D167" s="157" t="s">
        <v>162</v>
      </c>
      <c r="E167" s="158" t="s">
        <v>251</v>
      </c>
      <c r="F167" s="241" t="s">
        <v>252</v>
      </c>
      <c r="G167" s="241"/>
      <c r="H167" s="241"/>
      <c r="I167" s="241"/>
      <c r="J167" s="159" t="s">
        <v>177</v>
      </c>
      <c r="K167" s="160">
        <v>822.5</v>
      </c>
      <c r="L167" s="243">
        <v>0</v>
      </c>
      <c r="M167" s="243"/>
      <c r="N167" s="235">
        <f t="shared" si="15"/>
        <v>0</v>
      </c>
      <c r="O167" s="235"/>
      <c r="P167" s="235"/>
      <c r="Q167" s="235"/>
      <c r="R167" s="131"/>
      <c r="T167" s="161" t="s">
        <v>5</v>
      </c>
      <c r="U167" s="45" t="s">
        <v>44</v>
      </c>
      <c r="V167" s="37"/>
      <c r="W167" s="162">
        <f t="shared" si="16"/>
        <v>0</v>
      </c>
      <c r="X167" s="162">
        <v>0</v>
      </c>
      <c r="Y167" s="162">
        <f t="shared" si="17"/>
        <v>0</v>
      </c>
      <c r="Z167" s="162">
        <v>0</v>
      </c>
      <c r="AA167" s="163">
        <f t="shared" si="18"/>
        <v>0</v>
      </c>
      <c r="AR167" s="20" t="s">
        <v>166</v>
      </c>
      <c r="AT167" s="20" t="s">
        <v>162</v>
      </c>
      <c r="AU167" s="20" t="s">
        <v>108</v>
      </c>
      <c r="AY167" s="20" t="s">
        <v>161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20" t="s">
        <v>24</v>
      </c>
      <c r="BK167" s="164">
        <f t="shared" si="24"/>
        <v>0</v>
      </c>
      <c r="BL167" s="20" t="s">
        <v>166</v>
      </c>
      <c r="BM167" s="20" t="s">
        <v>253</v>
      </c>
    </row>
    <row r="168" spans="2:65" s="1" customFormat="1" ht="22.9" customHeight="1">
      <c r="B168" s="128"/>
      <c r="C168" s="157" t="s">
        <v>254</v>
      </c>
      <c r="D168" s="157" t="s">
        <v>162</v>
      </c>
      <c r="E168" s="158" t="s">
        <v>255</v>
      </c>
      <c r="F168" s="241" t="s">
        <v>256</v>
      </c>
      <c r="G168" s="241"/>
      <c r="H168" s="241"/>
      <c r="I168" s="241"/>
      <c r="J168" s="159" t="s">
        <v>177</v>
      </c>
      <c r="K168" s="160">
        <v>822.5</v>
      </c>
      <c r="L168" s="243">
        <v>0</v>
      </c>
      <c r="M168" s="243"/>
      <c r="N168" s="235">
        <f t="shared" si="15"/>
        <v>0</v>
      </c>
      <c r="O168" s="235"/>
      <c r="P168" s="235"/>
      <c r="Q168" s="235"/>
      <c r="R168" s="131"/>
      <c r="T168" s="161" t="s">
        <v>5</v>
      </c>
      <c r="U168" s="45" t="s">
        <v>44</v>
      </c>
      <c r="V168" s="37"/>
      <c r="W168" s="162">
        <f t="shared" si="16"/>
        <v>0</v>
      </c>
      <c r="X168" s="162">
        <v>0</v>
      </c>
      <c r="Y168" s="162">
        <f t="shared" si="17"/>
        <v>0</v>
      </c>
      <c r="Z168" s="162">
        <v>0</v>
      </c>
      <c r="AA168" s="163">
        <f t="shared" si="18"/>
        <v>0</v>
      </c>
      <c r="AR168" s="20" t="s">
        <v>166</v>
      </c>
      <c r="AT168" s="20" t="s">
        <v>162</v>
      </c>
      <c r="AU168" s="20" t="s">
        <v>108</v>
      </c>
      <c r="AY168" s="20" t="s">
        <v>161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20" t="s">
        <v>24</v>
      </c>
      <c r="BK168" s="164">
        <f t="shared" si="24"/>
        <v>0</v>
      </c>
      <c r="BL168" s="20" t="s">
        <v>166</v>
      </c>
      <c r="BM168" s="20" t="s">
        <v>257</v>
      </c>
    </row>
    <row r="169" spans="2:65" s="1" customFormat="1" ht="22.9" customHeight="1">
      <c r="B169" s="128"/>
      <c r="C169" s="157" t="s">
        <v>258</v>
      </c>
      <c r="D169" s="157" t="s">
        <v>162</v>
      </c>
      <c r="E169" s="158" t="s">
        <v>259</v>
      </c>
      <c r="F169" s="241" t="s">
        <v>260</v>
      </c>
      <c r="G169" s="241"/>
      <c r="H169" s="241"/>
      <c r="I169" s="241"/>
      <c r="J169" s="159" t="s">
        <v>165</v>
      </c>
      <c r="K169" s="160">
        <v>2350</v>
      </c>
      <c r="L169" s="243">
        <v>0</v>
      </c>
      <c r="M169" s="243"/>
      <c r="N169" s="235">
        <f t="shared" si="15"/>
        <v>0</v>
      </c>
      <c r="O169" s="235"/>
      <c r="P169" s="235"/>
      <c r="Q169" s="235"/>
      <c r="R169" s="131"/>
      <c r="T169" s="161" t="s">
        <v>5</v>
      </c>
      <c r="U169" s="45" t="s">
        <v>44</v>
      </c>
      <c r="V169" s="37"/>
      <c r="W169" s="162">
        <f t="shared" si="16"/>
        <v>0</v>
      </c>
      <c r="X169" s="162">
        <v>0</v>
      </c>
      <c r="Y169" s="162">
        <f t="shared" si="17"/>
        <v>0</v>
      </c>
      <c r="Z169" s="162">
        <v>0</v>
      </c>
      <c r="AA169" s="163">
        <f t="shared" si="18"/>
        <v>0</v>
      </c>
      <c r="AR169" s="20" t="s">
        <v>166</v>
      </c>
      <c r="AT169" s="20" t="s">
        <v>162</v>
      </c>
      <c r="AU169" s="20" t="s">
        <v>108</v>
      </c>
      <c r="AY169" s="20" t="s">
        <v>161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20" t="s">
        <v>24</v>
      </c>
      <c r="BK169" s="164">
        <f t="shared" si="24"/>
        <v>0</v>
      </c>
      <c r="BL169" s="20" t="s">
        <v>166</v>
      </c>
      <c r="BM169" s="20" t="s">
        <v>261</v>
      </c>
    </row>
    <row r="170" spans="2:65" s="1" customFormat="1" ht="34.15" customHeight="1">
      <c r="B170" s="128"/>
      <c r="C170" s="157" t="s">
        <v>262</v>
      </c>
      <c r="D170" s="157" t="s">
        <v>162</v>
      </c>
      <c r="E170" s="158" t="s">
        <v>209</v>
      </c>
      <c r="F170" s="241" t="s">
        <v>210</v>
      </c>
      <c r="G170" s="241"/>
      <c r="H170" s="241"/>
      <c r="I170" s="241"/>
      <c r="J170" s="159" t="s">
        <v>165</v>
      </c>
      <c r="K170" s="160">
        <v>2350</v>
      </c>
      <c r="L170" s="243">
        <v>0</v>
      </c>
      <c r="M170" s="243"/>
      <c r="N170" s="235">
        <f t="shared" si="15"/>
        <v>0</v>
      </c>
      <c r="O170" s="235"/>
      <c r="P170" s="235"/>
      <c r="Q170" s="235"/>
      <c r="R170" s="131"/>
      <c r="T170" s="161" t="s">
        <v>5</v>
      </c>
      <c r="U170" s="45" t="s">
        <v>44</v>
      </c>
      <c r="V170" s="37"/>
      <c r="W170" s="162">
        <f t="shared" si="16"/>
        <v>0</v>
      </c>
      <c r="X170" s="162">
        <v>3.0000000000000001E-5</v>
      </c>
      <c r="Y170" s="162">
        <f t="shared" si="17"/>
        <v>7.0500000000000007E-2</v>
      </c>
      <c r="Z170" s="162">
        <v>0.10299999999999999</v>
      </c>
      <c r="AA170" s="163">
        <f t="shared" si="18"/>
        <v>242.04999999999998</v>
      </c>
      <c r="AR170" s="20" t="s">
        <v>166</v>
      </c>
      <c r="AT170" s="20" t="s">
        <v>162</v>
      </c>
      <c r="AU170" s="20" t="s">
        <v>108</v>
      </c>
      <c r="AY170" s="20" t="s">
        <v>161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20" t="s">
        <v>24</v>
      </c>
      <c r="BK170" s="164">
        <f t="shared" si="24"/>
        <v>0</v>
      </c>
      <c r="BL170" s="20" t="s">
        <v>166</v>
      </c>
      <c r="BM170" s="20" t="s">
        <v>263</v>
      </c>
    </row>
    <row r="171" spans="2:65" s="1" customFormat="1" ht="22.9" customHeight="1">
      <c r="B171" s="128"/>
      <c r="C171" s="157" t="s">
        <v>264</v>
      </c>
      <c r="D171" s="157" t="s">
        <v>162</v>
      </c>
      <c r="E171" s="158" t="s">
        <v>213</v>
      </c>
      <c r="F171" s="241" t="s">
        <v>214</v>
      </c>
      <c r="G171" s="241"/>
      <c r="H171" s="241"/>
      <c r="I171" s="241"/>
      <c r="J171" s="159" t="s">
        <v>165</v>
      </c>
      <c r="K171" s="160">
        <v>2350</v>
      </c>
      <c r="L171" s="243">
        <v>0</v>
      </c>
      <c r="M171" s="243"/>
      <c r="N171" s="235">
        <f t="shared" si="15"/>
        <v>0</v>
      </c>
      <c r="O171" s="235"/>
      <c r="P171" s="235"/>
      <c r="Q171" s="235"/>
      <c r="R171" s="131"/>
      <c r="T171" s="161" t="s">
        <v>5</v>
      </c>
      <c r="U171" s="45" t="s">
        <v>44</v>
      </c>
      <c r="V171" s="37"/>
      <c r="W171" s="162">
        <f t="shared" si="16"/>
        <v>0</v>
      </c>
      <c r="X171" s="162">
        <v>6.0999999999999997E-4</v>
      </c>
      <c r="Y171" s="162">
        <f t="shared" si="17"/>
        <v>1.4335</v>
      </c>
      <c r="Z171" s="162">
        <v>0</v>
      </c>
      <c r="AA171" s="163">
        <f t="shared" si="18"/>
        <v>0</v>
      </c>
      <c r="AR171" s="20" t="s">
        <v>166</v>
      </c>
      <c r="AT171" s="20" t="s">
        <v>162</v>
      </c>
      <c r="AU171" s="20" t="s">
        <v>108</v>
      </c>
      <c r="AY171" s="20" t="s">
        <v>161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20" t="s">
        <v>24</v>
      </c>
      <c r="BK171" s="164">
        <f t="shared" si="24"/>
        <v>0</v>
      </c>
      <c r="BL171" s="20" t="s">
        <v>166</v>
      </c>
      <c r="BM171" s="20" t="s">
        <v>265</v>
      </c>
    </row>
    <row r="172" spans="2:65" s="1" customFormat="1" ht="34.15" customHeight="1">
      <c r="B172" s="128"/>
      <c r="C172" s="157" t="s">
        <v>266</v>
      </c>
      <c r="D172" s="157" t="s">
        <v>162</v>
      </c>
      <c r="E172" s="158" t="s">
        <v>217</v>
      </c>
      <c r="F172" s="241" t="s">
        <v>218</v>
      </c>
      <c r="G172" s="241"/>
      <c r="H172" s="241"/>
      <c r="I172" s="241"/>
      <c r="J172" s="159" t="s">
        <v>165</v>
      </c>
      <c r="K172" s="160">
        <v>2350</v>
      </c>
      <c r="L172" s="243">
        <v>0</v>
      </c>
      <c r="M172" s="243"/>
      <c r="N172" s="235">
        <f t="shared" si="15"/>
        <v>0</v>
      </c>
      <c r="O172" s="235"/>
      <c r="P172" s="235"/>
      <c r="Q172" s="235"/>
      <c r="R172" s="131"/>
      <c r="T172" s="161" t="s">
        <v>5</v>
      </c>
      <c r="U172" s="45" t="s">
        <v>44</v>
      </c>
      <c r="V172" s="37"/>
      <c r="W172" s="162">
        <f t="shared" si="16"/>
        <v>0</v>
      </c>
      <c r="X172" s="162">
        <v>0.12966</v>
      </c>
      <c r="Y172" s="162">
        <f t="shared" si="17"/>
        <v>304.70100000000002</v>
      </c>
      <c r="Z172" s="162">
        <v>0</v>
      </c>
      <c r="AA172" s="163">
        <f t="shared" si="18"/>
        <v>0</v>
      </c>
      <c r="AR172" s="20" t="s">
        <v>166</v>
      </c>
      <c r="AT172" s="20" t="s">
        <v>162</v>
      </c>
      <c r="AU172" s="20" t="s">
        <v>108</v>
      </c>
      <c r="AY172" s="20" t="s">
        <v>161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20" t="s">
        <v>24</v>
      </c>
      <c r="BK172" s="164">
        <f t="shared" si="24"/>
        <v>0</v>
      </c>
      <c r="BL172" s="20" t="s">
        <v>166</v>
      </c>
      <c r="BM172" s="20" t="s">
        <v>267</v>
      </c>
    </row>
    <row r="173" spans="2:65" s="1" customFormat="1" ht="22.9" customHeight="1">
      <c r="B173" s="128"/>
      <c r="C173" s="157" t="s">
        <v>268</v>
      </c>
      <c r="D173" s="157" t="s">
        <v>162</v>
      </c>
      <c r="E173" s="158" t="s">
        <v>221</v>
      </c>
      <c r="F173" s="241" t="s">
        <v>222</v>
      </c>
      <c r="G173" s="241"/>
      <c r="H173" s="241"/>
      <c r="I173" s="241"/>
      <c r="J173" s="159" t="s">
        <v>165</v>
      </c>
      <c r="K173" s="160">
        <v>2350</v>
      </c>
      <c r="L173" s="243">
        <v>0</v>
      </c>
      <c r="M173" s="243"/>
      <c r="N173" s="235">
        <f t="shared" si="15"/>
        <v>0</v>
      </c>
      <c r="O173" s="235"/>
      <c r="P173" s="235"/>
      <c r="Q173" s="235"/>
      <c r="R173" s="131"/>
      <c r="T173" s="161" t="s">
        <v>5</v>
      </c>
      <c r="U173" s="45" t="s">
        <v>44</v>
      </c>
      <c r="V173" s="37"/>
      <c r="W173" s="162">
        <f t="shared" si="16"/>
        <v>0</v>
      </c>
      <c r="X173" s="162">
        <v>6.0099999999999997E-3</v>
      </c>
      <c r="Y173" s="162">
        <f t="shared" si="17"/>
        <v>14.1235</v>
      </c>
      <c r="Z173" s="162">
        <v>0</v>
      </c>
      <c r="AA173" s="163">
        <f t="shared" si="18"/>
        <v>0</v>
      </c>
      <c r="AR173" s="20" t="s">
        <v>166</v>
      </c>
      <c r="AT173" s="20" t="s">
        <v>162</v>
      </c>
      <c r="AU173" s="20" t="s">
        <v>108</v>
      </c>
      <c r="AY173" s="20" t="s">
        <v>161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20" t="s">
        <v>24</v>
      </c>
      <c r="BK173" s="164">
        <f t="shared" si="24"/>
        <v>0</v>
      </c>
      <c r="BL173" s="20" t="s">
        <v>166</v>
      </c>
      <c r="BM173" s="20" t="s">
        <v>269</v>
      </c>
    </row>
    <row r="174" spans="2:65" s="1" customFormat="1" ht="22.9" customHeight="1">
      <c r="B174" s="128"/>
      <c r="C174" s="157" t="s">
        <v>270</v>
      </c>
      <c r="D174" s="157" t="s">
        <v>162</v>
      </c>
      <c r="E174" s="158" t="s">
        <v>224</v>
      </c>
      <c r="F174" s="241" t="s">
        <v>225</v>
      </c>
      <c r="G174" s="241"/>
      <c r="H174" s="241"/>
      <c r="I174" s="241"/>
      <c r="J174" s="159" t="s">
        <v>165</v>
      </c>
      <c r="K174" s="160">
        <v>2350</v>
      </c>
      <c r="L174" s="243">
        <v>0</v>
      </c>
      <c r="M174" s="243"/>
      <c r="N174" s="235">
        <f t="shared" si="15"/>
        <v>0</v>
      </c>
      <c r="O174" s="235"/>
      <c r="P174" s="235"/>
      <c r="Q174" s="235"/>
      <c r="R174" s="131"/>
      <c r="T174" s="161" t="s">
        <v>5</v>
      </c>
      <c r="U174" s="45" t="s">
        <v>44</v>
      </c>
      <c r="V174" s="37"/>
      <c r="W174" s="162">
        <f t="shared" si="16"/>
        <v>0</v>
      </c>
      <c r="X174" s="162">
        <v>0.1208</v>
      </c>
      <c r="Y174" s="162">
        <f t="shared" si="17"/>
        <v>283.88</v>
      </c>
      <c r="Z174" s="162">
        <v>0</v>
      </c>
      <c r="AA174" s="163">
        <f t="shared" si="18"/>
        <v>0</v>
      </c>
      <c r="AR174" s="20" t="s">
        <v>166</v>
      </c>
      <c r="AT174" s="20" t="s">
        <v>162</v>
      </c>
      <c r="AU174" s="20" t="s">
        <v>108</v>
      </c>
      <c r="AY174" s="20" t="s">
        <v>161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20" t="s">
        <v>24</v>
      </c>
      <c r="BK174" s="164">
        <f t="shared" si="24"/>
        <v>0</v>
      </c>
      <c r="BL174" s="20" t="s">
        <v>166</v>
      </c>
      <c r="BM174" s="20" t="s">
        <v>271</v>
      </c>
    </row>
    <row r="175" spans="2:65" s="1" customFormat="1" ht="22.9" customHeight="1">
      <c r="B175" s="128"/>
      <c r="C175" s="157" t="s">
        <v>272</v>
      </c>
      <c r="D175" s="157" t="s">
        <v>162</v>
      </c>
      <c r="E175" s="158" t="s">
        <v>273</v>
      </c>
      <c r="F175" s="241" t="s">
        <v>274</v>
      </c>
      <c r="G175" s="241"/>
      <c r="H175" s="241"/>
      <c r="I175" s="241"/>
      <c r="J175" s="159" t="s">
        <v>165</v>
      </c>
      <c r="K175" s="160">
        <v>2350</v>
      </c>
      <c r="L175" s="243">
        <v>0</v>
      </c>
      <c r="M175" s="243"/>
      <c r="N175" s="235">
        <f t="shared" si="15"/>
        <v>0</v>
      </c>
      <c r="O175" s="235"/>
      <c r="P175" s="235"/>
      <c r="Q175" s="235"/>
      <c r="R175" s="131"/>
      <c r="T175" s="161" t="s">
        <v>5</v>
      </c>
      <c r="U175" s="45" t="s">
        <v>44</v>
      </c>
      <c r="V175" s="37"/>
      <c r="W175" s="162">
        <f t="shared" si="16"/>
        <v>0</v>
      </c>
      <c r="X175" s="162">
        <v>0.378</v>
      </c>
      <c r="Y175" s="162">
        <f t="shared" si="17"/>
        <v>888.3</v>
      </c>
      <c r="Z175" s="162">
        <v>0</v>
      </c>
      <c r="AA175" s="163">
        <f t="shared" si="18"/>
        <v>0</v>
      </c>
      <c r="AR175" s="20" t="s">
        <v>166</v>
      </c>
      <c r="AT175" s="20" t="s">
        <v>162</v>
      </c>
      <c r="AU175" s="20" t="s">
        <v>108</v>
      </c>
      <c r="AY175" s="20" t="s">
        <v>161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20" t="s">
        <v>24</v>
      </c>
      <c r="BK175" s="164">
        <f t="shared" si="24"/>
        <v>0</v>
      </c>
      <c r="BL175" s="20" t="s">
        <v>166</v>
      </c>
      <c r="BM175" s="20" t="s">
        <v>275</v>
      </c>
    </row>
    <row r="176" spans="2:65" s="1" customFormat="1" ht="22.9" customHeight="1">
      <c r="B176" s="128"/>
      <c r="C176" s="157" t="s">
        <v>276</v>
      </c>
      <c r="D176" s="157" t="s">
        <v>162</v>
      </c>
      <c r="E176" s="158" t="s">
        <v>277</v>
      </c>
      <c r="F176" s="241" t="s">
        <v>278</v>
      </c>
      <c r="G176" s="241"/>
      <c r="H176" s="241"/>
      <c r="I176" s="241"/>
      <c r="J176" s="159" t="s">
        <v>165</v>
      </c>
      <c r="K176" s="160">
        <v>2350</v>
      </c>
      <c r="L176" s="243">
        <v>0</v>
      </c>
      <c r="M176" s="243"/>
      <c r="N176" s="235">
        <f t="shared" si="15"/>
        <v>0</v>
      </c>
      <c r="O176" s="235"/>
      <c r="P176" s="235"/>
      <c r="Q176" s="235"/>
      <c r="R176" s="131"/>
      <c r="T176" s="161" t="s">
        <v>5</v>
      </c>
      <c r="U176" s="45" t="s">
        <v>44</v>
      </c>
      <c r="V176" s="37"/>
      <c r="W176" s="162">
        <f t="shared" si="16"/>
        <v>0</v>
      </c>
      <c r="X176" s="162">
        <v>0.37190000000000001</v>
      </c>
      <c r="Y176" s="162">
        <f t="shared" si="17"/>
        <v>873.96500000000003</v>
      </c>
      <c r="Z176" s="162">
        <v>0</v>
      </c>
      <c r="AA176" s="163">
        <f t="shared" si="18"/>
        <v>0</v>
      </c>
      <c r="AR176" s="20" t="s">
        <v>166</v>
      </c>
      <c r="AT176" s="20" t="s">
        <v>162</v>
      </c>
      <c r="AU176" s="20" t="s">
        <v>108</v>
      </c>
      <c r="AY176" s="20" t="s">
        <v>161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20" t="s">
        <v>24</v>
      </c>
      <c r="BK176" s="164">
        <f t="shared" si="24"/>
        <v>0</v>
      </c>
      <c r="BL176" s="20" t="s">
        <v>166</v>
      </c>
      <c r="BM176" s="20" t="s">
        <v>279</v>
      </c>
    </row>
    <row r="177" spans="2:65" s="1" customFormat="1" ht="45.6" customHeight="1">
      <c r="B177" s="128"/>
      <c r="C177" s="157" t="s">
        <v>280</v>
      </c>
      <c r="D177" s="157" t="s">
        <v>162</v>
      </c>
      <c r="E177" s="158" t="s">
        <v>206</v>
      </c>
      <c r="F177" s="241" t="s">
        <v>171</v>
      </c>
      <c r="G177" s="241"/>
      <c r="H177" s="241"/>
      <c r="I177" s="241"/>
      <c r="J177" s="159" t="s">
        <v>172</v>
      </c>
      <c r="K177" s="160">
        <v>2366.4740000000002</v>
      </c>
      <c r="L177" s="243">
        <v>0</v>
      </c>
      <c r="M177" s="243"/>
      <c r="N177" s="235">
        <f t="shared" si="15"/>
        <v>0</v>
      </c>
      <c r="O177" s="235"/>
      <c r="P177" s="235"/>
      <c r="Q177" s="235"/>
      <c r="R177" s="131"/>
      <c r="T177" s="161" t="s">
        <v>5</v>
      </c>
      <c r="U177" s="45" t="s">
        <v>44</v>
      </c>
      <c r="V177" s="37"/>
      <c r="W177" s="162">
        <f t="shared" si="16"/>
        <v>0</v>
      </c>
      <c r="X177" s="162">
        <v>0</v>
      </c>
      <c r="Y177" s="162">
        <f t="shared" si="17"/>
        <v>0</v>
      </c>
      <c r="Z177" s="162">
        <v>0</v>
      </c>
      <c r="AA177" s="163">
        <f t="shared" si="18"/>
        <v>0</v>
      </c>
      <c r="AR177" s="20" t="s">
        <v>166</v>
      </c>
      <c r="AT177" s="20" t="s">
        <v>162</v>
      </c>
      <c r="AU177" s="20" t="s">
        <v>108</v>
      </c>
      <c r="AY177" s="20" t="s">
        <v>161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20" t="s">
        <v>24</v>
      </c>
      <c r="BK177" s="164">
        <f t="shared" si="24"/>
        <v>0</v>
      </c>
      <c r="BL177" s="20" t="s">
        <v>166</v>
      </c>
      <c r="BM177" s="20" t="s">
        <v>281</v>
      </c>
    </row>
    <row r="178" spans="2:65" s="9" customFormat="1" ht="29.85" customHeight="1">
      <c r="B178" s="146"/>
      <c r="C178" s="147"/>
      <c r="D178" s="156" t="s">
        <v>122</v>
      </c>
      <c r="E178" s="156"/>
      <c r="F178" s="156"/>
      <c r="G178" s="156"/>
      <c r="H178" s="156"/>
      <c r="I178" s="156"/>
      <c r="J178" s="156"/>
      <c r="K178" s="156"/>
      <c r="L178" s="156"/>
      <c r="M178" s="156"/>
      <c r="N178" s="246">
        <f>BK178</f>
        <v>0</v>
      </c>
      <c r="O178" s="247"/>
      <c r="P178" s="247"/>
      <c r="Q178" s="247"/>
      <c r="R178" s="149"/>
      <c r="T178" s="150"/>
      <c r="U178" s="147"/>
      <c r="V178" s="147"/>
      <c r="W178" s="151">
        <f>SUM(W179:W183)</f>
        <v>0</v>
      </c>
      <c r="X178" s="147"/>
      <c r="Y178" s="151">
        <f>SUM(Y179:Y183)</f>
        <v>56.858000000000004</v>
      </c>
      <c r="Z178" s="147"/>
      <c r="AA178" s="152">
        <f>SUM(AA179:AA183)</f>
        <v>57.999999999999993</v>
      </c>
      <c r="AR178" s="153" t="s">
        <v>24</v>
      </c>
      <c r="AT178" s="154" t="s">
        <v>78</v>
      </c>
      <c r="AU178" s="154" t="s">
        <v>24</v>
      </c>
      <c r="AY178" s="153" t="s">
        <v>161</v>
      </c>
      <c r="BK178" s="155">
        <f>SUM(BK179:BK183)</f>
        <v>0</v>
      </c>
    </row>
    <row r="179" spans="2:65" s="1" customFormat="1" ht="14.45" customHeight="1">
      <c r="B179" s="128"/>
      <c r="C179" s="157" t="s">
        <v>282</v>
      </c>
      <c r="D179" s="157" t="s">
        <v>162</v>
      </c>
      <c r="E179" s="158" t="s">
        <v>283</v>
      </c>
      <c r="F179" s="241" t="s">
        <v>284</v>
      </c>
      <c r="G179" s="241"/>
      <c r="H179" s="241"/>
      <c r="I179" s="241"/>
      <c r="J179" s="159" t="s">
        <v>191</v>
      </c>
      <c r="K179" s="160">
        <v>200</v>
      </c>
      <c r="L179" s="243">
        <v>0</v>
      </c>
      <c r="M179" s="243"/>
      <c r="N179" s="235">
        <f>ROUND(L179*K179,3)</f>
        <v>0</v>
      </c>
      <c r="O179" s="235"/>
      <c r="P179" s="235"/>
      <c r="Q179" s="235"/>
      <c r="R179" s="131"/>
      <c r="T179" s="161" t="s">
        <v>5</v>
      </c>
      <c r="U179" s="45" t="s">
        <v>44</v>
      </c>
      <c r="V179" s="37"/>
      <c r="W179" s="162">
        <f>V179*K179</f>
        <v>0</v>
      </c>
      <c r="X179" s="162">
        <v>0</v>
      </c>
      <c r="Y179" s="162">
        <f>X179*K179</f>
        <v>0</v>
      </c>
      <c r="Z179" s="162">
        <v>0.28999999999999998</v>
      </c>
      <c r="AA179" s="163">
        <f>Z179*K179</f>
        <v>57.999999999999993</v>
      </c>
      <c r="AR179" s="20" t="s">
        <v>166</v>
      </c>
      <c r="AT179" s="20" t="s">
        <v>162</v>
      </c>
      <c r="AU179" s="20" t="s">
        <v>108</v>
      </c>
      <c r="AY179" s="20" t="s">
        <v>161</v>
      </c>
      <c r="BE179" s="102">
        <f>IF(U179="základní",N179,0)</f>
        <v>0</v>
      </c>
      <c r="BF179" s="102">
        <f>IF(U179="snížená",N179,0)</f>
        <v>0</v>
      </c>
      <c r="BG179" s="102">
        <f>IF(U179="zákl. přenesená",N179,0)</f>
        <v>0</v>
      </c>
      <c r="BH179" s="102">
        <f>IF(U179="sníž. přenesená",N179,0)</f>
        <v>0</v>
      </c>
      <c r="BI179" s="102">
        <f>IF(U179="nulová",N179,0)</f>
        <v>0</v>
      </c>
      <c r="BJ179" s="20" t="s">
        <v>24</v>
      </c>
      <c r="BK179" s="164">
        <f>ROUND(L179*K179,3)</f>
        <v>0</v>
      </c>
      <c r="BL179" s="20" t="s">
        <v>166</v>
      </c>
      <c r="BM179" s="20" t="s">
        <v>285</v>
      </c>
    </row>
    <row r="180" spans="2:65" s="1" customFormat="1" ht="45.6" customHeight="1">
      <c r="B180" s="128"/>
      <c r="C180" s="157" t="s">
        <v>286</v>
      </c>
      <c r="D180" s="157" t="s">
        <v>162</v>
      </c>
      <c r="E180" s="158" t="s">
        <v>287</v>
      </c>
      <c r="F180" s="241" t="s">
        <v>288</v>
      </c>
      <c r="G180" s="241"/>
      <c r="H180" s="241"/>
      <c r="I180" s="241"/>
      <c r="J180" s="159" t="s">
        <v>191</v>
      </c>
      <c r="K180" s="160">
        <v>200</v>
      </c>
      <c r="L180" s="243">
        <v>0</v>
      </c>
      <c r="M180" s="243"/>
      <c r="N180" s="235">
        <f>ROUND(L180*K180,3)</f>
        <v>0</v>
      </c>
      <c r="O180" s="235"/>
      <c r="P180" s="235"/>
      <c r="Q180" s="235"/>
      <c r="R180" s="131"/>
      <c r="T180" s="161" t="s">
        <v>5</v>
      </c>
      <c r="U180" s="45" t="s">
        <v>44</v>
      </c>
      <c r="V180" s="37"/>
      <c r="W180" s="162">
        <f>V180*K180</f>
        <v>0</v>
      </c>
      <c r="X180" s="162">
        <v>0.20219000000000001</v>
      </c>
      <c r="Y180" s="162">
        <f>X180*K180</f>
        <v>40.438000000000002</v>
      </c>
      <c r="Z180" s="162">
        <v>0</v>
      </c>
      <c r="AA180" s="163">
        <f>Z180*K180</f>
        <v>0</v>
      </c>
      <c r="AR180" s="20" t="s">
        <v>166</v>
      </c>
      <c r="AT180" s="20" t="s">
        <v>162</v>
      </c>
      <c r="AU180" s="20" t="s">
        <v>108</v>
      </c>
      <c r="AY180" s="20" t="s">
        <v>161</v>
      </c>
      <c r="BE180" s="102">
        <f>IF(U180="základní",N180,0)</f>
        <v>0</v>
      </c>
      <c r="BF180" s="102">
        <f>IF(U180="snížená",N180,0)</f>
        <v>0</v>
      </c>
      <c r="BG180" s="102">
        <f>IF(U180="zákl. přenesená",N180,0)</f>
        <v>0</v>
      </c>
      <c r="BH180" s="102">
        <f>IF(U180="sníž. přenesená",N180,0)</f>
        <v>0</v>
      </c>
      <c r="BI180" s="102">
        <f>IF(U180="nulová",N180,0)</f>
        <v>0</v>
      </c>
      <c r="BJ180" s="20" t="s">
        <v>24</v>
      </c>
      <c r="BK180" s="164">
        <f>ROUND(L180*K180,3)</f>
        <v>0</v>
      </c>
      <c r="BL180" s="20" t="s">
        <v>166</v>
      </c>
      <c r="BM180" s="20" t="s">
        <v>289</v>
      </c>
    </row>
    <row r="181" spans="2:65" s="1" customFormat="1" ht="22.9" customHeight="1">
      <c r="B181" s="128"/>
      <c r="C181" s="173" t="s">
        <v>290</v>
      </c>
      <c r="D181" s="173" t="s">
        <v>291</v>
      </c>
      <c r="E181" s="174" t="s">
        <v>292</v>
      </c>
      <c r="F181" s="245" t="s">
        <v>293</v>
      </c>
      <c r="G181" s="245"/>
      <c r="H181" s="245"/>
      <c r="I181" s="245"/>
      <c r="J181" s="175" t="s">
        <v>294</v>
      </c>
      <c r="K181" s="176">
        <v>200</v>
      </c>
      <c r="L181" s="244">
        <v>0</v>
      </c>
      <c r="M181" s="244"/>
      <c r="N181" s="254">
        <f>ROUND(L181*K181,3)</f>
        <v>0</v>
      </c>
      <c r="O181" s="235"/>
      <c r="P181" s="235"/>
      <c r="Q181" s="235"/>
      <c r="R181" s="131"/>
      <c r="T181" s="161" t="s">
        <v>5</v>
      </c>
      <c r="U181" s="45" t="s">
        <v>44</v>
      </c>
      <c r="V181" s="37"/>
      <c r="W181" s="162">
        <f>V181*K181</f>
        <v>0</v>
      </c>
      <c r="X181" s="162">
        <v>8.2100000000000006E-2</v>
      </c>
      <c r="Y181" s="162">
        <f>X181*K181</f>
        <v>16.420000000000002</v>
      </c>
      <c r="Z181" s="162">
        <v>0</v>
      </c>
      <c r="AA181" s="163">
        <f>Z181*K181</f>
        <v>0</v>
      </c>
      <c r="AR181" s="20" t="s">
        <v>197</v>
      </c>
      <c r="AT181" s="20" t="s">
        <v>291</v>
      </c>
      <c r="AU181" s="20" t="s">
        <v>108</v>
      </c>
      <c r="AY181" s="20" t="s">
        <v>161</v>
      </c>
      <c r="BE181" s="102">
        <f>IF(U181="základní",N181,0)</f>
        <v>0</v>
      </c>
      <c r="BF181" s="102">
        <f>IF(U181="snížená",N181,0)</f>
        <v>0</v>
      </c>
      <c r="BG181" s="102">
        <f>IF(U181="zákl. přenesená",N181,0)</f>
        <v>0</v>
      </c>
      <c r="BH181" s="102">
        <f>IF(U181="sníž. přenesená",N181,0)</f>
        <v>0</v>
      </c>
      <c r="BI181" s="102">
        <f>IF(U181="nulová",N181,0)</f>
        <v>0</v>
      </c>
      <c r="BJ181" s="20" t="s">
        <v>24</v>
      </c>
      <c r="BK181" s="164">
        <f>ROUND(L181*K181,3)</f>
        <v>0</v>
      </c>
      <c r="BL181" s="20" t="s">
        <v>166</v>
      </c>
      <c r="BM181" s="20" t="s">
        <v>295</v>
      </c>
    </row>
    <row r="182" spans="2:65" s="1" customFormat="1" ht="22.9" customHeight="1">
      <c r="B182" s="128"/>
      <c r="C182" s="157" t="s">
        <v>296</v>
      </c>
      <c r="D182" s="157" t="s">
        <v>162</v>
      </c>
      <c r="E182" s="158" t="s">
        <v>297</v>
      </c>
      <c r="F182" s="241" t="s">
        <v>298</v>
      </c>
      <c r="G182" s="241"/>
      <c r="H182" s="241"/>
      <c r="I182" s="241"/>
      <c r="J182" s="159" t="s">
        <v>191</v>
      </c>
      <c r="K182" s="160">
        <v>200</v>
      </c>
      <c r="L182" s="243">
        <v>0</v>
      </c>
      <c r="M182" s="243"/>
      <c r="N182" s="235">
        <f>ROUND(L182*K182,3)</f>
        <v>0</v>
      </c>
      <c r="O182" s="235"/>
      <c r="P182" s="235"/>
      <c r="Q182" s="235"/>
      <c r="R182" s="131"/>
      <c r="T182" s="161" t="s">
        <v>5</v>
      </c>
      <c r="U182" s="45" t="s">
        <v>44</v>
      </c>
      <c r="V182" s="37"/>
      <c r="W182" s="162">
        <f>V182*K182</f>
        <v>0</v>
      </c>
      <c r="X182" s="162">
        <v>0</v>
      </c>
      <c r="Y182" s="162">
        <f>X182*K182</f>
        <v>0</v>
      </c>
      <c r="Z182" s="162">
        <v>0</v>
      </c>
      <c r="AA182" s="163">
        <f>Z182*K182</f>
        <v>0</v>
      </c>
      <c r="AR182" s="20" t="s">
        <v>166</v>
      </c>
      <c r="AT182" s="20" t="s">
        <v>162</v>
      </c>
      <c r="AU182" s="20" t="s">
        <v>108</v>
      </c>
      <c r="AY182" s="20" t="s">
        <v>161</v>
      </c>
      <c r="BE182" s="102">
        <f>IF(U182="základní",N182,0)</f>
        <v>0</v>
      </c>
      <c r="BF182" s="102">
        <f>IF(U182="snížená",N182,0)</f>
        <v>0</v>
      </c>
      <c r="BG182" s="102">
        <f>IF(U182="zákl. přenesená",N182,0)</f>
        <v>0</v>
      </c>
      <c r="BH182" s="102">
        <f>IF(U182="sníž. přenesená",N182,0)</f>
        <v>0</v>
      </c>
      <c r="BI182" s="102">
        <f>IF(U182="nulová",N182,0)</f>
        <v>0</v>
      </c>
      <c r="BJ182" s="20" t="s">
        <v>24</v>
      </c>
      <c r="BK182" s="164">
        <f>ROUND(L182*K182,3)</f>
        <v>0</v>
      </c>
      <c r="BL182" s="20" t="s">
        <v>166</v>
      </c>
      <c r="BM182" s="20" t="s">
        <v>299</v>
      </c>
    </row>
    <row r="183" spans="2:65" s="1" customFormat="1" ht="22.9" customHeight="1">
      <c r="B183" s="128"/>
      <c r="C183" s="157" t="s">
        <v>300</v>
      </c>
      <c r="D183" s="157" t="s">
        <v>162</v>
      </c>
      <c r="E183" s="158" t="s">
        <v>301</v>
      </c>
      <c r="F183" s="241" t="s">
        <v>302</v>
      </c>
      <c r="G183" s="241"/>
      <c r="H183" s="241"/>
      <c r="I183" s="241"/>
      <c r="J183" s="159" t="s">
        <v>172</v>
      </c>
      <c r="K183" s="160">
        <v>56.857999999999997</v>
      </c>
      <c r="L183" s="243">
        <v>0</v>
      </c>
      <c r="M183" s="243"/>
      <c r="N183" s="235">
        <f>ROUND(L183*K183,3)</f>
        <v>0</v>
      </c>
      <c r="O183" s="235"/>
      <c r="P183" s="235"/>
      <c r="Q183" s="235"/>
      <c r="R183" s="131"/>
      <c r="T183" s="161" t="s">
        <v>5</v>
      </c>
      <c r="U183" s="45" t="s">
        <v>44</v>
      </c>
      <c r="V183" s="37"/>
      <c r="W183" s="162">
        <f>V183*K183</f>
        <v>0</v>
      </c>
      <c r="X183" s="162">
        <v>0</v>
      </c>
      <c r="Y183" s="162">
        <f>X183*K183</f>
        <v>0</v>
      </c>
      <c r="Z183" s="162">
        <v>0</v>
      </c>
      <c r="AA183" s="163">
        <f>Z183*K183</f>
        <v>0</v>
      </c>
      <c r="AR183" s="20" t="s">
        <v>166</v>
      </c>
      <c r="AT183" s="20" t="s">
        <v>162</v>
      </c>
      <c r="AU183" s="20" t="s">
        <v>108</v>
      </c>
      <c r="AY183" s="20" t="s">
        <v>161</v>
      </c>
      <c r="BE183" s="102">
        <f>IF(U183="základní",N183,0)</f>
        <v>0</v>
      </c>
      <c r="BF183" s="102">
        <f>IF(U183="snížená",N183,0)</f>
        <v>0</v>
      </c>
      <c r="BG183" s="102">
        <f>IF(U183="zákl. přenesená",N183,0)</f>
        <v>0</v>
      </c>
      <c r="BH183" s="102">
        <f>IF(U183="sníž. přenesená",N183,0)</f>
        <v>0</v>
      </c>
      <c r="BI183" s="102">
        <f>IF(U183="nulová",N183,0)</f>
        <v>0</v>
      </c>
      <c r="BJ183" s="20" t="s">
        <v>24</v>
      </c>
      <c r="BK183" s="164">
        <f>ROUND(L183*K183,3)</f>
        <v>0</v>
      </c>
      <c r="BL183" s="20" t="s">
        <v>166</v>
      </c>
      <c r="BM183" s="20" t="s">
        <v>303</v>
      </c>
    </row>
    <row r="184" spans="2:65" s="9" customFormat="1" ht="29.85" customHeight="1">
      <c r="B184" s="146"/>
      <c r="C184" s="147"/>
      <c r="D184" s="156" t="s">
        <v>123</v>
      </c>
      <c r="E184" s="156"/>
      <c r="F184" s="156"/>
      <c r="G184" s="156"/>
      <c r="H184" s="156"/>
      <c r="I184" s="156"/>
      <c r="J184" s="156"/>
      <c r="K184" s="156"/>
      <c r="L184" s="156"/>
      <c r="M184" s="156"/>
      <c r="N184" s="246">
        <f>BK184</f>
        <v>0</v>
      </c>
      <c r="O184" s="247"/>
      <c r="P184" s="247"/>
      <c r="Q184" s="247"/>
      <c r="R184" s="149"/>
      <c r="T184" s="150"/>
      <c r="U184" s="147"/>
      <c r="V184" s="147"/>
      <c r="W184" s="151">
        <f>SUM(W185:W203)</f>
        <v>0</v>
      </c>
      <c r="X184" s="147"/>
      <c r="Y184" s="151">
        <f>SUM(Y185:Y203)</f>
        <v>289.14999999999998</v>
      </c>
      <c r="Z184" s="147"/>
      <c r="AA184" s="152">
        <f>SUM(AA185:AA203)</f>
        <v>0</v>
      </c>
      <c r="AR184" s="153" t="s">
        <v>24</v>
      </c>
      <c r="AT184" s="154" t="s">
        <v>78</v>
      </c>
      <c r="AU184" s="154" t="s">
        <v>24</v>
      </c>
      <c r="AY184" s="153" t="s">
        <v>161</v>
      </c>
      <c r="BK184" s="155">
        <f>SUM(BK185:BK203)</f>
        <v>0</v>
      </c>
    </row>
    <row r="185" spans="2:65" s="1" customFormat="1" ht="34.15" customHeight="1">
      <c r="B185" s="128"/>
      <c r="C185" s="157" t="s">
        <v>304</v>
      </c>
      <c r="D185" s="157" t="s">
        <v>162</v>
      </c>
      <c r="E185" s="158" t="s">
        <v>305</v>
      </c>
      <c r="F185" s="241" t="s">
        <v>306</v>
      </c>
      <c r="G185" s="241"/>
      <c r="H185" s="241"/>
      <c r="I185" s="241"/>
      <c r="J185" s="159" t="s">
        <v>177</v>
      </c>
      <c r="K185" s="160">
        <v>150</v>
      </c>
      <c r="L185" s="243">
        <v>0</v>
      </c>
      <c r="M185" s="243"/>
      <c r="N185" s="235">
        <f>ROUND(L185*K185,3)</f>
        <v>0</v>
      </c>
      <c r="O185" s="235"/>
      <c r="P185" s="235"/>
      <c r="Q185" s="235"/>
      <c r="R185" s="131"/>
      <c r="T185" s="161" t="s">
        <v>5</v>
      </c>
      <c r="U185" s="45" t="s">
        <v>44</v>
      </c>
      <c r="V185" s="37"/>
      <c r="W185" s="162">
        <f>V185*K185</f>
        <v>0</v>
      </c>
      <c r="X185" s="162">
        <v>0</v>
      </c>
      <c r="Y185" s="162">
        <f>X185*K185</f>
        <v>0</v>
      </c>
      <c r="Z185" s="162">
        <v>0</v>
      </c>
      <c r="AA185" s="163">
        <f>Z185*K185</f>
        <v>0</v>
      </c>
      <c r="AR185" s="20" t="s">
        <v>166</v>
      </c>
      <c r="AT185" s="20" t="s">
        <v>162</v>
      </c>
      <c r="AU185" s="20" t="s">
        <v>108</v>
      </c>
      <c r="AY185" s="20" t="s">
        <v>161</v>
      </c>
      <c r="BE185" s="102">
        <f>IF(U185="základní",N185,0)</f>
        <v>0</v>
      </c>
      <c r="BF185" s="102">
        <f>IF(U185="snížená",N185,0)</f>
        <v>0</v>
      </c>
      <c r="BG185" s="102">
        <f>IF(U185="zákl. přenesená",N185,0)</f>
        <v>0</v>
      </c>
      <c r="BH185" s="102">
        <f>IF(U185="sníž. přenesená",N185,0)</f>
        <v>0</v>
      </c>
      <c r="BI185" s="102">
        <f>IF(U185="nulová",N185,0)</f>
        <v>0</v>
      </c>
      <c r="BJ185" s="20" t="s">
        <v>24</v>
      </c>
      <c r="BK185" s="164">
        <f>ROUND(L185*K185,3)</f>
        <v>0</v>
      </c>
      <c r="BL185" s="20" t="s">
        <v>166</v>
      </c>
      <c r="BM185" s="20" t="s">
        <v>307</v>
      </c>
    </row>
    <row r="186" spans="2:65" s="10" customFormat="1" ht="14.45" customHeight="1">
      <c r="B186" s="165"/>
      <c r="C186" s="166"/>
      <c r="D186" s="166"/>
      <c r="E186" s="167" t="s">
        <v>5</v>
      </c>
      <c r="F186" s="248" t="s">
        <v>308</v>
      </c>
      <c r="G186" s="249"/>
      <c r="H186" s="249"/>
      <c r="I186" s="249"/>
      <c r="J186" s="166"/>
      <c r="K186" s="168">
        <v>150</v>
      </c>
      <c r="L186" s="166"/>
      <c r="M186" s="166"/>
      <c r="N186" s="166"/>
      <c r="O186" s="166"/>
      <c r="P186" s="166"/>
      <c r="Q186" s="166"/>
      <c r="R186" s="169"/>
      <c r="T186" s="170"/>
      <c r="U186" s="166"/>
      <c r="V186" s="166"/>
      <c r="W186" s="166"/>
      <c r="X186" s="166"/>
      <c r="Y186" s="166"/>
      <c r="Z186" s="166"/>
      <c r="AA186" s="171"/>
      <c r="AT186" s="172" t="s">
        <v>169</v>
      </c>
      <c r="AU186" s="172" t="s">
        <v>108</v>
      </c>
      <c r="AV186" s="10" t="s">
        <v>108</v>
      </c>
      <c r="AW186" s="10" t="s">
        <v>36</v>
      </c>
      <c r="AX186" s="10" t="s">
        <v>24</v>
      </c>
      <c r="AY186" s="172" t="s">
        <v>161</v>
      </c>
    </row>
    <row r="187" spans="2:65" s="1" customFormat="1" ht="22.9" customHeight="1">
      <c r="B187" s="128"/>
      <c r="C187" s="157" t="s">
        <v>309</v>
      </c>
      <c r="D187" s="157" t="s">
        <v>162</v>
      </c>
      <c r="E187" s="158" t="s">
        <v>244</v>
      </c>
      <c r="F187" s="241" t="s">
        <v>245</v>
      </c>
      <c r="G187" s="241"/>
      <c r="H187" s="241"/>
      <c r="I187" s="241"/>
      <c r="J187" s="159" t="s">
        <v>177</v>
      </c>
      <c r="K187" s="160">
        <v>150</v>
      </c>
      <c r="L187" s="243">
        <v>0</v>
      </c>
      <c r="M187" s="243"/>
      <c r="N187" s="235">
        <f>ROUND(L187*K187,3)</f>
        <v>0</v>
      </c>
      <c r="O187" s="235"/>
      <c r="P187" s="235"/>
      <c r="Q187" s="235"/>
      <c r="R187" s="131"/>
      <c r="T187" s="161" t="s">
        <v>5</v>
      </c>
      <c r="U187" s="45" t="s">
        <v>44</v>
      </c>
      <c r="V187" s="37"/>
      <c r="W187" s="162">
        <f>V187*K187</f>
        <v>0</v>
      </c>
      <c r="X187" s="162">
        <v>0</v>
      </c>
      <c r="Y187" s="162">
        <f>X187*K187</f>
        <v>0</v>
      </c>
      <c r="Z187" s="162">
        <v>0</v>
      </c>
      <c r="AA187" s="163">
        <f>Z187*K187</f>
        <v>0</v>
      </c>
      <c r="AR187" s="20" t="s">
        <v>166</v>
      </c>
      <c r="AT187" s="20" t="s">
        <v>162</v>
      </c>
      <c r="AU187" s="20" t="s">
        <v>108</v>
      </c>
      <c r="AY187" s="20" t="s">
        <v>161</v>
      </c>
      <c r="BE187" s="102">
        <f>IF(U187="základní",N187,0)</f>
        <v>0</v>
      </c>
      <c r="BF187" s="102">
        <f>IF(U187="snížená",N187,0)</f>
        <v>0</v>
      </c>
      <c r="BG187" s="102">
        <f>IF(U187="zákl. přenesená",N187,0)</f>
        <v>0</v>
      </c>
      <c r="BH187" s="102">
        <f>IF(U187="sníž. přenesená",N187,0)</f>
        <v>0</v>
      </c>
      <c r="BI187" s="102">
        <f>IF(U187="nulová",N187,0)</f>
        <v>0</v>
      </c>
      <c r="BJ187" s="20" t="s">
        <v>24</v>
      </c>
      <c r="BK187" s="164">
        <f>ROUND(L187*K187,3)</f>
        <v>0</v>
      </c>
      <c r="BL187" s="20" t="s">
        <v>166</v>
      </c>
      <c r="BM187" s="20" t="s">
        <v>310</v>
      </c>
    </row>
    <row r="188" spans="2:65" s="1" customFormat="1" ht="34.15" customHeight="1">
      <c r="B188" s="128"/>
      <c r="C188" s="157" t="s">
        <v>311</v>
      </c>
      <c r="D188" s="157" t="s">
        <v>162</v>
      </c>
      <c r="E188" s="158" t="s">
        <v>247</v>
      </c>
      <c r="F188" s="241" t="s">
        <v>248</v>
      </c>
      <c r="G188" s="241"/>
      <c r="H188" s="241"/>
      <c r="I188" s="241"/>
      <c r="J188" s="159" t="s">
        <v>177</v>
      </c>
      <c r="K188" s="160">
        <v>80.599999999999994</v>
      </c>
      <c r="L188" s="243">
        <v>0</v>
      </c>
      <c r="M188" s="243"/>
      <c r="N188" s="235">
        <f>ROUND(L188*K188,3)</f>
        <v>0</v>
      </c>
      <c r="O188" s="235"/>
      <c r="P188" s="235"/>
      <c r="Q188" s="235"/>
      <c r="R188" s="131"/>
      <c r="T188" s="161" t="s">
        <v>5</v>
      </c>
      <c r="U188" s="45" t="s">
        <v>44</v>
      </c>
      <c r="V188" s="37"/>
      <c r="W188" s="162">
        <f>V188*K188</f>
        <v>0</v>
      </c>
      <c r="X188" s="162">
        <v>0</v>
      </c>
      <c r="Y188" s="162">
        <f>X188*K188</f>
        <v>0</v>
      </c>
      <c r="Z188" s="162">
        <v>0</v>
      </c>
      <c r="AA188" s="163">
        <f>Z188*K188</f>
        <v>0</v>
      </c>
      <c r="AR188" s="20" t="s">
        <v>166</v>
      </c>
      <c r="AT188" s="20" t="s">
        <v>162</v>
      </c>
      <c r="AU188" s="20" t="s">
        <v>108</v>
      </c>
      <c r="AY188" s="20" t="s">
        <v>161</v>
      </c>
      <c r="BE188" s="102">
        <f>IF(U188="základní",N188,0)</f>
        <v>0</v>
      </c>
      <c r="BF188" s="102">
        <f>IF(U188="snížená",N188,0)</f>
        <v>0</v>
      </c>
      <c r="BG188" s="102">
        <f>IF(U188="zákl. přenesená",N188,0)</f>
        <v>0</v>
      </c>
      <c r="BH188" s="102">
        <f>IF(U188="sníž. přenesená",N188,0)</f>
        <v>0</v>
      </c>
      <c r="BI188" s="102">
        <f>IF(U188="nulová",N188,0)</f>
        <v>0</v>
      </c>
      <c r="BJ188" s="20" t="s">
        <v>24</v>
      </c>
      <c r="BK188" s="164">
        <f>ROUND(L188*K188,3)</f>
        <v>0</v>
      </c>
      <c r="BL188" s="20" t="s">
        <v>166</v>
      </c>
      <c r="BM188" s="20" t="s">
        <v>312</v>
      </c>
    </row>
    <row r="189" spans="2:65" s="10" customFormat="1" ht="14.45" customHeight="1">
      <c r="B189" s="165"/>
      <c r="C189" s="166"/>
      <c r="D189" s="166"/>
      <c r="E189" s="167" t="s">
        <v>5</v>
      </c>
      <c r="F189" s="248" t="s">
        <v>313</v>
      </c>
      <c r="G189" s="249"/>
      <c r="H189" s="249"/>
      <c r="I189" s="249"/>
      <c r="J189" s="166"/>
      <c r="K189" s="168">
        <v>80.599999999999994</v>
      </c>
      <c r="L189" s="166"/>
      <c r="M189" s="166"/>
      <c r="N189" s="166"/>
      <c r="O189" s="166"/>
      <c r="P189" s="166"/>
      <c r="Q189" s="166"/>
      <c r="R189" s="169"/>
      <c r="T189" s="170"/>
      <c r="U189" s="166"/>
      <c r="V189" s="166"/>
      <c r="W189" s="166"/>
      <c r="X189" s="166"/>
      <c r="Y189" s="166"/>
      <c r="Z189" s="166"/>
      <c r="AA189" s="171"/>
      <c r="AT189" s="172" t="s">
        <v>169</v>
      </c>
      <c r="AU189" s="172" t="s">
        <v>108</v>
      </c>
      <c r="AV189" s="10" t="s">
        <v>108</v>
      </c>
      <c r="AW189" s="10" t="s">
        <v>36</v>
      </c>
      <c r="AX189" s="10" t="s">
        <v>24</v>
      </c>
      <c r="AY189" s="172" t="s">
        <v>161</v>
      </c>
    </row>
    <row r="190" spans="2:65" s="1" customFormat="1" ht="22.9" customHeight="1">
      <c r="B190" s="128"/>
      <c r="C190" s="157" t="s">
        <v>314</v>
      </c>
      <c r="D190" s="157" t="s">
        <v>162</v>
      </c>
      <c r="E190" s="158" t="s">
        <v>315</v>
      </c>
      <c r="F190" s="241" t="s">
        <v>316</v>
      </c>
      <c r="G190" s="241"/>
      <c r="H190" s="241"/>
      <c r="I190" s="241"/>
      <c r="J190" s="159" t="s">
        <v>177</v>
      </c>
      <c r="K190" s="160">
        <v>80.599999999999994</v>
      </c>
      <c r="L190" s="243">
        <v>0</v>
      </c>
      <c r="M190" s="243"/>
      <c r="N190" s="235">
        <f>ROUND(L190*K190,3)</f>
        <v>0</v>
      </c>
      <c r="O190" s="235"/>
      <c r="P190" s="235"/>
      <c r="Q190" s="235"/>
      <c r="R190" s="131"/>
      <c r="T190" s="161" t="s">
        <v>5</v>
      </c>
      <c r="U190" s="45" t="s">
        <v>44</v>
      </c>
      <c r="V190" s="37"/>
      <c r="W190" s="162">
        <f>V190*K190</f>
        <v>0</v>
      </c>
      <c r="X190" s="162">
        <v>0</v>
      </c>
      <c r="Y190" s="162">
        <f>X190*K190</f>
        <v>0</v>
      </c>
      <c r="Z190" s="162">
        <v>0</v>
      </c>
      <c r="AA190" s="163">
        <f>Z190*K190</f>
        <v>0</v>
      </c>
      <c r="AR190" s="20" t="s">
        <v>166</v>
      </c>
      <c r="AT190" s="20" t="s">
        <v>162</v>
      </c>
      <c r="AU190" s="20" t="s">
        <v>108</v>
      </c>
      <c r="AY190" s="20" t="s">
        <v>161</v>
      </c>
      <c r="BE190" s="102">
        <f>IF(U190="základní",N190,0)</f>
        <v>0</v>
      </c>
      <c r="BF190" s="102">
        <f>IF(U190="snížená",N190,0)</f>
        <v>0</v>
      </c>
      <c r="BG190" s="102">
        <f>IF(U190="zákl. přenesená",N190,0)</f>
        <v>0</v>
      </c>
      <c r="BH190" s="102">
        <f>IF(U190="sníž. přenesená",N190,0)</f>
        <v>0</v>
      </c>
      <c r="BI190" s="102">
        <f>IF(U190="nulová",N190,0)</f>
        <v>0</v>
      </c>
      <c r="BJ190" s="20" t="s">
        <v>24</v>
      </c>
      <c r="BK190" s="164">
        <f>ROUND(L190*K190,3)</f>
        <v>0</v>
      </c>
      <c r="BL190" s="20" t="s">
        <v>166</v>
      </c>
      <c r="BM190" s="20" t="s">
        <v>317</v>
      </c>
    </row>
    <row r="191" spans="2:65" s="1" customFormat="1" ht="14.45" customHeight="1">
      <c r="B191" s="128"/>
      <c r="C191" s="157" t="s">
        <v>318</v>
      </c>
      <c r="D191" s="157" t="s">
        <v>162</v>
      </c>
      <c r="E191" s="158" t="s">
        <v>251</v>
      </c>
      <c r="F191" s="241" t="s">
        <v>252</v>
      </c>
      <c r="G191" s="241"/>
      <c r="H191" s="241"/>
      <c r="I191" s="241"/>
      <c r="J191" s="159" t="s">
        <v>177</v>
      </c>
      <c r="K191" s="160">
        <v>80.599999999999994</v>
      </c>
      <c r="L191" s="243">
        <v>0</v>
      </c>
      <c r="M191" s="243"/>
      <c r="N191" s="235">
        <f>ROUND(L191*K191,3)</f>
        <v>0</v>
      </c>
      <c r="O191" s="235"/>
      <c r="P191" s="235"/>
      <c r="Q191" s="235"/>
      <c r="R191" s="131"/>
      <c r="T191" s="161" t="s">
        <v>5</v>
      </c>
      <c r="U191" s="45" t="s">
        <v>44</v>
      </c>
      <c r="V191" s="37"/>
      <c r="W191" s="162">
        <f>V191*K191</f>
        <v>0</v>
      </c>
      <c r="X191" s="162">
        <v>0</v>
      </c>
      <c r="Y191" s="162">
        <f>X191*K191</f>
        <v>0</v>
      </c>
      <c r="Z191" s="162">
        <v>0</v>
      </c>
      <c r="AA191" s="163">
        <f>Z191*K191</f>
        <v>0</v>
      </c>
      <c r="AR191" s="20" t="s">
        <v>166</v>
      </c>
      <c r="AT191" s="20" t="s">
        <v>162</v>
      </c>
      <c r="AU191" s="20" t="s">
        <v>108</v>
      </c>
      <c r="AY191" s="20" t="s">
        <v>161</v>
      </c>
      <c r="BE191" s="102">
        <f>IF(U191="základní",N191,0)</f>
        <v>0</v>
      </c>
      <c r="BF191" s="102">
        <f>IF(U191="snížená",N191,0)</f>
        <v>0</v>
      </c>
      <c r="BG191" s="102">
        <f>IF(U191="zákl. přenesená",N191,0)</f>
        <v>0</v>
      </c>
      <c r="BH191" s="102">
        <f>IF(U191="sníž. přenesená",N191,0)</f>
        <v>0</v>
      </c>
      <c r="BI191" s="102">
        <f>IF(U191="nulová",N191,0)</f>
        <v>0</v>
      </c>
      <c r="BJ191" s="20" t="s">
        <v>24</v>
      </c>
      <c r="BK191" s="164">
        <f>ROUND(L191*K191,3)</f>
        <v>0</v>
      </c>
      <c r="BL191" s="20" t="s">
        <v>166</v>
      </c>
      <c r="BM191" s="20" t="s">
        <v>319</v>
      </c>
    </row>
    <row r="192" spans="2:65" s="1" customFormat="1" ht="22.9" customHeight="1">
      <c r="B192" s="128"/>
      <c r="C192" s="157" t="s">
        <v>320</v>
      </c>
      <c r="D192" s="157" t="s">
        <v>162</v>
      </c>
      <c r="E192" s="158" t="s">
        <v>321</v>
      </c>
      <c r="F192" s="241" t="s">
        <v>256</v>
      </c>
      <c r="G192" s="241"/>
      <c r="H192" s="241"/>
      <c r="I192" s="241"/>
      <c r="J192" s="159" t="s">
        <v>172</v>
      </c>
      <c r="K192" s="160">
        <v>128.96</v>
      </c>
      <c r="L192" s="243">
        <v>0</v>
      </c>
      <c r="M192" s="243"/>
      <c r="N192" s="235">
        <f>ROUND(L192*K192,3)</f>
        <v>0</v>
      </c>
      <c r="O192" s="235"/>
      <c r="P192" s="235"/>
      <c r="Q192" s="235"/>
      <c r="R192" s="131"/>
      <c r="T192" s="161" t="s">
        <v>5</v>
      </c>
      <c r="U192" s="45" t="s">
        <v>44</v>
      </c>
      <c r="V192" s="37"/>
      <c r="W192" s="162">
        <f>V192*K192</f>
        <v>0</v>
      </c>
      <c r="X192" s="162">
        <v>0</v>
      </c>
      <c r="Y192" s="162">
        <f>X192*K192</f>
        <v>0</v>
      </c>
      <c r="Z192" s="162">
        <v>0</v>
      </c>
      <c r="AA192" s="163">
        <f>Z192*K192</f>
        <v>0</v>
      </c>
      <c r="AR192" s="20" t="s">
        <v>166</v>
      </c>
      <c r="AT192" s="20" t="s">
        <v>162</v>
      </c>
      <c r="AU192" s="20" t="s">
        <v>108</v>
      </c>
      <c r="AY192" s="20" t="s">
        <v>161</v>
      </c>
      <c r="BE192" s="102">
        <f>IF(U192="základní",N192,0)</f>
        <v>0</v>
      </c>
      <c r="BF192" s="102">
        <f>IF(U192="snížená",N192,0)</f>
        <v>0</v>
      </c>
      <c r="BG192" s="102">
        <f>IF(U192="zákl. přenesená",N192,0)</f>
        <v>0</v>
      </c>
      <c r="BH192" s="102">
        <f>IF(U192="sníž. přenesená",N192,0)</f>
        <v>0</v>
      </c>
      <c r="BI192" s="102">
        <f>IF(U192="nulová",N192,0)</f>
        <v>0</v>
      </c>
      <c r="BJ192" s="20" t="s">
        <v>24</v>
      </c>
      <c r="BK192" s="164">
        <f>ROUND(L192*K192,3)</f>
        <v>0</v>
      </c>
      <c r="BL192" s="20" t="s">
        <v>166</v>
      </c>
      <c r="BM192" s="20" t="s">
        <v>322</v>
      </c>
    </row>
    <row r="193" spans="2:65" s="10" customFormat="1" ht="14.45" customHeight="1">
      <c r="B193" s="165"/>
      <c r="C193" s="166"/>
      <c r="D193" s="166"/>
      <c r="E193" s="167" t="s">
        <v>5</v>
      </c>
      <c r="F193" s="248" t="s">
        <v>323</v>
      </c>
      <c r="G193" s="249"/>
      <c r="H193" s="249"/>
      <c r="I193" s="249"/>
      <c r="J193" s="166"/>
      <c r="K193" s="168">
        <v>128.96</v>
      </c>
      <c r="L193" s="166"/>
      <c r="M193" s="166"/>
      <c r="N193" s="166"/>
      <c r="O193" s="166"/>
      <c r="P193" s="166"/>
      <c r="Q193" s="166"/>
      <c r="R193" s="169"/>
      <c r="T193" s="170"/>
      <c r="U193" s="166"/>
      <c r="V193" s="166"/>
      <c r="W193" s="166"/>
      <c r="X193" s="166"/>
      <c r="Y193" s="166"/>
      <c r="Z193" s="166"/>
      <c r="AA193" s="171"/>
      <c r="AT193" s="172" t="s">
        <v>169</v>
      </c>
      <c r="AU193" s="172" t="s">
        <v>108</v>
      </c>
      <c r="AV193" s="10" t="s">
        <v>108</v>
      </c>
      <c r="AW193" s="10" t="s">
        <v>36</v>
      </c>
      <c r="AX193" s="10" t="s">
        <v>24</v>
      </c>
      <c r="AY193" s="172" t="s">
        <v>161</v>
      </c>
    </row>
    <row r="194" spans="2:65" s="1" customFormat="1" ht="34.15" customHeight="1">
      <c r="B194" s="128"/>
      <c r="C194" s="157" t="s">
        <v>324</v>
      </c>
      <c r="D194" s="157" t="s">
        <v>162</v>
      </c>
      <c r="E194" s="158" t="s">
        <v>325</v>
      </c>
      <c r="F194" s="241" t="s">
        <v>326</v>
      </c>
      <c r="G194" s="241"/>
      <c r="H194" s="241"/>
      <c r="I194" s="241"/>
      <c r="J194" s="159" t="s">
        <v>177</v>
      </c>
      <c r="K194" s="160">
        <v>69.400000000000006</v>
      </c>
      <c r="L194" s="243">
        <v>0</v>
      </c>
      <c r="M194" s="243"/>
      <c r="N194" s="235">
        <f>ROUND(L194*K194,3)</f>
        <v>0</v>
      </c>
      <c r="O194" s="235"/>
      <c r="P194" s="235"/>
      <c r="Q194" s="235"/>
      <c r="R194" s="131"/>
      <c r="T194" s="161" t="s">
        <v>5</v>
      </c>
      <c r="U194" s="45" t="s">
        <v>44</v>
      </c>
      <c r="V194" s="37"/>
      <c r="W194" s="162">
        <f>V194*K194</f>
        <v>0</v>
      </c>
      <c r="X194" s="162">
        <v>0</v>
      </c>
      <c r="Y194" s="162">
        <f>X194*K194</f>
        <v>0</v>
      </c>
      <c r="Z194" s="162">
        <v>0</v>
      </c>
      <c r="AA194" s="163">
        <f>Z194*K194</f>
        <v>0</v>
      </c>
      <c r="AR194" s="20" t="s">
        <v>166</v>
      </c>
      <c r="AT194" s="20" t="s">
        <v>162</v>
      </c>
      <c r="AU194" s="20" t="s">
        <v>108</v>
      </c>
      <c r="AY194" s="20" t="s">
        <v>161</v>
      </c>
      <c r="BE194" s="102">
        <f>IF(U194="základní",N194,0)</f>
        <v>0</v>
      </c>
      <c r="BF194" s="102">
        <f>IF(U194="snížená",N194,0)</f>
        <v>0</v>
      </c>
      <c r="BG194" s="102">
        <f>IF(U194="zákl. přenesená",N194,0)</f>
        <v>0</v>
      </c>
      <c r="BH194" s="102">
        <f>IF(U194="sníž. přenesená",N194,0)</f>
        <v>0</v>
      </c>
      <c r="BI194" s="102">
        <f>IF(U194="nulová",N194,0)</f>
        <v>0</v>
      </c>
      <c r="BJ194" s="20" t="s">
        <v>24</v>
      </c>
      <c r="BK194" s="164">
        <f>ROUND(L194*K194,3)</f>
        <v>0</v>
      </c>
      <c r="BL194" s="20" t="s">
        <v>166</v>
      </c>
      <c r="BM194" s="20" t="s">
        <v>327</v>
      </c>
    </row>
    <row r="195" spans="2:65" s="10" customFormat="1" ht="14.45" customHeight="1">
      <c r="B195" s="165"/>
      <c r="C195" s="166"/>
      <c r="D195" s="166"/>
      <c r="E195" s="167" t="s">
        <v>5</v>
      </c>
      <c r="F195" s="248" t="s">
        <v>308</v>
      </c>
      <c r="G195" s="249"/>
      <c r="H195" s="249"/>
      <c r="I195" s="249"/>
      <c r="J195" s="166"/>
      <c r="K195" s="168">
        <v>150</v>
      </c>
      <c r="L195" s="166"/>
      <c r="M195" s="166"/>
      <c r="N195" s="166"/>
      <c r="O195" s="166"/>
      <c r="P195" s="166"/>
      <c r="Q195" s="166"/>
      <c r="R195" s="169"/>
      <c r="T195" s="170"/>
      <c r="U195" s="166"/>
      <c r="V195" s="166"/>
      <c r="W195" s="166"/>
      <c r="X195" s="166"/>
      <c r="Y195" s="166"/>
      <c r="Z195" s="166"/>
      <c r="AA195" s="171"/>
      <c r="AT195" s="172" t="s">
        <v>169</v>
      </c>
      <c r="AU195" s="172" t="s">
        <v>108</v>
      </c>
      <c r="AV195" s="10" t="s">
        <v>108</v>
      </c>
      <c r="AW195" s="10" t="s">
        <v>36</v>
      </c>
      <c r="AX195" s="10" t="s">
        <v>79</v>
      </c>
      <c r="AY195" s="172" t="s">
        <v>161</v>
      </c>
    </row>
    <row r="196" spans="2:65" s="10" customFormat="1" ht="14.45" customHeight="1">
      <c r="B196" s="165"/>
      <c r="C196" s="166"/>
      <c r="D196" s="166"/>
      <c r="E196" s="167" t="s">
        <v>5</v>
      </c>
      <c r="F196" s="252" t="s">
        <v>328</v>
      </c>
      <c r="G196" s="253"/>
      <c r="H196" s="253"/>
      <c r="I196" s="253"/>
      <c r="J196" s="166"/>
      <c r="K196" s="168">
        <v>-80.599999999999994</v>
      </c>
      <c r="L196" s="166"/>
      <c r="M196" s="166"/>
      <c r="N196" s="166"/>
      <c r="O196" s="166"/>
      <c r="P196" s="166"/>
      <c r="Q196" s="166"/>
      <c r="R196" s="169"/>
      <c r="T196" s="170"/>
      <c r="U196" s="166"/>
      <c r="V196" s="166"/>
      <c r="W196" s="166"/>
      <c r="X196" s="166"/>
      <c r="Y196" s="166"/>
      <c r="Z196" s="166"/>
      <c r="AA196" s="171"/>
      <c r="AT196" s="172" t="s">
        <v>169</v>
      </c>
      <c r="AU196" s="172" t="s">
        <v>108</v>
      </c>
      <c r="AV196" s="10" t="s">
        <v>108</v>
      </c>
      <c r="AW196" s="10" t="s">
        <v>36</v>
      </c>
      <c r="AX196" s="10" t="s">
        <v>79</v>
      </c>
      <c r="AY196" s="172" t="s">
        <v>161</v>
      </c>
    </row>
    <row r="197" spans="2:65" s="11" customFormat="1" ht="14.45" customHeight="1">
      <c r="B197" s="177"/>
      <c r="C197" s="178"/>
      <c r="D197" s="178"/>
      <c r="E197" s="179" t="s">
        <v>5</v>
      </c>
      <c r="F197" s="250" t="s">
        <v>329</v>
      </c>
      <c r="G197" s="251"/>
      <c r="H197" s="251"/>
      <c r="I197" s="251"/>
      <c r="J197" s="178"/>
      <c r="K197" s="180">
        <v>69.400000000000006</v>
      </c>
      <c r="L197" s="178"/>
      <c r="M197" s="178"/>
      <c r="N197" s="178"/>
      <c r="O197" s="178"/>
      <c r="P197" s="178"/>
      <c r="Q197" s="178"/>
      <c r="R197" s="181"/>
      <c r="T197" s="182"/>
      <c r="U197" s="178"/>
      <c r="V197" s="178"/>
      <c r="W197" s="178"/>
      <c r="X197" s="178"/>
      <c r="Y197" s="178"/>
      <c r="Z197" s="178"/>
      <c r="AA197" s="183"/>
      <c r="AT197" s="184" t="s">
        <v>169</v>
      </c>
      <c r="AU197" s="184" t="s">
        <v>108</v>
      </c>
      <c r="AV197" s="11" t="s">
        <v>166</v>
      </c>
      <c r="AW197" s="11" t="s">
        <v>36</v>
      </c>
      <c r="AX197" s="11" t="s">
        <v>24</v>
      </c>
      <c r="AY197" s="184" t="s">
        <v>161</v>
      </c>
    </row>
    <row r="198" spans="2:65" s="1" customFormat="1" ht="22.9" customHeight="1">
      <c r="B198" s="128"/>
      <c r="C198" s="173" t="s">
        <v>330</v>
      </c>
      <c r="D198" s="173" t="s">
        <v>291</v>
      </c>
      <c r="E198" s="174" t="s">
        <v>331</v>
      </c>
      <c r="F198" s="245" t="s">
        <v>332</v>
      </c>
      <c r="G198" s="245"/>
      <c r="H198" s="245"/>
      <c r="I198" s="245"/>
      <c r="J198" s="175" t="s">
        <v>172</v>
      </c>
      <c r="K198" s="176">
        <v>138.80000000000001</v>
      </c>
      <c r="L198" s="244">
        <v>0</v>
      </c>
      <c r="M198" s="244"/>
      <c r="N198" s="254">
        <f>ROUND(L198*K198,3)</f>
        <v>0</v>
      </c>
      <c r="O198" s="235"/>
      <c r="P198" s="235"/>
      <c r="Q198" s="235"/>
      <c r="R198" s="131"/>
      <c r="T198" s="161" t="s">
        <v>5</v>
      </c>
      <c r="U198" s="45" t="s">
        <v>44</v>
      </c>
      <c r="V198" s="37"/>
      <c r="W198" s="162">
        <f>V198*K198</f>
        <v>0</v>
      </c>
      <c r="X198" s="162">
        <v>1</v>
      </c>
      <c r="Y198" s="162">
        <f>X198*K198</f>
        <v>138.80000000000001</v>
      </c>
      <c r="Z198" s="162">
        <v>0</v>
      </c>
      <c r="AA198" s="163">
        <f>Z198*K198</f>
        <v>0</v>
      </c>
      <c r="AR198" s="20" t="s">
        <v>197</v>
      </c>
      <c r="AT198" s="20" t="s">
        <v>291</v>
      </c>
      <c r="AU198" s="20" t="s">
        <v>108</v>
      </c>
      <c r="AY198" s="20" t="s">
        <v>161</v>
      </c>
      <c r="BE198" s="102">
        <f>IF(U198="základní",N198,0)</f>
        <v>0</v>
      </c>
      <c r="BF198" s="102">
        <f>IF(U198="snížená",N198,0)</f>
        <v>0</v>
      </c>
      <c r="BG198" s="102">
        <f>IF(U198="zákl. přenesená",N198,0)</f>
        <v>0</v>
      </c>
      <c r="BH198" s="102">
        <f>IF(U198="sníž. přenesená",N198,0)</f>
        <v>0</v>
      </c>
      <c r="BI198" s="102">
        <f>IF(U198="nulová",N198,0)</f>
        <v>0</v>
      </c>
      <c r="BJ198" s="20" t="s">
        <v>24</v>
      </c>
      <c r="BK198" s="164">
        <f>ROUND(L198*K198,3)</f>
        <v>0</v>
      </c>
      <c r="BL198" s="20" t="s">
        <v>166</v>
      </c>
      <c r="BM198" s="20" t="s">
        <v>333</v>
      </c>
    </row>
    <row r="199" spans="2:65" s="10" customFormat="1" ht="14.45" customHeight="1">
      <c r="B199" s="165"/>
      <c r="C199" s="166"/>
      <c r="D199" s="166"/>
      <c r="E199" s="167" t="s">
        <v>5</v>
      </c>
      <c r="F199" s="248" t="s">
        <v>334</v>
      </c>
      <c r="G199" s="249"/>
      <c r="H199" s="249"/>
      <c r="I199" s="249"/>
      <c r="J199" s="166"/>
      <c r="K199" s="168">
        <v>138.80000000000001</v>
      </c>
      <c r="L199" s="166"/>
      <c r="M199" s="166"/>
      <c r="N199" s="166"/>
      <c r="O199" s="166"/>
      <c r="P199" s="166"/>
      <c r="Q199" s="166"/>
      <c r="R199" s="169"/>
      <c r="T199" s="170"/>
      <c r="U199" s="166"/>
      <c r="V199" s="166"/>
      <c r="W199" s="166"/>
      <c r="X199" s="166"/>
      <c r="Y199" s="166"/>
      <c r="Z199" s="166"/>
      <c r="AA199" s="171"/>
      <c r="AT199" s="172" t="s">
        <v>169</v>
      </c>
      <c r="AU199" s="172" t="s">
        <v>108</v>
      </c>
      <c r="AV199" s="10" t="s">
        <v>108</v>
      </c>
      <c r="AW199" s="10" t="s">
        <v>36</v>
      </c>
      <c r="AX199" s="10" t="s">
        <v>24</v>
      </c>
      <c r="AY199" s="172" t="s">
        <v>161</v>
      </c>
    </row>
    <row r="200" spans="2:65" s="1" customFormat="1" ht="34.15" customHeight="1">
      <c r="B200" s="128"/>
      <c r="C200" s="157" t="s">
        <v>335</v>
      </c>
      <c r="D200" s="157" t="s">
        <v>162</v>
      </c>
      <c r="E200" s="158" t="s">
        <v>336</v>
      </c>
      <c r="F200" s="241" t="s">
        <v>337</v>
      </c>
      <c r="G200" s="241"/>
      <c r="H200" s="241"/>
      <c r="I200" s="241"/>
      <c r="J200" s="159" t="s">
        <v>191</v>
      </c>
      <c r="K200" s="160">
        <v>1000</v>
      </c>
      <c r="L200" s="243">
        <v>0</v>
      </c>
      <c r="M200" s="243"/>
      <c r="N200" s="235">
        <f>ROUND(L200*K200,3)</f>
        <v>0</v>
      </c>
      <c r="O200" s="235"/>
      <c r="P200" s="235"/>
      <c r="Q200" s="235"/>
      <c r="R200" s="131"/>
      <c r="T200" s="161" t="s">
        <v>5</v>
      </c>
      <c r="U200" s="45" t="s">
        <v>44</v>
      </c>
      <c r="V200" s="37"/>
      <c r="W200" s="162">
        <f>V200*K200</f>
        <v>0</v>
      </c>
      <c r="X200" s="162">
        <v>1.8350000000000002E-2</v>
      </c>
      <c r="Y200" s="162">
        <f>X200*K200</f>
        <v>18.350000000000001</v>
      </c>
      <c r="Z200" s="162">
        <v>0</v>
      </c>
      <c r="AA200" s="163">
        <f>Z200*K200</f>
        <v>0</v>
      </c>
      <c r="AR200" s="20" t="s">
        <v>166</v>
      </c>
      <c r="AT200" s="20" t="s">
        <v>162</v>
      </c>
      <c r="AU200" s="20" t="s">
        <v>108</v>
      </c>
      <c r="AY200" s="20" t="s">
        <v>161</v>
      </c>
      <c r="BE200" s="102">
        <f>IF(U200="základní",N200,0)</f>
        <v>0</v>
      </c>
      <c r="BF200" s="102">
        <f>IF(U200="snížená",N200,0)</f>
        <v>0</v>
      </c>
      <c r="BG200" s="102">
        <f>IF(U200="zákl. přenesená",N200,0)</f>
        <v>0</v>
      </c>
      <c r="BH200" s="102">
        <f>IF(U200="sníž. přenesená",N200,0)</f>
        <v>0</v>
      </c>
      <c r="BI200" s="102">
        <f>IF(U200="nulová",N200,0)</f>
        <v>0</v>
      </c>
      <c r="BJ200" s="20" t="s">
        <v>24</v>
      </c>
      <c r="BK200" s="164">
        <f>ROUND(L200*K200,3)</f>
        <v>0</v>
      </c>
      <c r="BL200" s="20" t="s">
        <v>166</v>
      </c>
      <c r="BM200" s="20" t="s">
        <v>338</v>
      </c>
    </row>
    <row r="201" spans="2:65" s="1" customFormat="1" ht="22.9" customHeight="1">
      <c r="B201" s="128"/>
      <c r="C201" s="173" t="s">
        <v>339</v>
      </c>
      <c r="D201" s="173" t="s">
        <v>291</v>
      </c>
      <c r="E201" s="174" t="s">
        <v>340</v>
      </c>
      <c r="F201" s="245" t="s">
        <v>341</v>
      </c>
      <c r="G201" s="245"/>
      <c r="H201" s="245"/>
      <c r="I201" s="245"/>
      <c r="J201" s="175" t="s">
        <v>294</v>
      </c>
      <c r="K201" s="176">
        <v>2000</v>
      </c>
      <c r="L201" s="244">
        <v>0</v>
      </c>
      <c r="M201" s="244"/>
      <c r="N201" s="254">
        <f>ROUND(L201*K201,3)</f>
        <v>0</v>
      </c>
      <c r="O201" s="235"/>
      <c r="P201" s="235"/>
      <c r="Q201" s="235"/>
      <c r="R201" s="131"/>
      <c r="T201" s="161" t="s">
        <v>5</v>
      </c>
      <c r="U201" s="45" t="s">
        <v>44</v>
      </c>
      <c r="V201" s="37"/>
      <c r="W201" s="162">
        <f>V201*K201</f>
        <v>0</v>
      </c>
      <c r="X201" s="162">
        <v>4.7E-2</v>
      </c>
      <c r="Y201" s="162">
        <f>X201*K201</f>
        <v>94</v>
      </c>
      <c r="Z201" s="162">
        <v>0</v>
      </c>
      <c r="AA201" s="163">
        <f>Z201*K201</f>
        <v>0</v>
      </c>
      <c r="AR201" s="20" t="s">
        <v>342</v>
      </c>
      <c r="AT201" s="20" t="s">
        <v>291</v>
      </c>
      <c r="AU201" s="20" t="s">
        <v>108</v>
      </c>
      <c r="AY201" s="20" t="s">
        <v>161</v>
      </c>
      <c r="BE201" s="102">
        <f>IF(U201="základní",N201,0)</f>
        <v>0</v>
      </c>
      <c r="BF201" s="102">
        <f>IF(U201="snížená",N201,0)</f>
        <v>0</v>
      </c>
      <c r="BG201" s="102">
        <f>IF(U201="zákl. přenesená",N201,0)</f>
        <v>0</v>
      </c>
      <c r="BH201" s="102">
        <f>IF(U201="sníž. přenesená",N201,0)</f>
        <v>0</v>
      </c>
      <c r="BI201" s="102">
        <f>IF(U201="nulová",N201,0)</f>
        <v>0</v>
      </c>
      <c r="BJ201" s="20" t="s">
        <v>24</v>
      </c>
      <c r="BK201" s="164">
        <f>ROUND(L201*K201,3)</f>
        <v>0</v>
      </c>
      <c r="BL201" s="20" t="s">
        <v>342</v>
      </c>
      <c r="BM201" s="20" t="s">
        <v>343</v>
      </c>
    </row>
    <row r="202" spans="2:65" s="1" customFormat="1" ht="22.9" customHeight="1">
      <c r="B202" s="128"/>
      <c r="C202" s="173" t="s">
        <v>344</v>
      </c>
      <c r="D202" s="173" t="s">
        <v>291</v>
      </c>
      <c r="E202" s="174" t="s">
        <v>345</v>
      </c>
      <c r="F202" s="245" t="s">
        <v>346</v>
      </c>
      <c r="G202" s="245"/>
      <c r="H202" s="245"/>
      <c r="I202" s="245"/>
      <c r="J202" s="175" t="s">
        <v>294</v>
      </c>
      <c r="K202" s="176">
        <v>2000</v>
      </c>
      <c r="L202" s="244">
        <v>0</v>
      </c>
      <c r="M202" s="244"/>
      <c r="N202" s="254">
        <f>ROUND(L202*K202,3)</f>
        <v>0</v>
      </c>
      <c r="O202" s="235"/>
      <c r="P202" s="235"/>
      <c r="Q202" s="235"/>
      <c r="R202" s="131"/>
      <c r="T202" s="161" t="s">
        <v>5</v>
      </c>
      <c r="U202" s="45" t="s">
        <v>44</v>
      </c>
      <c r="V202" s="37"/>
      <c r="W202" s="162">
        <f>V202*K202</f>
        <v>0</v>
      </c>
      <c r="X202" s="162">
        <v>1.9E-2</v>
      </c>
      <c r="Y202" s="162">
        <f>X202*K202</f>
        <v>38</v>
      </c>
      <c r="Z202" s="162">
        <v>0</v>
      </c>
      <c r="AA202" s="163">
        <f>Z202*K202</f>
        <v>0</v>
      </c>
      <c r="AR202" s="20" t="s">
        <v>342</v>
      </c>
      <c r="AT202" s="20" t="s">
        <v>291</v>
      </c>
      <c r="AU202" s="20" t="s">
        <v>108</v>
      </c>
      <c r="AY202" s="20" t="s">
        <v>161</v>
      </c>
      <c r="BE202" s="102">
        <f>IF(U202="základní",N202,0)</f>
        <v>0</v>
      </c>
      <c r="BF202" s="102">
        <f>IF(U202="snížená",N202,0)</f>
        <v>0</v>
      </c>
      <c r="BG202" s="102">
        <f>IF(U202="zákl. přenesená",N202,0)</f>
        <v>0</v>
      </c>
      <c r="BH202" s="102">
        <f>IF(U202="sníž. přenesená",N202,0)</f>
        <v>0</v>
      </c>
      <c r="BI202" s="102">
        <f>IF(U202="nulová",N202,0)</f>
        <v>0</v>
      </c>
      <c r="BJ202" s="20" t="s">
        <v>24</v>
      </c>
      <c r="BK202" s="164">
        <f>ROUND(L202*K202,3)</f>
        <v>0</v>
      </c>
      <c r="BL202" s="20" t="s">
        <v>342</v>
      </c>
      <c r="BM202" s="20" t="s">
        <v>347</v>
      </c>
    </row>
    <row r="203" spans="2:65" s="1" customFormat="1" ht="22.9" customHeight="1">
      <c r="B203" s="128"/>
      <c r="C203" s="157" t="s">
        <v>348</v>
      </c>
      <c r="D203" s="157" t="s">
        <v>162</v>
      </c>
      <c r="E203" s="158" t="s">
        <v>349</v>
      </c>
      <c r="F203" s="241" t="s">
        <v>350</v>
      </c>
      <c r="G203" s="241"/>
      <c r="H203" s="241"/>
      <c r="I203" s="241"/>
      <c r="J203" s="159" t="s">
        <v>172</v>
      </c>
      <c r="K203" s="160">
        <v>289.14999999999998</v>
      </c>
      <c r="L203" s="243">
        <v>0</v>
      </c>
      <c r="M203" s="243"/>
      <c r="N203" s="235">
        <f>ROUND(L203*K203,3)</f>
        <v>0</v>
      </c>
      <c r="O203" s="235"/>
      <c r="P203" s="235"/>
      <c r="Q203" s="235"/>
      <c r="R203" s="131"/>
      <c r="T203" s="161" t="s">
        <v>5</v>
      </c>
      <c r="U203" s="45" t="s">
        <v>44</v>
      </c>
      <c r="V203" s="37"/>
      <c r="W203" s="162">
        <f>V203*K203</f>
        <v>0</v>
      </c>
      <c r="X203" s="162">
        <v>0</v>
      </c>
      <c r="Y203" s="162">
        <f>X203*K203</f>
        <v>0</v>
      </c>
      <c r="Z203" s="162">
        <v>0</v>
      </c>
      <c r="AA203" s="163">
        <f>Z203*K203</f>
        <v>0</v>
      </c>
      <c r="AR203" s="20" t="s">
        <v>166</v>
      </c>
      <c r="AT203" s="20" t="s">
        <v>162</v>
      </c>
      <c r="AU203" s="20" t="s">
        <v>108</v>
      </c>
      <c r="AY203" s="20" t="s">
        <v>161</v>
      </c>
      <c r="BE203" s="102">
        <f>IF(U203="základní",N203,0)</f>
        <v>0</v>
      </c>
      <c r="BF203" s="102">
        <f>IF(U203="snížená",N203,0)</f>
        <v>0</v>
      </c>
      <c r="BG203" s="102">
        <f>IF(U203="zákl. přenesená",N203,0)</f>
        <v>0</v>
      </c>
      <c r="BH203" s="102">
        <f>IF(U203="sníž. přenesená",N203,0)</f>
        <v>0</v>
      </c>
      <c r="BI203" s="102">
        <f>IF(U203="nulová",N203,0)</f>
        <v>0</v>
      </c>
      <c r="BJ203" s="20" t="s">
        <v>24</v>
      </c>
      <c r="BK203" s="164">
        <f>ROUND(L203*K203,3)</f>
        <v>0</v>
      </c>
      <c r="BL203" s="20" t="s">
        <v>166</v>
      </c>
      <c r="BM203" s="20" t="s">
        <v>351</v>
      </c>
    </row>
    <row r="204" spans="2:65" s="9" customFormat="1" ht="29.85" customHeight="1">
      <c r="B204" s="146"/>
      <c r="C204" s="147"/>
      <c r="D204" s="156" t="s">
        <v>124</v>
      </c>
      <c r="E204" s="156"/>
      <c r="F204" s="156"/>
      <c r="G204" s="156"/>
      <c r="H204" s="156"/>
      <c r="I204" s="156"/>
      <c r="J204" s="156"/>
      <c r="K204" s="156"/>
      <c r="L204" s="156"/>
      <c r="M204" s="156"/>
      <c r="N204" s="246">
        <f>BK204</f>
        <v>0</v>
      </c>
      <c r="O204" s="247"/>
      <c r="P204" s="247"/>
      <c r="Q204" s="247"/>
      <c r="R204" s="149"/>
      <c r="T204" s="150"/>
      <c r="U204" s="147"/>
      <c r="V204" s="147"/>
      <c r="W204" s="151">
        <f>SUM(W205:W221)</f>
        <v>0</v>
      </c>
      <c r="X204" s="147"/>
      <c r="Y204" s="151">
        <f>SUM(Y205:Y221)</f>
        <v>174.29447500000001</v>
      </c>
      <c r="Z204" s="147"/>
      <c r="AA204" s="152">
        <f>SUM(AA205:AA221)</f>
        <v>0</v>
      </c>
      <c r="AR204" s="153" t="s">
        <v>24</v>
      </c>
      <c r="AT204" s="154" t="s">
        <v>78</v>
      </c>
      <c r="AU204" s="154" t="s">
        <v>24</v>
      </c>
      <c r="AY204" s="153" t="s">
        <v>161</v>
      </c>
      <c r="BK204" s="155">
        <f>SUM(BK205:BK221)</f>
        <v>0</v>
      </c>
    </row>
    <row r="205" spans="2:65" s="1" customFormat="1" ht="34.15" customHeight="1">
      <c r="B205" s="128"/>
      <c r="C205" s="157" t="s">
        <v>352</v>
      </c>
      <c r="D205" s="157" t="s">
        <v>162</v>
      </c>
      <c r="E205" s="158" t="s">
        <v>305</v>
      </c>
      <c r="F205" s="241" t="s">
        <v>306</v>
      </c>
      <c r="G205" s="241"/>
      <c r="H205" s="241"/>
      <c r="I205" s="241"/>
      <c r="J205" s="159" t="s">
        <v>177</v>
      </c>
      <c r="K205" s="160">
        <v>175</v>
      </c>
      <c r="L205" s="243">
        <v>0</v>
      </c>
      <c r="M205" s="243"/>
      <c r="N205" s="235">
        <f>ROUND(L205*K205,3)</f>
        <v>0</v>
      </c>
      <c r="O205" s="235"/>
      <c r="P205" s="235"/>
      <c r="Q205" s="235"/>
      <c r="R205" s="131"/>
      <c r="T205" s="161" t="s">
        <v>5</v>
      </c>
      <c r="U205" s="45" t="s">
        <v>44</v>
      </c>
      <c r="V205" s="37"/>
      <c r="W205" s="162">
        <f>V205*K205</f>
        <v>0</v>
      </c>
      <c r="X205" s="162">
        <v>0</v>
      </c>
      <c r="Y205" s="162">
        <f>X205*K205</f>
        <v>0</v>
      </c>
      <c r="Z205" s="162">
        <v>0</v>
      </c>
      <c r="AA205" s="163">
        <f>Z205*K205</f>
        <v>0</v>
      </c>
      <c r="AR205" s="20" t="s">
        <v>166</v>
      </c>
      <c r="AT205" s="20" t="s">
        <v>162</v>
      </c>
      <c r="AU205" s="20" t="s">
        <v>108</v>
      </c>
      <c r="AY205" s="20" t="s">
        <v>161</v>
      </c>
      <c r="BE205" s="102">
        <f>IF(U205="základní",N205,0)</f>
        <v>0</v>
      </c>
      <c r="BF205" s="102">
        <f>IF(U205="snížená",N205,0)</f>
        <v>0</v>
      </c>
      <c r="BG205" s="102">
        <f>IF(U205="zákl. přenesená",N205,0)</f>
        <v>0</v>
      </c>
      <c r="BH205" s="102">
        <f>IF(U205="sníž. přenesená",N205,0)</f>
        <v>0</v>
      </c>
      <c r="BI205" s="102">
        <f>IF(U205="nulová",N205,0)</f>
        <v>0</v>
      </c>
      <c r="BJ205" s="20" t="s">
        <v>24</v>
      </c>
      <c r="BK205" s="164">
        <f>ROUND(L205*K205,3)</f>
        <v>0</v>
      </c>
      <c r="BL205" s="20" t="s">
        <v>166</v>
      </c>
      <c r="BM205" s="20" t="s">
        <v>353</v>
      </c>
    </row>
    <row r="206" spans="2:65" s="10" customFormat="1" ht="14.45" customHeight="1">
      <c r="B206" s="165"/>
      <c r="C206" s="166"/>
      <c r="D206" s="166"/>
      <c r="E206" s="167" t="s">
        <v>5</v>
      </c>
      <c r="F206" s="248" t="s">
        <v>354</v>
      </c>
      <c r="G206" s="249"/>
      <c r="H206" s="249"/>
      <c r="I206" s="249"/>
      <c r="J206" s="166"/>
      <c r="K206" s="168">
        <v>175</v>
      </c>
      <c r="L206" s="166"/>
      <c r="M206" s="166"/>
      <c r="N206" s="166"/>
      <c r="O206" s="166"/>
      <c r="P206" s="166"/>
      <c r="Q206" s="166"/>
      <c r="R206" s="169"/>
      <c r="T206" s="170"/>
      <c r="U206" s="166"/>
      <c r="V206" s="166"/>
      <c r="W206" s="166"/>
      <c r="X206" s="166"/>
      <c r="Y206" s="166"/>
      <c r="Z206" s="166"/>
      <c r="AA206" s="171"/>
      <c r="AT206" s="172" t="s">
        <v>169</v>
      </c>
      <c r="AU206" s="172" t="s">
        <v>108</v>
      </c>
      <c r="AV206" s="10" t="s">
        <v>108</v>
      </c>
      <c r="AW206" s="10" t="s">
        <v>36</v>
      </c>
      <c r="AX206" s="10" t="s">
        <v>24</v>
      </c>
      <c r="AY206" s="172" t="s">
        <v>161</v>
      </c>
    </row>
    <row r="207" spans="2:65" s="1" customFormat="1" ht="22.9" customHeight="1">
      <c r="B207" s="128"/>
      <c r="C207" s="157" t="s">
        <v>355</v>
      </c>
      <c r="D207" s="157" t="s">
        <v>162</v>
      </c>
      <c r="E207" s="158" t="s">
        <v>244</v>
      </c>
      <c r="F207" s="241" t="s">
        <v>245</v>
      </c>
      <c r="G207" s="241"/>
      <c r="H207" s="241"/>
      <c r="I207" s="241"/>
      <c r="J207" s="159" t="s">
        <v>177</v>
      </c>
      <c r="K207" s="160">
        <v>175</v>
      </c>
      <c r="L207" s="243">
        <v>0</v>
      </c>
      <c r="M207" s="243"/>
      <c r="N207" s="235">
        <f t="shared" ref="N207:N215" si="25">ROUND(L207*K207,3)</f>
        <v>0</v>
      </c>
      <c r="O207" s="235"/>
      <c r="P207" s="235"/>
      <c r="Q207" s="235"/>
      <c r="R207" s="131"/>
      <c r="T207" s="161" t="s">
        <v>5</v>
      </c>
      <c r="U207" s="45" t="s">
        <v>44</v>
      </c>
      <c r="V207" s="37"/>
      <c r="W207" s="162">
        <f t="shared" ref="W207:W215" si="26">V207*K207</f>
        <v>0</v>
      </c>
      <c r="X207" s="162">
        <v>0</v>
      </c>
      <c r="Y207" s="162">
        <f t="shared" ref="Y207:Y215" si="27">X207*K207</f>
        <v>0</v>
      </c>
      <c r="Z207" s="162">
        <v>0</v>
      </c>
      <c r="AA207" s="163">
        <f t="shared" ref="AA207:AA215" si="28">Z207*K207</f>
        <v>0</v>
      </c>
      <c r="AR207" s="20" t="s">
        <v>166</v>
      </c>
      <c r="AT207" s="20" t="s">
        <v>162</v>
      </c>
      <c r="AU207" s="20" t="s">
        <v>108</v>
      </c>
      <c r="AY207" s="20" t="s">
        <v>161</v>
      </c>
      <c r="BE207" s="102">
        <f t="shared" ref="BE207:BE215" si="29">IF(U207="základní",N207,0)</f>
        <v>0</v>
      </c>
      <c r="BF207" s="102">
        <f t="shared" ref="BF207:BF215" si="30">IF(U207="snížená",N207,0)</f>
        <v>0</v>
      </c>
      <c r="BG207" s="102">
        <f t="shared" ref="BG207:BG215" si="31">IF(U207="zákl. přenesená",N207,0)</f>
        <v>0</v>
      </c>
      <c r="BH207" s="102">
        <f t="shared" ref="BH207:BH215" si="32">IF(U207="sníž. přenesená",N207,0)</f>
        <v>0</v>
      </c>
      <c r="BI207" s="102">
        <f t="shared" ref="BI207:BI215" si="33">IF(U207="nulová",N207,0)</f>
        <v>0</v>
      </c>
      <c r="BJ207" s="20" t="s">
        <v>24</v>
      </c>
      <c r="BK207" s="164">
        <f t="shared" ref="BK207:BK215" si="34">ROUND(L207*K207,3)</f>
        <v>0</v>
      </c>
      <c r="BL207" s="20" t="s">
        <v>166</v>
      </c>
      <c r="BM207" s="20" t="s">
        <v>356</v>
      </c>
    </row>
    <row r="208" spans="2:65" s="1" customFormat="1" ht="34.15" customHeight="1">
      <c r="B208" s="128"/>
      <c r="C208" s="157" t="s">
        <v>357</v>
      </c>
      <c r="D208" s="157" t="s">
        <v>162</v>
      </c>
      <c r="E208" s="158" t="s">
        <v>247</v>
      </c>
      <c r="F208" s="241" t="s">
        <v>248</v>
      </c>
      <c r="G208" s="241"/>
      <c r="H208" s="241"/>
      <c r="I208" s="241"/>
      <c r="J208" s="159" t="s">
        <v>177</v>
      </c>
      <c r="K208" s="160">
        <v>87.5</v>
      </c>
      <c r="L208" s="243">
        <v>0</v>
      </c>
      <c r="M208" s="243"/>
      <c r="N208" s="235">
        <f t="shared" si="25"/>
        <v>0</v>
      </c>
      <c r="O208" s="235"/>
      <c r="P208" s="235"/>
      <c r="Q208" s="235"/>
      <c r="R208" s="131"/>
      <c r="T208" s="161" t="s">
        <v>5</v>
      </c>
      <c r="U208" s="45" t="s">
        <v>44</v>
      </c>
      <c r="V208" s="37"/>
      <c r="W208" s="162">
        <f t="shared" si="26"/>
        <v>0</v>
      </c>
      <c r="X208" s="162">
        <v>0</v>
      </c>
      <c r="Y208" s="162">
        <f t="shared" si="27"/>
        <v>0</v>
      </c>
      <c r="Z208" s="162">
        <v>0</v>
      </c>
      <c r="AA208" s="163">
        <f t="shared" si="28"/>
        <v>0</v>
      </c>
      <c r="AR208" s="20" t="s">
        <v>166</v>
      </c>
      <c r="AT208" s="20" t="s">
        <v>162</v>
      </c>
      <c r="AU208" s="20" t="s">
        <v>108</v>
      </c>
      <c r="AY208" s="20" t="s">
        <v>161</v>
      </c>
      <c r="BE208" s="102">
        <f t="shared" si="29"/>
        <v>0</v>
      </c>
      <c r="BF208" s="102">
        <f t="shared" si="30"/>
        <v>0</v>
      </c>
      <c r="BG208" s="102">
        <f t="shared" si="31"/>
        <v>0</v>
      </c>
      <c r="BH208" s="102">
        <f t="shared" si="32"/>
        <v>0</v>
      </c>
      <c r="BI208" s="102">
        <f t="shared" si="33"/>
        <v>0</v>
      </c>
      <c r="BJ208" s="20" t="s">
        <v>24</v>
      </c>
      <c r="BK208" s="164">
        <f t="shared" si="34"/>
        <v>0</v>
      </c>
      <c r="BL208" s="20" t="s">
        <v>166</v>
      </c>
      <c r="BM208" s="20" t="s">
        <v>358</v>
      </c>
    </row>
    <row r="209" spans="2:65" s="1" customFormat="1" ht="22.9" customHeight="1">
      <c r="B209" s="128"/>
      <c r="C209" s="157" t="s">
        <v>359</v>
      </c>
      <c r="D209" s="157" t="s">
        <v>162</v>
      </c>
      <c r="E209" s="158" t="s">
        <v>315</v>
      </c>
      <c r="F209" s="241" t="s">
        <v>316</v>
      </c>
      <c r="G209" s="241"/>
      <c r="H209" s="241"/>
      <c r="I209" s="241"/>
      <c r="J209" s="159" t="s">
        <v>177</v>
      </c>
      <c r="K209" s="160">
        <v>87.5</v>
      </c>
      <c r="L209" s="243">
        <v>0</v>
      </c>
      <c r="M209" s="243"/>
      <c r="N209" s="235">
        <f t="shared" si="25"/>
        <v>0</v>
      </c>
      <c r="O209" s="235"/>
      <c r="P209" s="235"/>
      <c r="Q209" s="235"/>
      <c r="R209" s="131"/>
      <c r="T209" s="161" t="s">
        <v>5</v>
      </c>
      <c r="U209" s="45" t="s">
        <v>44</v>
      </c>
      <c r="V209" s="37"/>
      <c r="W209" s="162">
        <f t="shared" si="26"/>
        <v>0</v>
      </c>
      <c r="X209" s="162">
        <v>0</v>
      </c>
      <c r="Y209" s="162">
        <f t="shared" si="27"/>
        <v>0</v>
      </c>
      <c r="Z209" s="162">
        <v>0</v>
      </c>
      <c r="AA209" s="163">
        <f t="shared" si="28"/>
        <v>0</v>
      </c>
      <c r="AR209" s="20" t="s">
        <v>166</v>
      </c>
      <c r="AT209" s="20" t="s">
        <v>162</v>
      </c>
      <c r="AU209" s="20" t="s">
        <v>108</v>
      </c>
      <c r="AY209" s="20" t="s">
        <v>161</v>
      </c>
      <c r="BE209" s="102">
        <f t="shared" si="29"/>
        <v>0</v>
      </c>
      <c r="BF209" s="102">
        <f t="shared" si="30"/>
        <v>0</v>
      </c>
      <c r="BG209" s="102">
        <f t="shared" si="31"/>
        <v>0</v>
      </c>
      <c r="BH209" s="102">
        <f t="shared" si="32"/>
        <v>0</v>
      </c>
      <c r="BI209" s="102">
        <f t="shared" si="33"/>
        <v>0</v>
      </c>
      <c r="BJ209" s="20" t="s">
        <v>24</v>
      </c>
      <c r="BK209" s="164">
        <f t="shared" si="34"/>
        <v>0</v>
      </c>
      <c r="BL209" s="20" t="s">
        <v>166</v>
      </c>
      <c r="BM209" s="20" t="s">
        <v>360</v>
      </c>
    </row>
    <row r="210" spans="2:65" s="1" customFormat="1" ht="14.45" customHeight="1">
      <c r="B210" s="128"/>
      <c r="C210" s="157" t="s">
        <v>361</v>
      </c>
      <c r="D210" s="157" t="s">
        <v>162</v>
      </c>
      <c r="E210" s="158" t="s">
        <v>251</v>
      </c>
      <c r="F210" s="241" t="s">
        <v>252</v>
      </c>
      <c r="G210" s="241"/>
      <c r="H210" s="241"/>
      <c r="I210" s="241"/>
      <c r="J210" s="159" t="s">
        <v>177</v>
      </c>
      <c r="K210" s="160">
        <v>87.5</v>
      </c>
      <c r="L210" s="243">
        <v>0</v>
      </c>
      <c r="M210" s="243"/>
      <c r="N210" s="235">
        <f t="shared" si="25"/>
        <v>0</v>
      </c>
      <c r="O210" s="235"/>
      <c r="P210" s="235"/>
      <c r="Q210" s="235"/>
      <c r="R210" s="131"/>
      <c r="T210" s="161" t="s">
        <v>5</v>
      </c>
      <c r="U210" s="45" t="s">
        <v>44</v>
      </c>
      <c r="V210" s="37"/>
      <c r="W210" s="162">
        <f t="shared" si="26"/>
        <v>0</v>
      </c>
      <c r="X210" s="162">
        <v>0</v>
      </c>
      <c r="Y210" s="162">
        <f t="shared" si="27"/>
        <v>0</v>
      </c>
      <c r="Z210" s="162">
        <v>0</v>
      </c>
      <c r="AA210" s="163">
        <f t="shared" si="28"/>
        <v>0</v>
      </c>
      <c r="AR210" s="20" t="s">
        <v>166</v>
      </c>
      <c r="AT210" s="20" t="s">
        <v>162</v>
      </c>
      <c r="AU210" s="20" t="s">
        <v>108</v>
      </c>
      <c r="AY210" s="20" t="s">
        <v>161</v>
      </c>
      <c r="BE210" s="102">
        <f t="shared" si="29"/>
        <v>0</v>
      </c>
      <c r="BF210" s="102">
        <f t="shared" si="30"/>
        <v>0</v>
      </c>
      <c r="BG210" s="102">
        <f t="shared" si="31"/>
        <v>0</v>
      </c>
      <c r="BH210" s="102">
        <f t="shared" si="32"/>
        <v>0</v>
      </c>
      <c r="BI210" s="102">
        <f t="shared" si="33"/>
        <v>0</v>
      </c>
      <c r="BJ210" s="20" t="s">
        <v>24</v>
      </c>
      <c r="BK210" s="164">
        <f t="shared" si="34"/>
        <v>0</v>
      </c>
      <c r="BL210" s="20" t="s">
        <v>166</v>
      </c>
      <c r="BM210" s="20" t="s">
        <v>362</v>
      </c>
    </row>
    <row r="211" spans="2:65" s="1" customFormat="1" ht="22.9" customHeight="1">
      <c r="B211" s="128"/>
      <c r="C211" s="157" t="s">
        <v>363</v>
      </c>
      <c r="D211" s="157" t="s">
        <v>162</v>
      </c>
      <c r="E211" s="158" t="s">
        <v>364</v>
      </c>
      <c r="F211" s="241" t="s">
        <v>256</v>
      </c>
      <c r="G211" s="241"/>
      <c r="H211" s="241"/>
      <c r="I211" s="241"/>
      <c r="J211" s="159" t="s">
        <v>177</v>
      </c>
      <c r="K211" s="160">
        <v>87.5</v>
      </c>
      <c r="L211" s="243">
        <v>0</v>
      </c>
      <c r="M211" s="243"/>
      <c r="N211" s="235">
        <f t="shared" si="25"/>
        <v>0</v>
      </c>
      <c r="O211" s="235"/>
      <c r="P211" s="235"/>
      <c r="Q211" s="235"/>
      <c r="R211" s="131"/>
      <c r="T211" s="161" t="s">
        <v>5</v>
      </c>
      <c r="U211" s="45" t="s">
        <v>44</v>
      </c>
      <c r="V211" s="37"/>
      <c r="W211" s="162">
        <f t="shared" si="26"/>
        <v>0</v>
      </c>
      <c r="X211" s="162">
        <v>0</v>
      </c>
      <c r="Y211" s="162">
        <f t="shared" si="27"/>
        <v>0</v>
      </c>
      <c r="Z211" s="162">
        <v>0</v>
      </c>
      <c r="AA211" s="163">
        <f t="shared" si="28"/>
        <v>0</v>
      </c>
      <c r="AR211" s="20" t="s">
        <v>166</v>
      </c>
      <c r="AT211" s="20" t="s">
        <v>162</v>
      </c>
      <c r="AU211" s="20" t="s">
        <v>108</v>
      </c>
      <c r="AY211" s="20" t="s">
        <v>161</v>
      </c>
      <c r="BE211" s="102">
        <f t="shared" si="29"/>
        <v>0</v>
      </c>
      <c r="BF211" s="102">
        <f t="shared" si="30"/>
        <v>0</v>
      </c>
      <c r="BG211" s="102">
        <f t="shared" si="31"/>
        <v>0</v>
      </c>
      <c r="BH211" s="102">
        <f t="shared" si="32"/>
        <v>0</v>
      </c>
      <c r="BI211" s="102">
        <f t="shared" si="33"/>
        <v>0</v>
      </c>
      <c r="BJ211" s="20" t="s">
        <v>24</v>
      </c>
      <c r="BK211" s="164">
        <f t="shared" si="34"/>
        <v>0</v>
      </c>
      <c r="BL211" s="20" t="s">
        <v>166</v>
      </c>
      <c r="BM211" s="20" t="s">
        <v>365</v>
      </c>
    </row>
    <row r="212" spans="2:65" s="1" customFormat="1" ht="22.9" customHeight="1">
      <c r="B212" s="128"/>
      <c r="C212" s="157" t="s">
        <v>366</v>
      </c>
      <c r="D212" s="157" t="s">
        <v>162</v>
      </c>
      <c r="E212" s="158" t="s">
        <v>367</v>
      </c>
      <c r="F212" s="241" t="s">
        <v>368</v>
      </c>
      <c r="G212" s="241"/>
      <c r="H212" s="241"/>
      <c r="I212" s="241"/>
      <c r="J212" s="159" t="s">
        <v>191</v>
      </c>
      <c r="K212" s="160">
        <v>350</v>
      </c>
      <c r="L212" s="243">
        <v>0</v>
      </c>
      <c r="M212" s="243"/>
      <c r="N212" s="235">
        <f t="shared" si="25"/>
        <v>0</v>
      </c>
      <c r="O212" s="235"/>
      <c r="P212" s="235"/>
      <c r="Q212" s="235"/>
      <c r="R212" s="131"/>
      <c r="T212" s="161" t="s">
        <v>5</v>
      </c>
      <c r="U212" s="45" t="s">
        <v>44</v>
      </c>
      <c r="V212" s="37"/>
      <c r="W212" s="162">
        <f t="shared" si="26"/>
        <v>0</v>
      </c>
      <c r="X212" s="162">
        <v>3.3E-3</v>
      </c>
      <c r="Y212" s="162">
        <f t="shared" si="27"/>
        <v>1.155</v>
      </c>
      <c r="Z212" s="162">
        <v>0</v>
      </c>
      <c r="AA212" s="163">
        <f t="shared" si="28"/>
        <v>0</v>
      </c>
      <c r="AR212" s="20" t="s">
        <v>166</v>
      </c>
      <c r="AT212" s="20" t="s">
        <v>162</v>
      </c>
      <c r="AU212" s="20" t="s">
        <v>108</v>
      </c>
      <c r="AY212" s="20" t="s">
        <v>161</v>
      </c>
      <c r="BE212" s="102">
        <f t="shared" si="29"/>
        <v>0</v>
      </c>
      <c r="BF212" s="102">
        <f t="shared" si="30"/>
        <v>0</v>
      </c>
      <c r="BG212" s="102">
        <f t="shared" si="31"/>
        <v>0</v>
      </c>
      <c r="BH212" s="102">
        <f t="shared" si="32"/>
        <v>0</v>
      </c>
      <c r="BI212" s="102">
        <f t="shared" si="33"/>
        <v>0</v>
      </c>
      <c r="BJ212" s="20" t="s">
        <v>24</v>
      </c>
      <c r="BK212" s="164">
        <f t="shared" si="34"/>
        <v>0</v>
      </c>
      <c r="BL212" s="20" t="s">
        <v>166</v>
      </c>
      <c r="BM212" s="20" t="s">
        <v>369</v>
      </c>
    </row>
    <row r="213" spans="2:65" s="1" customFormat="1" ht="22.9" customHeight="1">
      <c r="B213" s="128"/>
      <c r="C213" s="157" t="s">
        <v>370</v>
      </c>
      <c r="D213" s="157" t="s">
        <v>162</v>
      </c>
      <c r="E213" s="158" t="s">
        <v>371</v>
      </c>
      <c r="F213" s="241" t="s">
        <v>372</v>
      </c>
      <c r="G213" s="241"/>
      <c r="H213" s="241"/>
      <c r="I213" s="241"/>
      <c r="J213" s="159" t="s">
        <v>294</v>
      </c>
      <c r="K213" s="160">
        <v>25</v>
      </c>
      <c r="L213" s="243">
        <v>0</v>
      </c>
      <c r="M213" s="243"/>
      <c r="N213" s="235">
        <f t="shared" si="25"/>
        <v>0</v>
      </c>
      <c r="O213" s="235"/>
      <c r="P213" s="235"/>
      <c r="Q213" s="235"/>
      <c r="R213" s="131"/>
      <c r="T213" s="161" t="s">
        <v>5</v>
      </c>
      <c r="U213" s="45" t="s">
        <v>44</v>
      </c>
      <c r="V213" s="37"/>
      <c r="W213" s="162">
        <f t="shared" si="26"/>
        <v>0</v>
      </c>
      <c r="X213" s="162">
        <v>2.0400000000000001E-3</v>
      </c>
      <c r="Y213" s="162">
        <f t="shared" si="27"/>
        <v>5.1000000000000004E-2</v>
      </c>
      <c r="Z213" s="162">
        <v>0</v>
      </c>
      <c r="AA213" s="163">
        <f t="shared" si="28"/>
        <v>0</v>
      </c>
      <c r="AR213" s="20" t="s">
        <v>166</v>
      </c>
      <c r="AT213" s="20" t="s">
        <v>162</v>
      </c>
      <c r="AU213" s="20" t="s">
        <v>108</v>
      </c>
      <c r="AY213" s="20" t="s">
        <v>161</v>
      </c>
      <c r="BE213" s="102">
        <f t="shared" si="29"/>
        <v>0</v>
      </c>
      <c r="BF213" s="102">
        <f t="shared" si="30"/>
        <v>0</v>
      </c>
      <c r="BG213" s="102">
        <f t="shared" si="31"/>
        <v>0</v>
      </c>
      <c r="BH213" s="102">
        <f t="shared" si="32"/>
        <v>0</v>
      </c>
      <c r="BI213" s="102">
        <f t="shared" si="33"/>
        <v>0</v>
      </c>
      <c r="BJ213" s="20" t="s">
        <v>24</v>
      </c>
      <c r="BK213" s="164">
        <f t="shared" si="34"/>
        <v>0</v>
      </c>
      <c r="BL213" s="20" t="s">
        <v>166</v>
      </c>
      <c r="BM213" s="20" t="s">
        <v>373</v>
      </c>
    </row>
    <row r="214" spans="2:65" s="1" customFormat="1" ht="22.9" customHeight="1">
      <c r="B214" s="128"/>
      <c r="C214" s="157" t="s">
        <v>374</v>
      </c>
      <c r="D214" s="157" t="s">
        <v>162</v>
      </c>
      <c r="E214" s="158" t="s">
        <v>375</v>
      </c>
      <c r="F214" s="241" t="s">
        <v>376</v>
      </c>
      <c r="G214" s="241"/>
      <c r="H214" s="241"/>
      <c r="I214" s="241"/>
      <c r="J214" s="159" t="s">
        <v>191</v>
      </c>
      <c r="K214" s="160">
        <v>350</v>
      </c>
      <c r="L214" s="243">
        <v>0</v>
      </c>
      <c r="M214" s="243"/>
      <c r="N214" s="235">
        <f t="shared" si="25"/>
        <v>0</v>
      </c>
      <c r="O214" s="235"/>
      <c r="P214" s="235"/>
      <c r="Q214" s="235"/>
      <c r="R214" s="131"/>
      <c r="T214" s="161" t="s">
        <v>5</v>
      </c>
      <c r="U214" s="45" t="s">
        <v>44</v>
      </c>
      <c r="V214" s="37"/>
      <c r="W214" s="162">
        <f t="shared" si="26"/>
        <v>0</v>
      </c>
      <c r="X214" s="162">
        <v>0</v>
      </c>
      <c r="Y214" s="162">
        <f t="shared" si="27"/>
        <v>0</v>
      </c>
      <c r="Z214" s="162">
        <v>0</v>
      </c>
      <c r="AA214" s="163">
        <f t="shared" si="28"/>
        <v>0</v>
      </c>
      <c r="AR214" s="20" t="s">
        <v>166</v>
      </c>
      <c r="AT214" s="20" t="s">
        <v>162</v>
      </c>
      <c r="AU214" s="20" t="s">
        <v>108</v>
      </c>
      <c r="AY214" s="20" t="s">
        <v>161</v>
      </c>
      <c r="BE214" s="102">
        <f t="shared" si="29"/>
        <v>0</v>
      </c>
      <c r="BF214" s="102">
        <f t="shared" si="30"/>
        <v>0</v>
      </c>
      <c r="BG214" s="102">
        <f t="shared" si="31"/>
        <v>0</v>
      </c>
      <c r="BH214" s="102">
        <f t="shared" si="32"/>
        <v>0</v>
      </c>
      <c r="BI214" s="102">
        <f t="shared" si="33"/>
        <v>0</v>
      </c>
      <c r="BJ214" s="20" t="s">
        <v>24</v>
      </c>
      <c r="BK214" s="164">
        <f t="shared" si="34"/>
        <v>0</v>
      </c>
      <c r="BL214" s="20" t="s">
        <v>166</v>
      </c>
      <c r="BM214" s="20" t="s">
        <v>377</v>
      </c>
    </row>
    <row r="215" spans="2:65" s="1" customFormat="1" ht="22.9" customHeight="1">
      <c r="B215" s="128"/>
      <c r="C215" s="157" t="s">
        <v>378</v>
      </c>
      <c r="D215" s="157" t="s">
        <v>162</v>
      </c>
      <c r="E215" s="158" t="s">
        <v>379</v>
      </c>
      <c r="F215" s="241" t="s">
        <v>380</v>
      </c>
      <c r="G215" s="241"/>
      <c r="H215" s="241"/>
      <c r="I215" s="241"/>
      <c r="J215" s="159" t="s">
        <v>177</v>
      </c>
      <c r="K215" s="160">
        <v>17.5</v>
      </c>
      <c r="L215" s="243">
        <v>0</v>
      </c>
      <c r="M215" s="243"/>
      <c r="N215" s="235">
        <f t="shared" si="25"/>
        <v>0</v>
      </c>
      <c r="O215" s="235"/>
      <c r="P215" s="235"/>
      <c r="Q215" s="235"/>
      <c r="R215" s="131"/>
      <c r="T215" s="161" t="s">
        <v>5</v>
      </c>
      <c r="U215" s="45" t="s">
        <v>44</v>
      </c>
      <c r="V215" s="37"/>
      <c r="W215" s="162">
        <f t="shared" si="26"/>
        <v>0</v>
      </c>
      <c r="X215" s="162">
        <v>1.8907700000000001</v>
      </c>
      <c r="Y215" s="162">
        <f t="shared" si="27"/>
        <v>33.088475000000003</v>
      </c>
      <c r="Z215" s="162">
        <v>0</v>
      </c>
      <c r="AA215" s="163">
        <f t="shared" si="28"/>
        <v>0</v>
      </c>
      <c r="AR215" s="20" t="s">
        <v>166</v>
      </c>
      <c r="AT215" s="20" t="s">
        <v>162</v>
      </c>
      <c r="AU215" s="20" t="s">
        <v>108</v>
      </c>
      <c r="AY215" s="20" t="s">
        <v>161</v>
      </c>
      <c r="BE215" s="102">
        <f t="shared" si="29"/>
        <v>0</v>
      </c>
      <c r="BF215" s="102">
        <f t="shared" si="30"/>
        <v>0</v>
      </c>
      <c r="BG215" s="102">
        <f t="shared" si="31"/>
        <v>0</v>
      </c>
      <c r="BH215" s="102">
        <f t="shared" si="32"/>
        <v>0</v>
      </c>
      <c r="BI215" s="102">
        <f t="shared" si="33"/>
        <v>0</v>
      </c>
      <c r="BJ215" s="20" t="s">
        <v>24</v>
      </c>
      <c r="BK215" s="164">
        <f t="shared" si="34"/>
        <v>0</v>
      </c>
      <c r="BL215" s="20" t="s">
        <v>166</v>
      </c>
      <c r="BM215" s="20" t="s">
        <v>381</v>
      </c>
    </row>
    <row r="216" spans="2:65" s="10" customFormat="1" ht="14.45" customHeight="1">
      <c r="B216" s="165"/>
      <c r="C216" s="166"/>
      <c r="D216" s="166"/>
      <c r="E216" s="167" t="s">
        <v>5</v>
      </c>
      <c r="F216" s="248" t="s">
        <v>382</v>
      </c>
      <c r="G216" s="249"/>
      <c r="H216" s="249"/>
      <c r="I216" s="249"/>
      <c r="J216" s="166"/>
      <c r="K216" s="168">
        <v>17.5</v>
      </c>
      <c r="L216" s="166"/>
      <c r="M216" s="166"/>
      <c r="N216" s="166"/>
      <c r="O216" s="166"/>
      <c r="P216" s="166"/>
      <c r="Q216" s="166"/>
      <c r="R216" s="169"/>
      <c r="T216" s="170"/>
      <c r="U216" s="166"/>
      <c r="V216" s="166"/>
      <c r="W216" s="166"/>
      <c r="X216" s="166"/>
      <c r="Y216" s="166"/>
      <c r="Z216" s="166"/>
      <c r="AA216" s="171"/>
      <c r="AT216" s="172" t="s">
        <v>169</v>
      </c>
      <c r="AU216" s="172" t="s">
        <v>108</v>
      </c>
      <c r="AV216" s="10" t="s">
        <v>108</v>
      </c>
      <c r="AW216" s="10" t="s">
        <v>36</v>
      </c>
      <c r="AX216" s="10" t="s">
        <v>24</v>
      </c>
      <c r="AY216" s="172" t="s">
        <v>161</v>
      </c>
    </row>
    <row r="217" spans="2:65" s="1" customFormat="1" ht="34.15" customHeight="1">
      <c r="B217" s="128"/>
      <c r="C217" s="157" t="s">
        <v>383</v>
      </c>
      <c r="D217" s="157" t="s">
        <v>162</v>
      </c>
      <c r="E217" s="158" t="s">
        <v>325</v>
      </c>
      <c r="F217" s="241" t="s">
        <v>326</v>
      </c>
      <c r="G217" s="241"/>
      <c r="H217" s="241"/>
      <c r="I217" s="241"/>
      <c r="J217" s="159" t="s">
        <v>177</v>
      </c>
      <c r="K217" s="160">
        <v>70</v>
      </c>
      <c r="L217" s="243">
        <v>0</v>
      </c>
      <c r="M217" s="243"/>
      <c r="N217" s="235">
        <f>ROUND(L217*K217,3)</f>
        <v>0</v>
      </c>
      <c r="O217" s="235"/>
      <c r="P217" s="235"/>
      <c r="Q217" s="235"/>
      <c r="R217" s="131"/>
      <c r="T217" s="161" t="s">
        <v>5</v>
      </c>
      <c r="U217" s="45" t="s">
        <v>44</v>
      </c>
      <c r="V217" s="37"/>
      <c r="W217" s="162">
        <f>V217*K217</f>
        <v>0</v>
      </c>
      <c r="X217" s="162">
        <v>0</v>
      </c>
      <c r="Y217" s="162">
        <f>X217*K217</f>
        <v>0</v>
      </c>
      <c r="Z217" s="162">
        <v>0</v>
      </c>
      <c r="AA217" s="163">
        <f>Z217*K217</f>
        <v>0</v>
      </c>
      <c r="AR217" s="20" t="s">
        <v>166</v>
      </c>
      <c r="AT217" s="20" t="s">
        <v>162</v>
      </c>
      <c r="AU217" s="20" t="s">
        <v>108</v>
      </c>
      <c r="AY217" s="20" t="s">
        <v>161</v>
      </c>
      <c r="BE217" s="102">
        <f>IF(U217="základní",N217,0)</f>
        <v>0</v>
      </c>
      <c r="BF217" s="102">
        <f>IF(U217="snížená",N217,0)</f>
        <v>0</v>
      </c>
      <c r="BG217" s="102">
        <f>IF(U217="zákl. přenesená",N217,0)</f>
        <v>0</v>
      </c>
      <c r="BH217" s="102">
        <f>IF(U217="sníž. přenesená",N217,0)</f>
        <v>0</v>
      </c>
      <c r="BI217" s="102">
        <f>IF(U217="nulová",N217,0)</f>
        <v>0</v>
      </c>
      <c r="BJ217" s="20" t="s">
        <v>24</v>
      </c>
      <c r="BK217" s="164">
        <f>ROUND(L217*K217,3)</f>
        <v>0</v>
      </c>
      <c r="BL217" s="20" t="s">
        <v>166</v>
      </c>
      <c r="BM217" s="20" t="s">
        <v>384</v>
      </c>
    </row>
    <row r="218" spans="2:65" s="10" customFormat="1" ht="14.45" customHeight="1">
      <c r="B218" s="165"/>
      <c r="C218" s="166"/>
      <c r="D218" s="166"/>
      <c r="E218" s="167" t="s">
        <v>5</v>
      </c>
      <c r="F218" s="248" t="s">
        <v>385</v>
      </c>
      <c r="G218" s="249"/>
      <c r="H218" s="249"/>
      <c r="I218" s="249"/>
      <c r="J218" s="166"/>
      <c r="K218" s="168">
        <v>70</v>
      </c>
      <c r="L218" s="166"/>
      <c r="M218" s="166"/>
      <c r="N218" s="166"/>
      <c r="O218" s="166"/>
      <c r="P218" s="166"/>
      <c r="Q218" s="166"/>
      <c r="R218" s="169"/>
      <c r="T218" s="170"/>
      <c r="U218" s="166"/>
      <c r="V218" s="166"/>
      <c r="W218" s="166"/>
      <c r="X218" s="166"/>
      <c r="Y218" s="166"/>
      <c r="Z218" s="166"/>
      <c r="AA218" s="171"/>
      <c r="AT218" s="172" t="s">
        <v>169</v>
      </c>
      <c r="AU218" s="172" t="s">
        <v>108</v>
      </c>
      <c r="AV218" s="10" t="s">
        <v>108</v>
      </c>
      <c r="AW218" s="10" t="s">
        <v>36</v>
      </c>
      <c r="AX218" s="10" t="s">
        <v>79</v>
      </c>
      <c r="AY218" s="172" t="s">
        <v>161</v>
      </c>
    </row>
    <row r="219" spans="2:65" s="11" customFormat="1" ht="14.45" customHeight="1">
      <c r="B219" s="177"/>
      <c r="C219" s="178"/>
      <c r="D219" s="178"/>
      <c r="E219" s="179" t="s">
        <v>5</v>
      </c>
      <c r="F219" s="250" t="s">
        <v>329</v>
      </c>
      <c r="G219" s="251"/>
      <c r="H219" s="251"/>
      <c r="I219" s="251"/>
      <c r="J219" s="178"/>
      <c r="K219" s="180">
        <v>70</v>
      </c>
      <c r="L219" s="178"/>
      <c r="M219" s="178"/>
      <c r="N219" s="178"/>
      <c r="O219" s="178"/>
      <c r="P219" s="178"/>
      <c r="Q219" s="178"/>
      <c r="R219" s="181"/>
      <c r="T219" s="182"/>
      <c r="U219" s="178"/>
      <c r="V219" s="178"/>
      <c r="W219" s="178"/>
      <c r="X219" s="178"/>
      <c r="Y219" s="178"/>
      <c r="Z219" s="178"/>
      <c r="AA219" s="183"/>
      <c r="AT219" s="184" t="s">
        <v>169</v>
      </c>
      <c r="AU219" s="184" t="s">
        <v>108</v>
      </c>
      <c r="AV219" s="11" t="s">
        <v>166</v>
      </c>
      <c r="AW219" s="11" t="s">
        <v>36</v>
      </c>
      <c r="AX219" s="11" t="s">
        <v>24</v>
      </c>
      <c r="AY219" s="184" t="s">
        <v>161</v>
      </c>
    </row>
    <row r="220" spans="2:65" s="1" customFormat="1" ht="22.9" customHeight="1">
      <c r="B220" s="128"/>
      <c r="C220" s="173" t="s">
        <v>386</v>
      </c>
      <c r="D220" s="173" t="s">
        <v>291</v>
      </c>
      <c r="E220" s="174" t="s">
        <v>331</v>
      </c>
      <c r="F220" s="245" t="s">
        <v>332</v>
      </c>
      <c r="G220" s="245"/>
      <c r="H220" s="245"/>
      <c r="I220" s="245"/>
      <c r="J220" s="175" t="s">
        <v>172</v>
      </c>
      <c r="K220" s="176">
        <v>140</v>
      </c>
      <c r="L220" s="244">
        <v>0</v>
      </c>
      <c r="M220" s="244"/>
      <c r="N220" s="254">
        <f>ROUND(L220*K220,3)</f>
        <v>0</v>
      </c>
      <c r="O220" s="235"/>
      <c r="P220" s="235"/>
      <c r="Q220" s="235"/>
      <c r="R220" s="131"/>
      <c r="T220" s="161" t="s">
        <v>5</v>
      </c>
      <c r="U220" s="45" t="s">
        <v>44</v>
      </c>
      <c r="V220" s="37"/>
      <c r="W220" s="162">
        <f>V220*K220</f>
        <v>0</v>
      </c>
      <c r="X220" s="162">
        <v>1</v>
      </c>
      <c r="Y220" s="162">
        <f>X220*K220</f>
        <v>140</v>
      </c>
      <c r="Z220" s="162">
        <v>0</v>
      </c>
      <c r="AA220" s="163">
        <f>Z220*K220</f>
        <v>0</v>
      </c>
      <c r="AR220" s="20" t="s">
        <v>197</v>
      </c>
      <c r="AT220" s="20" t="s">
        <v>291</v>
      </c>
      <c r="AU220" s="20" t="s">
        <v>108</v>
      </c>
      <c r="AY220" s="20" t="s">
        <v>161</v>
      </c>
      <c r="BE220" s="102">
        <f>IF(U220="základní",N220,0)</f>
        <v>0</v>
      </c>
      <c r="BF220" s="102">
        <f>IF(U220="snížená",N220,0)</f>
        <v>0</v>
      </c>
      <c r="BG220" s="102">
        <f>IF(U220="zákl. přenesená",N220,0)</f>
        <v>0</v>
      </c>
      <c r="BH220" s="102">
        <f>IF(U220="sníž. přenesená",N220,0)</f>
        <v>0</v>
      </c>
      <c r="BI220" s="102">
        <f>IF(U220="nulová",N220,0)</f>
        <v>0</v>
      </c>
      <c r="BJ220" s="20" t="s">
        <v>24</v>
      </c>
      <c r="BK220" s="164">
        <f>ROUND(L220*K220,3)</f>
        <v>0</v>
      </c>
      <c r="BL220" s="20" t="s">
        <v>166</v>
      </c>
      <c r="BM220" s="20" t="s">
        <v>387</v>
      </c>
    </row>
    <row r="221" spans="2:65" s="1" customFormat="1" ht="22.9" customHeight="1">
      <c r="B221" s="128"/>
      <c r="C221" s="157" t="s">
        <v>388</v>
      </c>
      <c r="D221" s="157" t="s">
        <v>162</v>
      </c>
      <c r="E221" s="158" t="s">
        <v>301</v>
      </c>
      <c r="F221" s="241" t="s">
        <v>302</v>
      </c>
      <c r="G221" s="241"/>
      <c r="H221" s="241"/>
      <c r="I221" s="241"/>
      <c r="J221" s="159" t="s">
        <v>172</v>
      </c>
      <c r="K221" s="160">
        <v>174.29400000000001</v>
      </c>
      <c r="L221" s="243">
        <v>0</v>
      </c>
      <c r="M221" s="243"/>
      <c r="N221" s="235">
        <f>ROUND(L221*K221,3)</f>
        <v>0</v>
      </c>
      <c r="O221" s="235"/>
      <c r="P221" s="235"/>
      <c r="Q221" s="235"/>
      <c r="R221" s="131"/>
      <c r="T221" s="161" t="s">
        <v>5</v>
      </c>
      <c r="U221" s="45" t="s">
        <v>44</v>
      </c>
      <c r="V221" s="37"/>
      <c r="W221" s="162">
        <f>V221*K221</f>
        <v>0</v>
      </c>
      <c r="X221" s="162">
        <v>0</v>
      </c>
      <c r="Y221" s="162">
        <f>X221*K221</f>
        <v>0</v>
      </c>
      <c r="Z221" s="162">
        <v>0</v>
      </c>
      <c r="AA221" s="163">
        <f>Z221*K221</f>
        <v>0</v>
      </c>
      <c r="AR221" s="20" t="s">
        <v>166</v>
      </c>
      <c r="AT221" s="20" t="s">
        <v>162</v>
      </c>
      <c r="AU221" s="20" t="s">
        <v>108</v>
      </c>
      <c r="AY221" s="20" t="s">
        <v>161</v>
      </c>
      <c r="BE221" s="102">
        <f>IF(U221="základní",N221,0)</f>
        <v>0</v>
      </c>
      <c r="BF221" s="102">
        <f>IF(U221="snížená",N221,0)</f>
        <v>0</v>
      </c>
      <c r="BG221" s="102">
        <f>IF(U221="zákl. přenesená",N221,0)</f>
        <v>0</v>
      </c>
      <c r="BH221" s="102">
        <f>IF(U221="sníž. přenesená",N221,0)</f>
        <v>0</v>
      </c>
      <c r="BI221" s="102">
        <f>IF(U221="nulová",N221,0)</f>
        <v>0</v>
      </c>
      <c r="BJ221" s="20" t="s">
        <v>24</v>
      </c>
      <c r="BK221" s="164">
        <f>ROUND(L221*K221,3)</f>
        <v>0</v>
      </c>
      <c r="BL221" s="20" t="s">
        <v>166</v>
      </c>
      <c r="BM221" s="20" t="s">
        <v>389</v>
      </c>
    </row>
    <row r="222" spans="2:65" s="9" customFormat="1" ht="29.85" customHeight="1">
      <c r="B222" s="146"/>
      <c r="C222" s="147"/>
      <c r="D222" s="156" t="s">
        <v>125</v>
      </c>
      <c r="E222" s="156"/>
      <c r="F222" s="156"/>
      <c r="G222" s="156"/>
      <c r="H222" s="156"/>
      <c r="I222" s="156"/>
      <c r="J222" s="156"/>
      <c r="K222" s="156"/>
      <c r="L222" s="156"/>
      <c r="M222" s="156"/>
      <c r="N222" s="246">
        <f>BK222</f>
        <v>0</v>
      </c>
      <c r="O222" s="247"/>
      <c r="P222" s="247"/>
      <c r="Q222" s="247"/>
      <c r="R222" s="149"/>
      <c r="T222" s="150"/>
      <c r="U222" s="147"/>
      <c r="V222" s="147"/>
      <c r="W222" s="151">
        <f>SUM(W223:W231)</f>
        <v>0</v>
      </c>
      <c r="X222" s="147"/>
      <c r="Y222" s="151">
        <f>SUM(Y223:Y231)</f>
        <v>31.295999999999996</v>
      </c>
      <c r="Z222" s="147"/>
      <c r="AA222" s="152">
        <f>SUM(AA223:AA231)</f>
        <v>0</v>
      </c>
      <c r="AR222" s="153" t="s">
        <v>24</v>
      </c>
      <c r="AT222" s="154" t="s">
        <v>78</v>
      </c>
      <c r="AU222" s="154" t="s">
        <v>24</v>
      </c>
      <c r="AY222" s="153" t="s">
        <v>161</v>
      </c>
      <c r="BK222" s="155">
        <f>SUM(BK223:BK231)</f>
        <v>0</v>
      </c>
    </row>
    <row r="223" spans="2:65" s="1" customFormat="1" ht="22.9" customHeight="1">
      <c r="B223" s="128"/>
      <c r="C223" s="157" t="s">
        <v>390</v>
      </c>
      <c r="D223" s="157" t="s">
        <v>162</v>
      </c>
      <c r="E223" s="158" t="s">
        <v>239</v>
      </c>
      <c r="F223" s="241" t="s">
        <v>240</v>
      </c>
      <c r="G223" s="241"/>
      <c r="H223" s="241"/>
      <c r="I223" s="241"/>
      <c r="J223" s="159" t="s">
        <v>177</v>
      </c>
      <c r="K223" s="160">
        <v>19.2</v>
      </c>
      <c r="L223" s="243">
        <v>0</v>
      </c>
      <c r="M223" s="243"/>
      <c r="N223" s="235">
        <f>ROUND(L223*K223,3)</f>
        <v>0</v>
      </c>
      <c r="O223" s="235"/>
      <c r="P223" s="235"/>
      <c r="Q223" s="235"/>
      <c r="R223" s="131"/>
      <c r="T223" s="161" t="s">
        <v>5</v>
      </c>
      <c r="U223" s="45" t="s">
        <v>44</v>
      </c>
      <c r="V223" s="37"/>
      <c r="W223" s="162">
        <f>V223*K223</f>
        <v>0</v>
      </c>
      <c r="X223" s="162">
        <v>0</v>
      </c>
      <c r="Y223" s="162">
        <f>X223*K223</f>
        <v>0</v>
      </c>
      <c r="Z223" s="162">
        <v>0</v>
      </c>
      <c r="AA223" s="163">
        <f>Z223*K223</f>
        <v>0</v>
      </c>
      <c r="AR223" s="20" t="s">
        <v>166</v>
      </c>
      <c r="AT223" s="20" t="s">
        <v>162</v>
      </c>
      <c r="AU223" s="20" t="s">
        <v>108</v>
      </c>
      <c r="AY223" s="20" t="s">
        <v>161</v>
      </c>
      <c r="BE223" s="102">
        <f>IF(U223="základní",N223,0)</f>
        <v>0</v>
      </c>
      <c r="BF223" s="102">
        <f>IF(U223="snížená",N223,0)</f>
        <v>0</v>
      </c>
      <c r="BG223" s="102">
        <f>IF(U223="zákl. přenesená",N223,0)</f>
        <v>0</v>
      </c>
      <c r="BH223" s="102">
        <f>IF(U223="sníž. přenesená",N223,0)</f>
        <v>0</v>
      </c>
      <c r="BI223" s="102">
        <f>IF(U223="nulová",N223,0)</f>
        <v>0</v>
      </c>
      <c r="BJ223" s="20" t="s">
        <v>24</v>
      </c>
      <c r="BK223" s="164">
        <f>ROUND(L223*K223,3)</f>
        <v>0</v>
      </c>
      <c r="BL223" s="20" t="s">
        <v>166</v>
      </c>
      <c r="BM223" s="20" t="s">
        <v>391</v>
      </c>
    </row>
    <row r="224" spans="2:65" s="10" customFormat="1" ht="14.45" customHeight="1">
      <c r="B224" s="165"/>
      <c r="C224" s="166"/>
      <c r="D224" s="166"/>
      <c r="E224" s="167" t="s">
        <v>5</v>
      </c>
      <c r="F224" s="248" t="s">
        <v>242</v>
      </c>
      <c r="G224" s="249"/>
      <c r="H224" s="249"/>
      <c r="I224" s="249"/>
      <c r="J224" s="166"/>
      <c r="K224" s="168">
        <v>19.2</v>
      </c>
      <c r="L224" s="166"/>
      <c r="M224" s="166"/>
      <c r="N224" s="166"/>
      <c r="O224" s="166"/>
      <c r="P224" s="166"/>
      <c r="Q224" s="166"/>
      <c r="R224" s="169"/>
      <c r="T224" s="170"/>
      <c r="U224" s="166"/>
      <c r="V224" s="166"/>
      <c r="W224" s="166"/>
      <c r="X224" s="166"/>
      <c r="Y224" s="166"/>
      <c r="Z224" s="166"/>
      <c r="AA224" s="171"/>
      <c r="AT224" s="172" t="s">
        <v>169</v>
      </c>
      <c r="AU224" s="172" t="s">
        <v>108</v>
      </c>
      <c r="AV224" s="10" t="s">
        <v>108</v>
      </c>
      <c r="AW224" s="10" t="s">
        <v>36</v>
      </c>
      <c r="AX224" s="10" t="s">
        <v>24</v>
      </c>
      <c r="AY224" s="172" t="s">
        <v>161</v>
      </c>
    </row>
    <row r="225" spans="2:65" s="1" customFormat="1" ht="22.9" customHeight="1">
      <c r="B225" s="128"/>
      <c r="C225" s="157" t="s">
        <v>392</v>
      </c>
      <c r="D225" s="157" t="s">
        <v>162</v>
      </c>
      <c r="E225" s="158" t="s">
        <v>244</v>
      </c>
      <c r="F225" s="241" t="s">
        <v>245</v>
      </c>
      <c r="G225" s="241"/>
      <c r="H225" s="241"/>
      <c r="I225" s="241"/>
      <c r="J225" s="159" t="s">
        <v>177</v>
      </c>
      <c r="K225" s="160">
        <v>19.2</v>
      </c>
      <c r="L225" s="243">
        <v>0</v>
      </c>
      <c r="M225" s="243"/>
      <c r="N225" s="235">
        <f t="shared" ref="N225:N231" si="35">ROUND(L225*K225,3)</f>
        <v>0</v>
      </c>
      <c r="O225" s="235"/>
      <c r="P225" s="235"/>
      <c r="Q225" s="235"/>
      <c r="R225" s="131"/>
      <c r="T225" s="161" t="s">
        <v>5</v>
      </c>
      <c r="U225" s="45" t="s">
        <v>44</v>
      </c>
      <c r="V225" s="37"/>
      <c r="W225" s="162">
        <f t="shared" ref="W225:W231" si="36">V225*K225</f>
        <v>0</v>
      </c>
      <c r="X225" s="162">
        <v>0</v>
      </c>
      <c r="Y225" s="162">
        <f t="shared" ref="Y225:Y231" si="37">X225*K225</f>
        <v>0</v>
      </c>
      <c r="Z225" s="162">
        <v>0</v>
      </c>
      <c r="AA225" s="163">
        <f t="shared" ref="AA225:AA231" si="38">Z225*K225</f>
        <v>0</v>
      </c>
      <c r="AR225" s="20" t="s">
        <v>166</v>
      </c>
      <c r="AT225" s="20" t="s">
        <v>162</v>
      </c>
      <c r="AU225" s="20" t="s">
        <v>108</v>
      </c>
      <c r="AY225" s="20" t="s">
        <v>161</v>
      </c>
      <c r="BE225" s="102">
        <f t="shared" ref="BE225:BE231" si="39">IF(U225="základní",N225,0)</f>
        <v>0</v>
      </c>
      <c r="BF225" s="102">
        <f t="shared" ref="BF225:BF231" si="40">IF(U225="snížená",N225,0)</f>
        <v>0</v>
      </c>
      <c r="BG225" s="102">
        <f t="shared" ref="BG225:BG231" si="41">IF(U225="zákl. přenesená",N225,0)</f>
        <v>0</v>
      </c>
      <c r="BH225" s="102">
        <f t="shared" ref="BH225:BH231" si="42">IF(U225="sníž. přenesená",N225,0)</f>
        <v>0</v>
      </c>
      <c r="BI225" s="102">
        <f t="shared" ref="BI225:BI231" si="43">IF(U225="nulová",N225,0)</f>
        <v>0</v>
      </c>
      <c r="BJ225" s="20" t="s">
        <v>24</v>
      </c>
      <c r="BK225" s="164">
        <f t="shared" ref="BK225:BK231" si="44">ROUND(L225*K225,3)</f>
        <v>0</v>
      </c>
      <c r="BL225" s="20" t="s">
        <v>166</v>
      </c>
      <c r="BM225" s="20" t="s">
        <v>393</v>
      </c>
    </row>
    <row r="226" spans="2:65" s="1" customFormat="1" ht="22.9" customHeight="1">
      <c r="B226" s="128"/>
      <c r="C226" s="157" t="s">
        <v>394</v>
      </c>
      <c r="D226" s="157" t="s">
        <v>162</v>
      </c>
      <c r="E226" s="158" t="s">
        <v>315</v>
      </c>
      <c r="F226" s="241" t="s">
        <v>316</v>
      </c>
      <c r="G226" s="241"/>
      <c r="H226" s="241"/>
      <c r="I226" s="241"/>
      <c r="J226" s="159" t="s">
        <v>177</v>
      </c>
      <c r="K226" s="160">
        <v>19.2</v>
      </c>
      <c r="L226" s="243">
        <v>0</v>
      </c>
      <c r="M226" s="243"/>
      <c r="N226" s="235">
        <f t="shared" si="35"/>
        <v>0</v>
      </c>
      <c r="O226" s="235"/>
      <c r="P226" s="235"/>
      <c r="Q226" s="235"/>
      <c r="R226" s="131"/>
      <c r="T226" s="161" t="s">
        <v>5</v>
      </c>
      <c r="U226" s="45" t="s">
        <v>44</v>
      </c>
      <c r="V226" s="37"/>
      <c r="W226" s="162">
        <f t="shared" si="36"/>
        <v>0</v>
      </c>
      <c r="X226" s="162">
        <v>0</v>
      </c>
      <c r="Y226" s="162">
        <f t="shared" si="37"/>
        <v>0</v>
      </c>
      <c r="Z226" s="162">
        <v>0</v>
      </c>
      <c r="AA226" s="163">
        <f t="shared" si="38"/>
        <v>0</v>
      </c>
      <c r="AR226" s="20" t="s">
        <v>166</v>
      </c>
      <c r="AT226" s="20" t="s">
        <v>162</v>
      </c>
      <c r="AU226" s="20" t="s">
        <v>108</v>
      </c>
      <c r="AY226" s="20" t="s">
        <v>161</v>
      </c>
      <c r="BE226" s="102">
        <f t="shared" si="39"/>
        <v>0</v>
      </c>
      <c r="BF226" s="102">
        <f t="shared" si="40"/>
        <v>0</v>
      </c>
      <c r="BG226" s="102">
        <f t="shared" si="41"/>
        <v>0</v>
      </c>
      <c r="BH226" s="102">
        <f t="shared" si="42"/>
        <v>0</v>
      </c>
      <c r="BI226" s="102">
        <f t="shared" si="43"/>
        <v>0</v>
      </c>
      <c r="BJ226" s="20" t="s">
        <v>24</v>
      </c>
      <c r="BK226" s="164">
        <f t="shared" si="44"/>
        <v>0</v>
      </c>
      <c r="BL226" s="20" t="s">
        <v>166</v>
      </c>
      <c r="BM226" s="20" t="s">
        <v>395</v>
      </c>
    </row>
    <row r="227" spans="2:65" s="1" customFormat="1" ht="34.15" customHeight="1">
      <c r="B227" s="128"/>
      <c r="C227" s="157" t="s">
        <v>396</v>
      </c>
      <c r="D227" s="157" t="s">
        <v>162</v>
      </c>
      <c r="E227" s="158" t="s">
        <v>247</v>
      </c>
      <c r="F227" s="241" t="s">
        <v>248</v>
      </c>
      <c r="G227" s="241"/>
      <c r="H227" s="241"/>
      <c r="I227" s="241"/>
      <c r="J227" s="159" t="s">
        <v>177</v>
      </c>
      <c r="K227" s="160">
        <v>19.2</v>
      </c>
      <c r="L227" s="243">
        <v>0</v>
      </c>
      <c r="M227" s="243"/>
      <c r="N227" s="235">
        <f t="shared" si="35"/>
        <v>0</v>
      </c>
      <c r="O227" s="235"/>
      <c r="P227" s="235"/>
      <c r="Q227" s="235"/>
      <c r="R227" s="131"/>
      <c r="T227" s="161" t="s">
        <v>5</v>
      </c>
      <c r="U227" s="45" t="s">
        <v>44</v>
      </c>
      <c r="V227" s="37"/>
      <c r="W227" s="162">
        <f t="shared" si="36"/>
        <v>0</v>
      </c>
      <c r="X227" s="162">
        <v>0</v>
      </c>
      <c r="Y227" s="162">
        <f t="shared" si="37"/>
        <v>0</v>
      </c>
      <c r="Z227" s="162">
        <v>0</v>
      </c>
      <c r="AA227" s="163">
        <f t="shared" si="38"/>
        <v>0</v>
      </c>
      <c r="AR227" s="20" t="s">
        <v>166</v>
      </c>
      <c r="AT227" s="20" t="s">
        <v>162</v>
      </c>
      <c r="AU227" s="20" t="s">
        <v>108</v>
      </c>
      <c r="AY227" s="20" t="s">
        <v>161</v>
      </c>
      <c r="BE227" s="102">
        <f t="shared" si="39"/>
        <v>0</v>
      </c>
      <c r="BF227" s="102">
        <f t="shared" si="40"/>
        <v>0</v>
      </c>
      <c r="BG227" s="102">
        <f t="shared" si="41"/>
        <v>0</v>
      </c>
      <c r="BH227" s="102">
        <f t="shared" si="42"/>
        <v>0</v>
      </c>
      <c r="BI227" s="102">
        <f t="shared" si="43"/>
        <v>0</v>
      </c>
      <c r="BJ227" s="20" t="s">
        <v>24</v>
      </c>
      <c r="BK227" s="164">
        <f t="shared" si="44"/>
        <v>0</v>
      </c>
      <c r="BL227" s="20" t="s">
        <v>166</v>
      </c>
      <c r="BM227" s="20" t="s">
        <v>397</v>
      </c>
    </row>
    <row r="228" spans="2:65" s="1" customFormat="1" ht="14.45" customHeight="1">
      <c r="B228" s="128"/>
      <c r="C228" s="157" t="s">
        <v>398</v>
      </c>
      <c r="D228" s="157" t="s">
        <v>162</v>
      </c>
      <c r="E228" s="158" t="s">
        <v>251</v>
      </c>
      <c r="F228" s="241" t="s">
        <v>252</v>
      </c>
      <c r="G228" s="241"/>
      <c r="H228" s="241"/>
      <c r="I228" s="241"/>
      <c r="J228" s="159" t="s">
        <v>177</v>
      </c>
      <c r="K228" s="160">
        <v>19.2</v>
      </c>
      <c r="L228" s="243">
        <v>0</v>
      </c>
      <c r="M228" s="243"/>
      <c r="N228" s="235">
        <f t="shared" si="35"/>
        <v>0</v>
      </c>
      <c r="O228" s="235"/>
      <c r="P228" s="235"/>
      <c r="Q228" s="235"/>
      <c r="R228" s="131"/>
      <c r="T228" s="161" t="s">
        <v>5</v>
      </c>
      <c r="U228" s="45" t="s">
        <v>44</v>
      </c>
      <c r="V228" s="37"/>
      <c r="W228" s="162">
        <f t="shared" si="36"/>
        <v>0</v>
      </c>
      <c r="X228" s="162">
        <v>0</v>
      </c>
      <c r="Y228" s="162">
        <f t="shared" si="37"/>
        <v>0</v>
      </c>
      <c r="Z228" s="162">
        <v>0</v>
      </c>
      <c r="AA228" s="163">
        <f t="shared" si="38"/>
        <v>0</v>
      </c>
      <c r="AR228" s="20" t="s">
        <v>166</v>
      </c>
      <c r="AT228" s="20" t="s">
        <v>162</v>
      </c>
      <c r="AU228" s="20" t="s">
        <v>108</v>
      </c>
      <c r="AY228" s="20" t="s">
        <v>161</v>
      </c>
      <c r="BE228" s="102">
        <f t="shared" si="39"/>
        <v>0</v>
      </c>
      <c r="BF228" s="102">
        <f t="shared" si="40"/>
        <v>0</v>
      </c>
      <c r="BG228" s="102">
        <f t="shared" si="41"/>
        <v>0</v>
      </c>
      <c r="BH228" s="102">
        <f t="shared" si="42"/>
        <v>0</v>
      </c>
      <c r="BI228" s="102">
        <f t="shared" si="43"/>
        <v>0</v>
      </c>
      <c r="BJ228" s="20" t="s">
        <v>24</v>
      </c>
      <c r="BK228" s="164">
        <f t="shared" si="44"/>
        <v>0</v>
      </c>
      <c r="BL228" s="20" t="s">
        <v>166</v>
      </c>
      <c r="BM228" s="20" t="s">
        <v>399</v>
      </c>
    </row>
    <row r="229" spans="2:65" s="1" customFormat="1" ht="22.9" customHeight="1">
      <c r="B229" s="128"/>
      <c r="C229" s="157" t="s">
        <v>400</v>
      </c>
      <c r="D229" s="157" t="s">
        <v>162</v>
      </c>
      <c r="E229" s="158" t="s">
        <v>364</v>
      </c>
      <c r="F229" s="241" t="s">
        <v>256</v>
      </c>
      <c r="G229" s="241"/>
      <c r="H229" s="241"/>
      <c r="I229" s="241"/>
      <c r="J229" s="159" t="s">
        <v>177</v>
      </c>
      <c r="K229" s="160">
        <v>19.2</v>
      </c>
      <c r="L229" s="243">
        <v>0</v>
      </c>
      <c r="M229" s="243"/>
      <c r="N229" s="235">
        <f t="shared" si="35"/>
        <v>0</v>
      </c>
      <c r="O229" s="235"/>
      <c r="P229" s="235"/>
      <c r="Q229" s="235"/>
      <c r="R229" s="131"/>
      <c r="T229" s="161" t="s">
        <v>5</v>
      </c>
      <c r="U229" s="45" t="s">
        <v>44</v>
      </c>
      <c r="V229" s="37"/>
      <c r="W229" s="162">
        <f t="shared" si="36"/>
        <v>0</v>
      </c>
      <c r="X229" s="162">
        <v>0</v>
      </c>
      <c r="Y229" s="162">
        <f t="shared" si="37"/>
        <v>0</v>
      </c>
      <c r="Z229" s="162">
        <v>0</v>
      </c>
      <c r="AA229" s="163">
        <f t="shared" si="38"/>
        <v>0</v>
      </c>
      <c r="AR229" s="20" t="s">
        <v>166</v>
      </c>
      <c r="AT229" s="20" t="s">
        <v>162</v>
      </c>
      <c r="AU229" s="20" t="s">
        <v>108</v>
      </c>
      <c r="AY229" s="20" t="s">
        <v>161</v>
      </c>
      <c r="BE229" s="102">
        <f t="shared" si="39"/>
        <v>0</v>
      </c>
      <c r="BF229" s="102">
        <f t="shared" si="40"/>
        <v>0</v>
      </c>
      <c r="BG229" s="102">
        <f t="shared" si="41"/>
        <v>0</v>
      </c>
      <c r="BH229" s="102">
        <f t="shared" si="42"/>
        <v>0</v>
      </c>
      <c r="BI229" s="102">
        <f t="shared" si="43"/>
        <v>0</v>
      </c>
      <c r="BJ229" s="20" t="s">
        <v>24</v>
      </c>
      <c r="BK229" s="164">
        <f t="shared" si="44"/>
        <v>0</v>
      </c>
      <c r="BL229" s="20" t="s">
        <v>166</v>
      </c>
      <c r="BM229" s="20" t="s">
        <v>401</v>
      </c>
    </row>
    <row r="230" spans="2:65" s="1" customFormat="1" ht="34.15" customHeight="1">
      <c r="B230" s="128"/>
      <c r="C230" s="157" t="s">
        <v>402</v>
      </c>
      <c r="D230" s="157" t="s">
        <v>162</v>
      </c>
      <c r="E230" s="158" t="s">
        <v>403</v>
      </c>
      <c r="F230" s="241" t="s">
        <v>404</v>
      </c>
      <c r="G230" s="241"/>
      <c r="H230" s="241"/>
      <c r="I230" s="241"/>
      <c r="J230" s="159" t="s">
        <v>177</v>
      </c>
      <c r="K230" s="160">
        <v>19.2</v>
      </c>
      <c r="L230" s="243">
        <v>0</v>
      </c>
      <c r="M230" s="243"/>
      <c r="N230" s="235">
        <f t="shared" si="35"/>
        <v>0</v>
      </c>
      <c r="O230" s="235"/>
      <c r="P230" s="235"/>
      <c r="Q230" s="235"/>
      <c r="R230" s="131"/>
      <c r="T230" s="161" t="s">
        <v>5</v>
      </c>
      <c r="U230" s="45" t="s">
        <v>44</v>
      </c>
      <c r="V230" s="37"/>
      <c r="W230" s="162">
        <f t="shared" si="36"/>
        <v>0</v>
      </c>
      <c r="X230" s="162">
        <v>1.63</v>
      </c>
      <c r="Y230" s="162">
        <f t="shared" si="37"/>
        <v>31.295999999999996</v>
      </c>
      <c r="Z230" s="162">
        <v>0</v>
      </c>
      <c r="AA230" s="163">
        <f t="shared" si="38"/>
        <v>0</v>
      </c>
      <c r="AR230" s="20" t="s">
        <v>166</v>
      </c>
      <c r="AT230" s="20" t="s">
        <v>162</v>
      </c>
      <c r="AU230" s="20" t="s">
        <v>108</v>
      </c>
      <c r="AY230" s="20" t="s">
        <v>161</v>
      </c>
      <c r="BE230" s="102">
        <f t="shared" si="39"/>
        <v>0</v>
      </c>
      <c r="BF230" s="102">
        <f t="shared" si="40"/>
        <v>0</v>
      </c>
      <c r="BG230" s="102">
        <f t="shared" si="41"/>
        <v>0</v>
      </c>
      <c r="BH230" s="102">
        <f t="shared" si="42"/>
        <v>0</v>
      </c>
      <c r="BI230" s="102">
        <f t="shared" si="43"/>
        <v>0</v>
      </c>
      <c r="BJ230" s="20" t="s">
        <v>24</v>
      </c>
      <c r="BK230" s="164">
        <f t="shared" si="44"/>
        <v>0</v>
      </c>
      <c r="BL230" s="20" t="s">
        <v>166</v>
      </c>
      <c r="BM230" s="20" t="s">
        <v>405</v>
      </c>
    </row>
    <row r="231" spans="2:65" s="1" customFormat="1" ht="45.6" customHeight="1">
      <c r="B231" s="128"/>
      <c r="C231" s="157" t="s">
        <v>406</v>
      </c>
      <c r="D231" s="157" t="s">
        <v>162</v>
      </c>
      <c r="E231" s="158" t="s">
        <v>206</v>
      </c>
      <c r="F231" s="241" t="s">
        <v>171</v>
      </c>
      <c r="G231" s="241"/>
      <c r="H231" s="241"/>
      <c r="I231" s="241"/>
      <c r="J231" s="159" t="s">
        <v>172</v>
      </c>
      <c r="K231" s="160">
        <v>31.295999999999999</v>
      </c>
      <c r="L231" s="243">
        <v>0</v>
      </c>
      <c r="M231" s="243"/>
      <c r="N231" s="235">
        <f t="shared" si="35"/>
        <v>0</v>
      </c>
      <c r="O231" s="235"/>
      <c r="P231" s="235"/>
      <c r="Q231" s="235"/>
      <c r="R231" s="131"/>
      <c r="T231" s="161" t="s">
        <v>5</v>
      </c>
      <c r="U231" s="45" t="s">
        <v>44</v>
      </c>
      <c r="V231" s="37"/>
      <c r="W231" s="162">
        <f t="shared" si="36"/>
        <v>0</v>
      </c>
      <c r="X231" s="162">
        <v>0</v>
      </c>
      <c r="Y231" s="162">
        <f t="shared" si="37"/>
        <v>0</v>
      </c>
      <c r="Z231" s="162">
        <v>0</v>
      </c>
      <c r="AA231" s="163">
        <f t="shared" si="38"/>
        <v>0</v>
      </c>
      <c r="AR231" s="20" t="s">
        <v>166</v>
      </c>
      <c r="AT231" s="20" t="s">
        <v>162</v>
      </c>
      <c r="AU231" s="20" t="s">
        <v>108</v>
      </c>
      <c r="AY231" s="20" t="s">
        <v>161</v>
      </c>
      <c r="BE231" s="102">
        <f t="shared" si="39"/>
        <v>0</v>
      </c>
      <c r="BF231" s="102">
        <f t="shared" si="40"/>
        <v>0</v>
      </c>
      <c r="BG231" s="102">
        <f t="shared" si="41"/>
        <v>0</v>
      </c>
      <c r="BH231" s="102">
        <f t="shared" si="42"/>
        <v>0</v>
      </c>
      <c r="BI231" s="102">
        <f t="shared" si="43"/>
        <v>0</v>
      </c>
      <c r="BJ231" s="20" t="s">
        <v>24</v>
      </c>
      <c r="BK231" s="164">
        <f t="shared" si="44"/>
        <v>0</v>
      </c>
      <c r="BL231" s="20" t="s">
        <v>166</v>
      </c>
      <c r="BM231" s="20" t="s">
        <v>407</v>
      </c>
    </row>
    <row r="232" spans="2:65" s="9" customFormat="1" ht="29.85" customHeight="1">
      <c r="B232" s="146"/>
      <c r="C232" s="147"/>
      <c r="D232" s="156" t="s">
        <v>126</v>
      </c>
      <c r="E232" s="156"/>
      <c r="F232" s="156"/>
      <c r="G232" s="156"/>
      <c r="H232" s="156"/>
      <c r="I232" s="156"/>
      <c r="J232" s="156"/>
      <c r="K232" s="156"/>
      <c r="L232" s="156"/>
      <c r="M232" s="156"/>
      <c r="N232" s="246">
        <f>BK232</f>
        <v>0</v>
      </c>
      <c r="O232" s="247"/>
      <c r="P232" s="247"/>
      <c r="Q232" s="247"/>
      <c r="R232" s="149"/>
      <c r="T232" s="150"/>
      <c r="U232" s="147"/>
      <c r="V232" s="147"/>
      <c r="W232" s="151">
        <f>SUM(W233:W243)</f>
        <v>0</v>
      </c>
      <c r="X232" s="147"/>
      <c r="Y232" s="151">
        <f>SUM(Y233:Y243)</f>
        <v>131.05779999999999</v>
      </c>
      <c r="Z232" s="147"/>
      <c r="AA232" s="152">
        <f>SUM(AA233:AA243)</f>
        <v>0</v>
      </c>
      <c r="AR232" s="153" t="s">
        <v>24</v>
      </c>
      <c r="AT232" s="154" t="s">
        <v>78</v>
      </c>
      <c r="AU232" s="154" t="s">
        <v>24</v>
      </c>
      <c r="AY232" s="153" t="s">
        <v>161</v>
      </c>
      <c r="BK232" s="155">
        <f>SUM(BK233:BK243)</f>
        <v>0</v>
      </c>
    </row>
    <row r="233" spans="2:65" s="1" customFormat="1" ht="34.15" customHeight="1">
      <c r="B233" s="128"/>
      <c r="C233" s="157" t="s">
        <v>408</v>
      </c>
      <c r="D233" s="157" t="s">
        <v>162</v>
      </c>
      <c r="E233" s="158" t="s">
        <v>409</v>
      </c>
      <c r="F233" s="241" t="s">
        <v>410</v>
      </c>
      <c r="G233" s="241"/>
      <c r="H233" s="241"/>
      <c r="I233" s="241"/>
      <c r="J233" s="159" t="s">
        <v>177</v>
      </c>
      <c r="K233" s="160">
        <v>135</v>
      </c>
      <c r="L233" s="243">
        <v>0</v>
      </c>
      <c r="M233" s="243"/>
      <c r="N233" s="235">
        <f>ROUND(L233*K233,3)</f>
        <v>0</v>
      </c>
      <c r="O233" s="235"/>
      <c r="P233" s="235"/>
      <c r="Q233" s="235"/>
      <c r="R233" s="131"/>
      <c r="T233" s="161" t="s">
        <v>5</v>
      </c>
      <c r="U233" s="45" t="s">
        <v>44</v>
      </c>
      <c r="V233" s="37"/>
      <c r="W233" s="162">
        <f>V233*K233</f>
        <v>0</v>
      </c>
      <c r="X233" s="162">
        <v>0</v>
      </c>
      <c r="Y233" s="162">
        <f>X233*K233</f>
        <v>0</v>
      </c>
      <c r="Z233" s="162">
        <v>0</v>
      </c>
      <c r="AA233" s="163">
        <f>Z233*K233</f>
        <v>0</v>
      </c>
      <c r="AR233" s="20" t="s">
        <v>166</v>
      </c>
      <c r="AT233" s="20" t="s">
        <v>162</v>
      </c>
      <c r="AU233" s="20" t="s">
        <v>108</v>
      </c>
      <c r="AY233" s="20" t="s">
        <v>161</v>
      </c>
      <c r="BE233" s="102">
        <f>IF(U233="základní",N233,0)</f>
        <v>0</v>
      </c>
      <c r="BF233" s="102">
        <f>IF(U233="snížená",N233,0)</f>
        <v>0</v>
      </c>
      <c r="BG233" s="102">
        <f>IF(U233="zákl. přenesená",N233,0)</f>
        <v>0</v>
      </c>
      <c r="BH233" s="102">
        <f>IF(U233="sníž. přenesená",N233,0)</f>
        <v>0</v>
      </c>
      <c r="BI233" s="102">
        <f>IF(U233="nulová",N233,0)</f>
        <v>0</v>
      </c>
      <c r="BJ233" s="20" t="s">
        <v>24</v>
      </c>
      <c r="BK233" s="164">
        <f>ROUND(L233*K233,3)</f>
        <v>0</v>
      </c>
      <c r="BL233" s="20" t="s">
        <v>166</v>
      </c>
      <c r="BM233" s="20" t="s">
        <v>411</v>
      </c>
    </row>
    <row r="234" spans="2:65" s="10" customFormat="1" ht="14.45" customHeight="1">
      <c r="B234" s="165"/>
      <c r="C234" s="166"/>
      <c r="D234" s="166"/>
      <c r="E234" s="167" t="s">
        <v>5</v>
      </c>
      <c r="F234" s="248" t="s">
        <v>412</v>
      </c>
      <c r="G234" s="249"/>
      <c r="H234" s="249"/>
      <c r="I234" s="249"/>
      <c r="J234" s="166"/>
      <c r="K234" s="168">
        <v>135</v>
      </c>
      <c r="L234" s="166"/>
      <c r="M234" s="166"/>
      <c r="N234" s="166"/>
      <c r="O234" s="166"/>
      <c r="P234" s="166"/>
      <c r="Q234" s="166"/>
      <c r="R234" s="169"/>
      <c r="T234" s="170"/>
      <c r="U234" s="166"/>
      <c r="V234" s="166"/>
      <c r="W234" s="166"/>
      <c r="X234" s="166"/>
      <c r="Y234" s="166"/>
      <c r="Z234" s="166"/>
      <c r="AA234" s="171"/>
      <c r="AT234" s="172" t="s">
        <v>169</v>
      </c>
      <c r="AU234" s="172" t="s">
        <v>108</v>
      </c>
      <c r="AV234" s="10" t="s">
        <v>108</v>
      </c>
      <c r="AW234" s="10" t="s">
        <v>36</v>
      </c>
      <c r="AX234" s="10" t="s">
        <v>24</v>
      </c>
      <c r="AY234" s="172" t="s">
        <v>161</v>
      </c>
    </row>
    <row r="235" spans="2:65" s="1" customFormat="1" ht="22.9" customHeight="1">
      <c r="B235" s="128"/>
      <c r="C235" s="157" t="s">
        <v>413</v>
      </c>
      <c r="D235" s="157" t="s">
        <v>162</v>
      </c>
      <c r="E235" s="158" t="s">
        <v>235</v>
      </c>
      <c r="F235" s="241" t="s">
        <v>236</v>
      </c>
      <c r="G235" s="241"/>
      <c r="H235" s="241"/>
      <c r="I235" s="241"/>
      <c r="J235" s="159" t="s">
        <v>177</v>
      </c>
      <c r="K235" s="160">
        <v>135</v>
      </c>
      <c r="L235" s="243">
        <v>0</v>
      </c>
      <c r="M235" s="243"/>
      <c r="N235" s="235">
        <f t="shared" ref="N235:N243" si="45">ROUND(L235*K235,3)</f>
        <v>0</v>
      </c>
      <c r="O235" s="235"/>
      <c r="P235" s="235"/>
      <c r="Q235" s="235"/>
      <c r="R235" s="131"/>
      <c r="T235" s="161" t="s">
        <v>5</v>
      </c>
      <c r="U235" s="45" t="s">
        <v>44</v>
      </c>
      <c r="V235" s="37"/>
      <c r="W235" s="162">
        <f t="shared" ref="W235:W243" si="46">V235*K235</f>
        <v>0</v>
      </c>
      <c r="X235" s="162">
        <v>0</v>
      </c>
      <c r="Y235" s="162">
        <f t="shared" ref="Y235:Y243" si="47">X235*K235</f>
        <v>0</v>
      </c>
      <c r="Z235" s="162">
        <v>0</v>
      </c>
      <c r="AA235" s="163">
        <f t="shared" ref="AA235:AA243" si="48">Z235*K235</f>
        <v>0</v>
      </c>
      <c r="AR235" s="20" t="s">
        <v>166</v>
      </c>
      <c r="AT235" s="20" t="s">
        <v>162</v>
      </c>
      <c r="AU235" s="20" t="s">
        <v>108</v>
      </c>
      <c r="AY235" s="20" t="s">
        <v>161</v>
      </c>
      <c r="BE235" s="102">
        <f t="shared" ref="BE235:BE243" si="49">IF(U235="základní",N235,0)</f>
        <v>0</v>
      </c>
      <c r="BF235" s="102">
        <f t="shared" ref="BF235:BF243" si="50">IF(U235="snížená",N235,0)</f>
        <v>0</v>
      </c>
      <c r="BG235" s="102">
        <f t="shared" ref="BG235:BG243" si="51">IF(U235="zákl. přenesená",N235,0)</f>
        <v>0</v>
      </c>
      <c r="BH235" s="102">
        <f t="shared" ref="BH235:BH243" si="52">IF(U235="sníž. přenesená",N235,0)</f>
        <v>0</v>
      </c>
      <c r="BI235" s="102">
        <f t="shared" ref="BI235:BI243" si="53">IF(U235="nulová",N235,0)</f>
        <v>0</v>
      </c>
      <c r="BJ235" s="20" t="s">
        <v>24</v>
      </c>
      <c r="BK235" s="164">
        <f t="shared" ref="BK235:BK243" si="54">ROUND(L235*K235,3)</f>
        <v>0</v>
      </c>
      <c r="BL235" s="20" t="s">
        <v>166</v>
      </c>
      <c r="BM235" s="20" t="s">
        <v>414</v>
      </c>
    </row>
    <row r="236" spans="2:65" s="1" customFormat="1" ht="22.9" customHeight="1">
      <c r="B236" s="128"/>
      <c r="C236" s="157" t="s">
        <v>415</v>
      </c>
      <c r="D236" s="157" t="s">
        <v>162</v>
      </c>
      <c r="E236" s="158" t="s">
        <v>416</v>
      </c>
      <c r="F236" s="241" t="s">
        <v>417</v>
      </c>
      <c r="G236" s="241"/>
      <c r="H236" s="241"/>
      <c r="I236" s="241"/>
      <c r="J236" s="159" t="s">
        <v>177</v>
      </c>
      <c r="K236" s="160">
        <v>135</v>
      </c>
      <c r="L236" s="243">
        <v>0</v>
      </c>
      <c r="M236" s="243"/>
      <c r="N236" s="235">
        <f t="shared" si="45"/>
        <v>0</v>
      </c>
      <c r="O236" s="235"/>
      <c r="P236" s="235"/>
      <c r="Q236" s="235"/>
      <c r="R236" s="131"/>
      <c r="T236" s="161" t="s">
        <v>5</v>
      </c>
      <c r="U236" s="45" t="s">
        <v>44</v>
      </c>
      <c r="V236" s="37"/>
      <c r="W236" s="162">
        <f t="shared" si="46"/>
        <v>0</v>
      </c>
      <c r="X236" s="162">
        <v>0</v>
      </c>
      <c r="Y236" s="162">
        <f t="shared" si="47"/>
        <v>0</v>
      </c>
      <c r="Z236" s="162">
        <v>0</v>
      </c>
      <c r="AA236" s="163">
        <f t="shared" si="48"/>
        <v>0</v>
      </c>
      <c r="AR236" s="20" t="s">
        <v>166</v>
      </c>
      <c r="AT236" s="20" t="s">
        <v>162</v>
      </c>
      <c r="AU236" s="20" t="s">
        <v>108</v>
      </c>
      <c r="AY236" s="20" t="s">
        <v>161</v>
      </c>
      <c r="BE236" s="102">
        <f t="shared" si="49"/>
        <v>0</v>
      </c>
      <c r="BF236" s="102">
        <f t="shared" si="50"/>
        <v>0</v>
      </c>
      <c r="BG236" s="102">
        <f t="shared" si="51"/>
        <v>0</v>
      </c>
      <c r="BH236" s="102">
        <f t="shared" si="52"/>
        <v>0</v>
      </c>
      <c r="BI236" s="102">
        <f t="shared" si="53"/>
        <v>0</v>
      </c>
      <c r="BJ236" s="20" t="s">
        <v>24</v>
      </c>
      <c r="BK236" s="164">
        <f t="shared" si="54"/>
        <v>0</v>
      </c>
      <c r="BL236" s="20" t="s">
        <v>166</v>
      </c>
      <c r="BM236" s="20" t="s">
        <v>418</v>
      </c>
    </row>
    <row r="237" spans="2:65" s="1" customFormat="1" ht="34.15" customHeight="1">
      <c r="B237" s="128"/>
      <c r="C237" s="157" t="s">
        <v>419</v>
      </c>
      <c r="D237" s="157" t="s">
        <v>162</v>
      </c>
      <c r="E237" s="158" t="s">
        <v>247</v>
      </c>
      <c r="F237" s="241" t="s">
        <v>248</v>
      </c>
      <c r="G237" s="241"/>
      <c r="H237" s="241"/>
      <c r="I237" s="241"/>
      <c r="J237" s="159" t="s">
        <v>177</v>
      </c>
      <c r="K237" s="160">
        <v>135</v>
      </c>
      <c r="L237" s="243">
        <v>0</v>
      </c>
      <c r="M237" s="243"/>
      <c r="N237" s="235">
        <f t="shared" si="45"/>
        <v>0</v>
      </c>
      <c r="O237" s="235"/>
      <c r="P237" s="235"/>
      <c r="Q237" s="235"/>
      <c r="R237" s="131"/>
      <c r="T237" s="161" t="s">
        <v>5</v>
      </c>
      <c r="U237" s="45" t="s">
        <v>44</v>
      </c>
      <c r="V237" s="37"/>
      <c r="W237" s="162">
        <f t="shared" si="46"/>
        <v>0</v>
      </c>
      <c r="X237" s="162">
        <v>0</v>
      </c>
      <c r="Y237" s="162">
        <f t="shared" si="47"/>
        <v>0</v>
      </c>
      <c r="Z237" s="162">
        <v>0</v>
      </c>
      <c r="AA237" s="163">
        <f t="shared" si="48"/>
        <v>0</v>
      </c>
      <c r="AR237" s="20" t="s">
        <v>166</v>
      </c>
      <c r="AT237" s="20" t="s">
        <v>162</v>
      </c>
      <c r="AU237" s="20" t="s">
        <v>108</v>
      </c>
      <c r="AY237" s="20" t="s">
        <v>161</v>
      </c>
      <c r="BE237" s="102">
        <f t="shared" si="49"/>
        <v>0</v>
      </c>
      <c r="BF237" s="102">
        <f t="shared" si="50"/>
        <v>0</v>
      </c>
      <c r="BG237" s="102">
        <f t="shared" si="51"/>
        <v>0</v>
      </c>
      <c r="BH237" s="102">
        <f t="shared" si="52"/>
        <v>0</v>
      </c>
      <c r="BI237" s="102">
        <f t="shared" si="53"/>
        <v>0</v>
      </c>
      <c r="BJ237" s="20" t="s">
        <v>24</v>
      </c>
      <c r="BK237" s="164">
        <f t="shared" si="54"/>
        <v>0</v>
      </c>
      <c r="BL237" s="20" t="s">
        <v>166</v>
      </c>
      <c r="BM237" s="20" t="s">
        <v>420</v>
      </c>
    </row>
    <row r="238" spans="2:65" s="1" customFormat="1" ht="14.45" customHeight="1">
      <c r="B238" s="128"/>
      <c r="C238" s="157" t="s">
        <v>421</v>
      </c>
      <c r="D238" s="157" t="s">
        <v>162</v>
      </c>
      <c r="E238" s="158" t="s">
        <v>251</v>
      </c>
      <c r="F238" s="241" t="s">
        <v>252</v>
      </c>
      <c r="G238" s="241"/>
      <c r="H238" s="241"/>
      <c r="I238" s="241"/>
      <c r="J238" s="159" t="s">
        <v>177</v>
      </c>
      <c r="K238" s="160">
        <v>135</v>
      </c>
      <c r="L238" s="243">
        <v>0</v>
      </c>
      <c r="M238" s="243"/>
      <c r="N238" s="235">
        <f t="shared" si="45"/>
        <v>0</v>
      </c>
      <c r="O238" s="235"/>
      <c r="P238" s="235"/>
      <c r="Q238" s="235"/>
      <c r="R238" s="131"/>
      <c r="T238" s="161" t="s">
        <v>5</v>
      </c>
      <c r="U238" s="45" t="s">
        <v>44</v>
      </c>
      <c r="V238" s="37"/>
      <c r="W238" s="162">
        <f t="shared" si="46"/>
        <v>0</v>
      </c>
      <c r="X238" s="162">
        <v>0</v>
      </c>
      <c r="Y238" s="162">
        <f t="shared" si="47"/>
        <v>0</v>
      </c>
      <c r="Z238" s="162">
        <v>0</v>
      </c>
      <c r="AA238" s="163">
        <f t="shared" si="48"/>
        <v>0</v>
      </c>
      <c r="AR238" s="20" t="s">
        <v>166</v>
      </c>
      <c r="AT238" s="20" t="s">
        <v>162</v>
      </c>
      <c r="AU238" s="20" t="s">
        <v>108</v>
      </c>
      <c r="AY238" s="20" t="s">
        <v>161</v>
      </c>
      <c r="BE238" s="102">
        <f t="shared" si="49"/>
        <v>0</v>
      </c>
      <c r="BF238" s="102">
        <f t="shared" si="50"/>
        <v>0</v>
      </c>
      <c r="BG238" s="102">
        <f t="shared" si="51"/>
        <v>0</v>
      </c>
      <c r="BH238" s="102">
        <f t="shared" si="52"/>
        <v>0</v>
      </c>
      <c r="BI238" s="102">
        <f t="shared" si="53"/>
        <v>0</v>
      </c>
      <c r="BJ238" s="20" t="s">
        <v>24</v>
      </c>
      <c r="BK238" s="164">
        <f t="shared" si="54"/>
        <v>0</v>
      </c>
      <c r="BL238" s="20" t="s">
        <v>166</v>
      </c>
      <c r="BM238" s="20" t="s">
        <v>422</v>
      </c>
    </row>
    <row r="239" spans="2:65" s="1" customFormat="1" ht="22.9" customHeight="1">
      <c r="B239" s="128"/>
      <c r="C239" s="157" t="s">
        <v>423</v>
      </c>
      <c r="D239" s="157" t="s">
        <v>162</v>
      </c>
      <c r="E239" s="158" t="s">
        <v>364</v>
      </c>
      <c r="F239" s="241" t="s">
        <v>256</v>
      </c>
      <c r="G239" s="241"/>
      <c r="H239" s="241"/>
      <c r="I239" s="241"/>
      <c r="J239" s="159" t="s">
        <v>177</v>
      </c>
      <c r="K239" s="160">
        <v>135</v>
      </c>
      <c r="L239" s="243">
        <v>0</v>
      </c>
      <c r="M239" s="243"/>
      <c r="N239" s="235">
        <f t="shared" si="45"/>
        <v>0</v>
      </c>
      <c r="O239" s="235"/>
      <c r="P239" s="235"/>
      <c r="Q239" s="235"/>
      <c r="R239" s="131"/>
      <c r="T239" s="161" t="s">
        <v>5</v>
      </c>
      <c r="U239" s="45" t="s">
        <v>44</v>
      </c>
      <c r="V239" s="37"/>
      <c r="W239" s="162">
        <f t="shared" si="46"/>
        <v>0</v>
      </c>
      <c r="X239" s="162">
        <v>0</v>
      </c>
      <c r="Y239" s="162">
        <f t="shared" si="47"/>
        <v>0</v>
      </c>
      <c r="Z239" s="162">
        <v>0</v>
      </c>
      <c r="AA239" s="163">
        <f t="shared" si="48"/>
        <v>0</v>
      </c>
      <c r="AR239" s="20" t="s">
        <v>166</v>
      </c>
      <c r="AT239" s="20" t="s">
        <v>162</v>
      </c>
      <c r="AU239" s="20" t="s">
        <v>108</v>
      </c>
      <c r="AY239" s="20" t="s">
        <v>161</v>
      </c>
      <c r="BE239" s="102">
        <f t="shared" si="49"/>
        <v>0</v>
      </c>
      <c r="BF239" s="102">
        <f t="shared" si="50"/>
        <v>0</v>
      </c>
      <c r="BG239" s="102">
        <f t="shared" si="51"/>
        <v>0</v>
      </c>
      <c r="BH239" s="102">
        <f t="shared" si="52"/>
        <v>0</v>
      </c>
      <c r="BI239" s="102">
        <f t="shared" si="53"/>
        <v>0</v>
      </c>
      <c r="BJ239" s="20" t="s">
        <v>24</v>
      </c>
      <c r="BK239" s="164">
        <f t="shared" si="54"/>
        <v>0</v>
      </c>
      <c r="BL239" s="20" t="s">
        <v>166</v>
      </c>
      <c r="BM239" s="20" t="s">
        <v>424</v>
      </c>
    </row>
    <row r="240" spans="2:65" s="1" customFormat="1" ht="45.6" customHeight="1">
      <c r="B240" s="128"/>
      <c r="C240" s="157" t="s">
        <v>425</v>
      </c>
      <c r="D240" s="157" t="s">
        <v>162</v>
      </c>
      <c r="E240" s="158" t="s">
        <v>426</v>
      </c>
      <c r="F240" s="241" t="s">
        <v>427</v>
      </c>
      <c r="G240" s="241"/>
      <c r="H240" s="241"/>
      <c r="I240" s="241"/>
      <c r="J240" s="159" t="s">
        <v>428</v>
      </c>
      <c r="K240" s="160">
        <v>5</v>
      </c>
      <c r="L240" s="243">
        <v>0</v>
      </c>
      <c r="M240" s="243"/>
      <c r="N240" s="235">
        <f t="shared" si="45"/>
        <v>0</v>
      </c>
      <c r="O240" s="235"/>
      <c r="P240" s="235"/>
      <c r="Q240" s="235"/>
      <c r="R240" s="131"/>
      <c r="T240" s="161" t="s">
        <v>5</v>
      </c>
      <c r="U240" s="45" t="s">
        <v>44</v>
      </c>
      <c r="V240" s="37"/>
      <c r="W240" s="162">
        <f t="shared" si="46"/>
        <v>0</v>
      </c>
      <c r="X240" s="162">
        <v>8.2115600000000004</v>
      </c>
      <c r="Y240" s="162">
        <f t="shared" si="47"/>
        <v>41.0578</v>
      </c>
      <c r="Z240" s="162">
        <v>0</v>
      </c>
      <c r="AA240" s="163">
        <f t="shared" si="48"/>
        <v>0</v>
      </c>
      <c r="AR240" s="20" t="s">
        <v>166</v>
      </c>
      <c r="AT240" s="20" t="s">
        <v>162</v>
      </c>
      <c r="AU240" s="20" t="s">
        <v>108</v>
      </c>
      <c r="AY240" s="20" t="s">
        <v>161</v>
      </c>
      <c r="BE240" s="102">
        <f t="shared" si="49"/>
        <v>0</v>
      </c>
      <c r="BF240" s="102">
        <f t="shared" si="50"/>
        <v>0</v>
      </c>
      <c r="BG240" s="102">
        <f t="shared" si="51"/>
        <v>0</v>
      </c>
      <c r="BH240" s="102">
        <f t="shared" si="52"/>
        <v>0</v>
      </c>
      <c r="BI240" s="102">
        <f t="shared" si="53"/>
        <v>0</v>
      </c>
      <c r="BJ240" s="20" t="s">
        <v>24</v>
      </c>
      <c r="BK240" s="164">
        <f t="shared" si="54"/>
        <v>0</v>
      </c>
      <c r="BL240" s="20" t="s">
        <v>166</v>
      </c>
      <c r="BM240" s="20" t="s">
        <v>429</v>
      </c>
    </row>
    <row r="241" spans="2:65" s="1" customFormat="1" ht="34.15" customHeight="1">
      <c r="B241" s="128"/>
      <c r="C241" s="157" t="s">
        <v>430</v>
      </c>
      <c r="D241" s="157" t="s">
        <v>162</v>
      </c>
      <c r="E241" s="158" t="s">
        <v>431</v>
      </c>
      <c r="F241" s="241" t="s">
        <v>432</v>
      </c>
      <c r="G241" s="241"/>
      <c r="H241" s="241"/>
      <c r="I241" s="241"/>
      <c r="J241" s="159" t="s">
        <v>177</v>
      </c>
      <c r="K241" s="160">
        <v>45</v>
      </c>
      <c r="L241" s="243">
        <v>0</v>
      </c>
      <c r="M241" s="243"/>
      <c r="N241" s="235">
        <f t="shared" si="45"/>
        <v>0</v>
      </c>
      <c r="O241" s="235"/>
      <c r="P241" s="235"/>
      <c r="Q241" s="235"/>
      <c r="R241" s="131"/>
      <c r="T241" s="161" t="s">
        <v>5</v>
      </c>
      <c r="U241" s="45" t="s">
        <v>44</v>
      </c>
      <c r="V241" s="37"/>
      <c r="W241" s="162">
        <f t="shared" si="46"/>
        <v>0</v>
      </c>
      <c r="X241" s="162">
        <v>0</v>
      </c>
      <c r="Y241" s="162">
        <f t="shared" si="47"/>
        <v>0</v>
      </c>
      <c r="Z241" s="162">
        <v>0</v>
      </c>
      <c r="AA241" s="163">
        <f t="shared" si="48"/>
        <v>0</v>
      </c>
      <c r="AR241" s="20" t="s">
        <v>166</v>
      </c>
      <c r="AT241" s="20" t="s">
        <v>162</v>
      </c>
      <c r="AU241" s="20" t="s">
        <v>108</v>
      </c>
      <c r="AY241" s="20" t="s">
        <v>161</v>
      </c>
      <c r="BE241" s="102">
        <f t="shared" si="49"/>
        <v>0</v>
      </c>
      <c r="BF241" s="102">
        <f t="shared" si="50"/>
        <v>0</v>
      </c>
      <c r="BG241" s="102">
        <f t="shared" si="51"/>
        <v>0</v>
      </c>
      <c r="BH241" s="102">
        <f t="shared" si="52"/>
        <v>0</v>
      </c>
      <c r="BI241" s="102">
        <f t="shared" si="53"/>
        <v>0</v>
      </c>
      <c r="BJ241" s="20" t="s">
        <v>24</v>
      </c>
      <c r="BK241" s="164">
        <f t="shared" si="54"/>
        <v>0</v>
      </c>
      <c r="BL241" s="20" t="s">
        <v>166</v>
      </c>
      <c r="BM241" s="20" t="s">
        <v>433</v>
      </c>
    </row>
    <row r="242" spans="2:65" s="1" customFormat="1" ht="22.9" customHeight="1">
      <c r="B242" s="128"/>
      <c r="C242" s="173" t="s">
        <v>434</v>
      </c>
      <c r="D242" s="173" t="s">
        <v>291</v>
      </c>
      <c r="E242" s="174" t="s">
        <v>435</v>
      </c>
      <c r="F242" s="245" t="s">
        <v>436</v>
      </c>
      <c r="G242" s="245"/>
      <c r="H242" s="245"/>
      <c r="I242" s="245"/>
      <c r="J242" s="175" t="s">
        <v>172</v>
      </c>
      <c r="K242" s="176">
        <v>90</v>
      </c>
      <c r="L242" s="244">
        <v>0</v>
      </c>
      <c r="M242" s="244"/>
      <c r="N242" s="254">
        <f t="shared" si="45"/>
        <v>0</v>
      </c>
      <c r="O242" s="235"/>
      <c r="P242" s="235"/>
      <c r="Q242" s="235"/>
      <c r="R242" s="131"/>
      <c r="T242" s="161" t="s">
        <v>5</v>
      </c>
      <c r="U242" s="45" t="s">
        <v>44</v>
      </c>
      <c r="V242" s="37"/>
      <c r="W242" s="162">
        <f t="shared" si="46"/>
        <v>0</v>
      </c>
      <c r="X242" s="162">
        <v>1</v>
      </c>
      <c r="Y242" s="162">
        <f t="shared" si="47"/>
        <v>90</v>
      </c>
      <c r="Z242" s="162">
        <v>0</v>
      </c>
      <c r="AA242" s="163">
        <f t="shared" si="48"/>
        <v>0</v>
      </c>
      <c r="AR242" s="20" t="s">
        <v>197</v>
      </c>
      <c r="AT242" s="20" t="s">
        <v>291</v>
      </c>
      <c r="AU242" s="20" t="s">
        <v>108</v>
      </c>
      <c r="AY242" s="20" t="s">
        <v>161</v>
      </c>
      <c r="BE242" s="102">
        <f t="shared" si="49"/>
        <v>0</v>
      </c>
      <c r="BF242" s="102">
        <f t="shared" si="50"/>
        <v>0</v>
      </c>
      <c r="BG242" s="102">
        <f t="shared" si="51"/>
        <v>0</v>
      </c>
      <c r="BH242" s="102">
        <f t="shared" si="52"/>
        <v>0</v>
      </c>
      <c r="BI242" s="102">
        <f t="shared" si="53"/>
        <v>0</v>
      </c>
      <c r="BJ242" s="20" t="s">
        <v>24</v>
      </c>
      <c r="BK242" s="164">
        <f t="shared" si="54"/>
        <v>0</v>
      </c>
      <c r="BL242" s="20" t="s">
        <v>166</v>
      </c>
      <c r="BM242" s="20" t="s">
        <v>437</v>
      </c>
    </row>
    <row r="243" spans="2:65" s="1" customFormat="1" ht="45.6" customHeight="1">
      <c r="B243" s="128"/>
      <c r="C243" s="157" t="s">
        <v>438</v>
      </c>
      <c r="D243" s="157" t="s">
        <v>162</v>
      </c>
      <c r="E243" s="158" t="s">
        <v>206</v>
      </c>
      <c r="F243" s="241" t="s">
        <v>171</v>
      </c>
      <c r="G243" s="241"/>
      <c r="H243" s="241"/>
      <c r="I243" s="241"/>
      <c r="J243" s="159" t="s">
        <v>172</v>
      </c>
      <c r="K243" s="160">
        <v>131.05799999999999</v>
      </c>
      <c r="L243" s="243">
        <v>0</v>
      </c>
      <c r="M243" s="243"/>
      <c r="N243" s="235">
        <f t="shared" si="45"/>
        <v>0</v>
      </c>
      <c r="O243" s="235"/>
      <c r="P243" s="235"/>
      <c r="Q243" s="235"/>
      <c r="R243" s="131"/>
      <c r="T243" s="161" t="s">
        <v>5</v>
      </c>
      <c r="U243" s="45" t="s">
        <v>44</v>
      </c>
      <c r="V243" s="37"/>
      <c r="W243" s="162">
        <f t="shared" si="46"/>
        <v>0</v>
      </c>
      <c r="X243" s="162">
        <v>0</v>
      </c>
      <c r="Y243" s="162">
        <f t="shared" si="47"/>
        <v>0</v>
      </c>
      <c r="Z243" s="162">
        <v>0</v>
      </c>
      <c r="AA243" s="163">
        <f t="shared" si="48"/>
        <v>0</v>
      </c>
      <c r="AR243" s="20" t="s">
        <v>166</v>
      </c>
      <c r="AT243" s="20" t="s">
        <v>162</v>
      </c>
      <c r="AU243" s="20" t="s">
        <v>108</v>
      </c>
      <c r="AY243" s="20" t="s">
        <v>161</v>
      </c>
      <c r="BE243" s="102">
        <f t="shared" si="49"/>
        <v>0</v>
      </c>
      <c r="BF243" s="102">
        <f t="shared" si="50"/>
        <v>0</v>
      </c>
      <c r="BG243" s="102">
        <f t="shared" si="51"/>
        <v>0</v>
      </c>
      <c r="BH243" s="102">
        <f t="shared" si="52"/>
        <v>0</v>
      </c>
      <c r="BI243" s="102">
        <f t="shared" si="53"/>
        <v>0</v>
      </c>
      <c r="BJ243" s="20" t="s">
        <v>24</v>
      </c>
      <c r="BK243" s="164">
        <f t="shared" si="54"/>
        <v>0</v>
      </c>
      <c r="BL243" s="20" t="s">
        <v>166</v>
      </c>
      <c r="BM243" s="20" t="s">
        <v>439</v>
      </c>
    </row>
    <row r="244" spans="2:65" s="9" customFormat="1" ht="29.85" customHeight="1">
      <c r="B244" s="146"/>
      <c r="C244" s="147"/>
      <c r="D244" s="156" t="s">
        <v>127</v>
      </c>
      <c r="E244" s="156"/>
      <c r="F244" s="156"/>
      <c r="G244" s="156"/>
      <c r="H244" s="156"/>
      <c r="I244" s="156"/>
      <c r="J244" s="156"/>
      <c r="K244" s="156"/>
      <c r="L244" s="156"/>
      <c r="M244" s="156"/>
      <c r="N244" s="246">
        <f>BK244</f>
        <v>0</v>
      </c>
      <c r="O244" s="247"/>
      <c r="P244" s="247"/>
      <c r="Q244" s="247"/>
      <c r="R244" s="149"/>
      <c r="T244" s="150"/>
      <c r="U244" s="147"/>
      <c r="V244" s="147"/>
      <c r="W244" s="151">
        <f>SUM(W245:W252)</f>
        <v>0</v>
      </c>
      <c r="X244" s="147"/>
      <c r="Y244" s="151">
        <f>SUM(Y245:Y252)</f>
        <v>135.61599999999999</v>
      </c>
      <c r="Z244" s="147"/>
      <c r="AA244" s="152">
        <f>SUM(AA245:AA252)</f>
        <v>0</v>
      </c>
      <c r="AR244" s="153" t="s">
        <v>24</v>
      </c>
      <c r="AT244" s="154" t="s">
        <v>78</v>
      </c>
      <c r="AU244" s="154" t="s">
        <v>24</v>
      </c>
      <c r="AY244" s="153" t="s">
        <v>161</v>
      </c>
      <c r="BK244" s="155">
        <f>SUM(BK245:BK252)</f>
        <v>0</v>
      </c>
    </row>
    <row r="245" spans="2:65" s="1" customFormat="1" ht="22.9" customHeight="1">
      <c r="B245" s="128"/>
      <c r="C245" s="157" t="s">
        <v>440</v>
      </c>
      <c r="D245" s="157" t="s">
        <v>162</v>
      </c>
      <c r="E245" s="158" t="s">
        <v>239</v>
      </c>
      <c r="F245" s="241" t="s">
        <v>240</v>
      </c>
      <c r="G245" s="241"/>
      <c r="H245" s="241"/>
      <c r="I245" s="241"/>
      <c r="J245" s="159" t="s">
        <v>177</v>
      </c>
      <c r="K245" s="160">
        <v>83.2</v>
      </c>
      <c r="L245" s="243">
        <v>0</v>
      </c>
      <c r="M245" s="243"/>
      <c r="N245" s="235">
        <f>ROUND(L245*K245,3)</f>
        <v>0</v>
      </c>
      <c r="O245" s="235"/>
      <c r="P245" s="235"/>
      <c r="Q245" s="235"/>
      <c r="R245" s="131"/>
      <c r="T245" s="161" t="s">
        <v>5</v>
      </c>
      <c r="U245" s="45" t="s">
        <v>44</v>
      </c>
      <c r="V245" s="37"/>
      <c r="W245" s="162">
        <f>V245*K245</f>
        <v>0</v>
      </c>
      <c r="X245" s="162">
        <v>0</v>
      </c>
      <c r="Y245" s="162">
        <f>X245*K245</f>
        <v>0</v>
      </c>
      <c r="Z245" s="162">
        <v>0</v>
      </c>
      <c r="AA245" s="163">
        <f>Z245*K245</f>
        <v>0</v>
      </c>
      <c r="AR245" s="20" t="s">
        <v>166</v>
      </c>
      <c r="AT245" s="20" t="s">
        <v>162</v>
      </c>
      <c r="AU245" s="20" t="s">
        <v>108</v>
      </c>
      <c r="AY245" s="20" t="s">
        <v>161</v>
      </c>
      <c r="BE245" s="102">
        <f>IF(U245="základní",N245,0)</f>
        <v>0</v>
      </c>
      <c r="BF245" s="102">
        <f>IF(U245="snížená",N245,0)</f>
        <v>0</v>
      </c>
      <c r="BG245" s="102">
        <f>IF(U245="zákl. přenesená",N245,0)</f>
        <v>0</v>
      </c>
      <c r="BH245" s="102">
        <f>IF(U245="sníž. přenesená",N245,0)</f>
        <v>0</v>
      </c>
      <c r="BI245" s="102">
        <f>IF(U245="nulová",N245,0)</f>
        <v>0</v>
      </c>
      <c r="BJ245" s="20" t="s">
        <v>24</v>
      </c>
      <c r="BK245" s="164">
        <f>ROUND(L245*K245,3)</f>
        <v>0</v>
      </c>
      <c r="BL245" s="20" t="s">
        <v>166</v>
      </c>
      <c r="BM245" s="20" t="s">
        <v>441</v>
      </c>
    </row>
    <row r="246" spans="2:65" s="10" customFormat="1" ht="14.45" customHeight="1">
      <c r="B246" s="165"/>
      <c r="C246" s="166"/>
      <c r="D246" s="166"/>
      <c r="E246" s="167" t="s">
        <v>5</v>
      </c>
      <c r="F246" s="248" t="s">
        <v>442</v>
      </c>
      <c r="G246" s="249"/>
      <c r="H246" s="249"/>
      <c r="I246" s="249"/>
      <c r="J246" s="166"/>
      <c r="K246" s="168">
        <v>83.2</v>
      </c>
      <c r="L246" s="166"/>
      <c r="M246" s="166"/>
      <c r="N246" s="166"/>
      <c r="O246" s="166"/>
      <c r="P246" s="166"/>
      <c r="Q246" s="166"/>
      <c r="R246" s="169"/>
      <c r="T246" s="170"/>
      <c r="U246" s="166"/>
      <c r="V246" s="166"/>
      <c r="W246" s="166"/>
      <c r="X246" s="166"/>
      <c r="Y246" s="166"/>
      <c r="Z246" s="166"/>
      <c r="AA246" s="171"/>
      <c r="AT246" s="172" t="s">
        <v>169</v>
      </c>
      <c r="AU246" s="172" t="s">
        <v>108</v>
      </c>
      <c r="AV246" s="10" t="s">
        <v>108</v>
      </c>
      <c r="AW246" s="10" t="s">
        <v>36</v>
      </c>
      <c r="AX246" s="10" t="s">
        <v>24</v>
      </c>
      <c r="AY246" s="172" t="s">
        <v>161</v>
      </c>
    </row>
    <row r="247" spans="2:65" s="1" customFormat="1" ht="22.9" customHeight="1">
      <c r="B247" s="128"/>
      <c r="C247" s="157" t="s">
        <v>443</v>
      </c>
      <c r="D247" s="157" t="s">
        <v>162</v>
      </c>
      <c r="E247" s="158" t="s">
        <v>315</v>
      </c>
      <c r="F247" s="241" t="s">
        <v>316</v>
      </c>
      <c r="G247" s="241"/>
      <c r="H247" s="241"/>
      <c r="I247" s="241"/>
      <c r="J247" s="159" t="s">
        <v>177</v>
      </c>
      <c r="K247" s="160">
        <v>83.2</v>
      </c>
      <c r="L247" s="243">
        <v>0</v>
      </c>
      <c r="M247" s="243"/>
      <c r="N247" s="235">
        <f t="shared" ref="N247:N252" si="55">ROUND(L247*K247,3)</f>
        <v>0</v>
      </c>
      <c r="O247" s="235"/>
      <c r="P247" s="235"/>
      <c r="Q247" s="235"/>
      <c r="R247" s="131"/>
      <c r="T247" s="161" t="s">
        <v>5</v>
      </c>
      <c r="U247" s="45" t="s">
        <v>44</v>
      </c>
      <c r="V247" s="37"/>
      <c r="W247" s="162">
        <f t="shared" ref="W247:W252" si="56">V247*K247</f>
        <v>0</v>
      </c>
      <c r="X247" s="162">
        <v>0</v>
      </c>
      <c r="Y247" s="162">
        <f t="shared" ref="Y247:Y252" si="57">X247*K247</f>
        <v>0</v>
      </c>
      <c r="Z247" s="162">
        <v>0</v>
      </c>
      <c r="AA247" s="163">
        <f t="shared" ref="AA247:AA252" si="58">Z247*K247</f>
        <v>0</v>
      </c>
      <c r="AR247" s="20" t="s">
        <v>166</v>
      </c>
      <c r="AT247" s="20" t="s">
        <v>162</v>
      </c>
      <c r="AU247" s="20" t="s">
        <v>108</v>
      </c>
      <c r="AY247" s="20" t="s">
        <v>161</v>
      </c>
      <c r="BE247" s="102">
        <f t="shared" ref="BE247:BE252" si="59">IF(U247="základní",N247,0)</f>
        <v>0</v>
      </c>
      <c r="BF247" s="102">
        <f t="shared" ref="BF247:BF252" si="60">IF(U247="snížená",N247,0)</f>
        <v>0</v>
      </c>
      <c r="BG247" s="102">
        <f t="shared" ref="BG247:BG252" si="61">IF(U247="zákl. přenesená",N247,0)</f>
        <v>0</v>
      </c>
      <c r="BH247" s="102">
        <f t="shared" ref="BH247:BH252" si="62">IF(U247="sníž. přenesená",N247,0)</f>
        <v>0</v>
      </c>
      <c r="BI247" s="102">
        <f t="shared" ref="BI247:BI252" si="63">IF(U247="nulová",N247,0)</f>
        <v>0</v>
      </c>
      <c r="BJ247" s="20" t="s">
        <v>24</v>
      </c>
      <c r="BK247" s="164">
        <f t="shared" ref="BK247:BK252" si="64">ROUND(L247*K247,3)</f>
        <v>0</v>
      </c>
      <c r="BL247" s="20" t="s">
        <v>166</v>
      </c>
      <c r="BM247" s="20" t="s">
        <v>444</v>
      </c>
    </row>
    <row r="248" spans="2:65" s="1" customFormat="1" ht="34.15" customHeight="1">
      <c r="B248" s="128"/>
      <c r="C248" s="157" t="s">
        <v>445</v>
      </c>
      <c r="D248" s="157" t="s">
        <v>162</v>
      </c>
      <c r="E248" s="158" t="s">
        <v>247</v>
      </c>
      <c r="F248" s="241" t="s">
        <v>248</v>
      </c>
      <c r="G248" s="241"/>
      <c r="H248" s="241"/>
      <c r="I248" s="241"/>
      <c r="J248" s="159" t="s">
        <v>177</v>
      </c>
      <c r="K248" s="160">
        <v>83.2</v>
      </c>
      <c r="L248" s="243">
        <v>0</v>
      </c>
      <c r="M248" s="243"/>
      <c r="N248" s="235">
        <f t="shared" si="55"/>
        <v>0</v>
      </c>
      <c r="O248" s="235"/>
      <c r="P248" s="235"/>
      <c r="Q248" s="235"/>
      <c r="R248" s="131"/>
      <c r="T248" s="161" t="s">
        <v>5</v>
      </c>
      <c r="U248" s="45" t="s">
        <v>44</v>
      </c>
      <c r="V248" s="37"/>
      <c r="W248" s="162">
        <f t="shared" si="56"/>
        <v>0</v>
      </c>
      <c r="X248" s="162">
        <v>0</v>
      </c>
      <c r="Y248" s="162">
        <f t="shared" si="57"/>
        <v>0</v>
      </c>
      <c r="Z248" s="162">
        <v>0</v>
      </c>
      <c r="AA248" s="163">
        <f t="shared" si="58"/>
        <v>0</v>
      </c>
      <c r="AR248" s="20" t="s">
        <v>166</v>
      </c>
      <c r="AT248" s="20" t="s">
        <v>162</v>
      </c>
      <c r="AU248" s="20" t="s">
        <v>108</v>
      </c>
      <c r="AY248" s="20" t="s">
        <v>161</v>
      </c>
      <c r="BE248" s="102">
        <f t="shared" si="59"/>
        <v>0</v>
      </c>
      <c r="BF248" s="102">
        <f t="shared" si="60"/>
        <v>0</v>
      </c>
      <c r="BG248" s="102">
        <f t="shared" si="61"/>
        <v>0</v>
      </c>
      <c r="BH248" s="102">
        <f t="shared" si="62"/>
        <v>0</v>
      </c>
      <c r="BI248" s="102">
        <f t="shared" si="63"/>
        <v>0</v>
      </c>
      <c r="BJ248" s="20" t="s">
        <v>24</v>
      </c>
      <c r="BK248" s="164">
        <f t="shared" si="64"/>
        <v>0</v>
      </c>
      <c r="BL248" s="20" t="s">
        <v>166</v>
      </c>
      <c r="BM248" s="20" t="s">
        <v>446</v>
      </c>
    </row>
    <row r="249" spans="2:65" s="1" customFormat="1" ht="14.45" customHeight="1">
      <c r="B249" s="128"/>
      <c r="C249" s="157" t="s">
        <v>447</v>
      </c>
      <c r="D249" s="157" t="s">
        <v>162</v>
      </c>
      <c r="E249" s="158" t="s">
        <v>251</v>
      </c>
      <c r="F249" s="241" t="s">
        <v>252</v>
      </c>
      <c r="G249" s="241"/>
      <c r="H249" s="241"/>
      <c r="I249" s="241"/>
      <c r="J249" s="159" t="s">
        <v>177</v>
      </c>
      <c r="K249" s="160">
        <v>83.2</v>
      </c>
      <c r="L249" s="243">
        <v>0</v>
      </c>
      <c r="M249" s="243"/>
      <c r="N249" s="235">
        <f t="shared" si="55"/>
        <v>0</v>
      </c>
      <c r="O249" s="235"/>
      <c r="P249" s="235"/>
      <c r="Q249" s="235"/>
      <c r="R249" s="131"/>
      <c r="T249" s="161" t="s">
        <v>5</v>
      </c>
      <c r="U249" s="45" t="s">
        <v>44</v>
      </c>
      <c r="V249" s="37"/>
      <c r="W249" s="162">
        <f t="shared" si="56"/>
        <v>0</v>
      </c>
      <c r="X249" s="162">
        <v>0</v>
      </c>
      <c r="Y249" s="162">
        <f t="shared" si="57"/>
        <v>0</v>
      </c>
      <c r="Z249" s="162">
        <v>0</v>
      </c>
      <c r="AA249" s="163">
        <f t="shared" si="58"/>
        <v>0</v>
      </c>
      <c r="AR249" s="20" t="s">
        <v>166</v>
      </c>
      <c r="AT249" s="20" t="s">
        <v>162</v>
      </c>
      <c r="AU249" s="20" t="s">
        <v>108</v>
      </c>
      <c r="AY249" s="20" t="s">
        <v>161</v>
      </c>
      <c r="BE249" s="102">
        <f t="shared" si="59"/>
        <v>0</v>
      </c>
      <c r="BF249" s="102">
        <f t="shared" si="60"/>
        <v>0</v>
      </c>
      <c r="BG249" s="102">
        <f t="shared" si="61"/>
        <v>0</v>
      </c>
      <c r="BH249" s="102">
        <f t="shared" si="62"/>
        <v>0</v>
      </c>
      <c r="BI249" s="102">
        <f t="shared" si="63"/>
        <v>0</v>
      </c>
      <c r="BJ249" s="20" t="s">
        <v>24</v>
      </c>
      <c r="BK249" s="164">
        <f t="shared" si="64"/>
        <v>0</v>
      </c>
      <c r="BL249" s="20" t="s">
        <v>166</v>
      </c>
      <c r="BM249" s="20" t="s">
        <v>448</v>
      </c>
    </row>
    <row r="250" spans="2:65" s="1" customFormat="1" ht="22.9" customHeight="1">
      <c r="B250" s="128"/>
      <c r="C250" s="157" t="s">
        <v>449</v>
      </c>
      <c r="D250" s="157" t="s">
        <v>162</v>
      </c>
      <c r="E250" s="158" t="s">
        <v>364</v>
      </c>
      <c r="F250" s="241" t="s">
        <v>256</v>
      </c>
      <c r="G250" s="241"/>
      <c r="H250" s="241"/>
      <c r="I250" s="241"/>
      <c r="J250" s="159" t="s">
        <v>177</v>
      </c>
      <c r="K250" s="160">
        <v>83.2</v>
      </c>
      <c r="L250" s="243">
        <v>0</v>
      </c>
      <c r="M250" s="243"/>
      <c r="N250" s="235">
        <f t="shared" si="55"/>
        <v>0</v>
      </c>
      <c r="O250" s="235"/>
      <c r="P250" s="235"/>
      <c r="Q250" s="235"/>
      <c r="R250" s="131"/>
      <c r="T250" s="161" t="s">
        <v>5</v>
      </c>
      <c r="U250" s="45" t="s">
        <v>44</v>
      </c>
      <c r="V250" s="37"/>
      <c r="W250" s="162">
        <f t="shared" si="56"/>
        <v>0</v>
      </c>
      <c r="X250" s="162">
        <v>0</v>
      </c>
      <c r="Y250" s="162">
        <f t="shared" si="57"/>
        <v>0</v>
      </c>
      <c r="Z250" s="162">
        <v>0</v>
      </c>
      <c r="AA250" s="163">
        <f t="shared" si="58"/>
        <v>0</v>
      </c>
      <c r="AR250" s="20" t="s">
        <v>166</v>
      </c>
      <c r="AT250" s="20" t="s">
        <v>162</v>
      </c>
      <c r="AU250" s="20" t="s">
        <v>108</v>
      </c>
      <c r="AY250" s="20" t="s">
        <v>161</v>
      </c>
      <c r="BE250" s="102">
        <f t="shared" si="59"/>
        <v>0</v>
      </c>
      <c r="BF250" s="102">
        <f t="shared" si="60"/>
        <v>0</v>
      </c>
      <c r="BG250" s="102">
        <f t="shared" si="61"/>
        <v>0</v>
      </c>
      <c r="BH250" s="102">
        <f t="shared" si="62"/>
        <v>0</v>
      </c>
      <c r="BI250" s="102">
        <f t="shared" si="63"/>
        <v>0</v>
      </c>
      <c r="BJ250" s="20" t="s">
        <v>24</v>
      </c>
      <c r="BK250" s="164">
        <f t="shared" si="64"/>
        <v>0</v>
      </c>
      <c r="BL250" s="20" t="s">
        <v>166</v>
      </c>
      <c r="BM250" s="20" t="s">
        <v>450</v>
      </c>
    </row>
    <row r="251" spans="2:65" s="1" customFormat="1" ht="34.15" customHeight="1">
      <c r="B251" s="128"/>
      <c r="C251" s="157" t="s">
        <v>451</v>
      </c>
      <c r="D251" s="157" t="s">
        <v>162</v>
      </c>
      <c r="E251" s="158" t="s">
        <v>403</v>
      </c>
      <c r="F251" s="241" t="s">
        <v>404</v>
      </c>
      <c r="G251" s="241"/>
      <c r="H251" s="241"/>
      <c r="I251" s="241"/>
      <c r="J251" s="159" t="s">
        <v>177</v>
      </c>
      <c r="K251" s="160">
        <v>83.2</v>
      </c>
      <c r="L251" s="243">
        <v>0</v>
      </c>
      <c r="M251" s="243"/>
      <c r="N251" s="235">
        <f t="shared" si="55"/>
        <v>0</v>
      </c>
      <c r="O251" s="235"/>
      <c r="P251" s="235"/>
      <c r="Q251" s="235"/>
      <c r="R251" s="131"/>
      <c r="T251" s="161" t="s">
        <v>5</v>
      </c>
      <c r="U251" s="45" t="s">
        <v>44</v>
      </c>
      <c r="V251" s="37"/>
      <c r="W251" s="162">
        <f t="shared" si="56"/>
        <v>0</v>
      </c>
      <c r="X251" s="162">
        <v>1.63</v>
      </c>
      <c r="Y251" s="162">
        <f t="shared" si="57"/>
        <v>135.61599999999999</v>
      </c>
      <c r="Z251" s="162">
        <v>0</v>
      </c>
      <c r="AA251" s="163">
        <f t="shared" si="58"/>
        <v>0</v>
      </c>
      <c r="AR251" s="20" t="s">
        <v>166</v>
      </c>
      <c r="AT251" s="20" t="s">
        <v>162</v>
      </c>
      <c r="AU251" s="20" t="s">
        <v>108</v>
      </c>
      <c r="AY251" s="20" t="s">
        <v>161</v>
      </c>
      <c r="BE251" s="102">
        <f t="shared" si="59"/>
        <v>0</v>
      </c>
      <c r="BF251" s="102">
        <f t="shared" si="60"/>
        <v>0</v>
      </c>
      <c r="BG251" s="102">
        <f t="shared" si="61"/>
        <v>0</v>
      </c>
      <c r="BH251" s="102">
        <f t="shared" si="62"/>
        <v>0</v>
      </c>
      <c r="BI251" s="102">
        <f t="shared" si="63"/>
        <v>0</v>
      </c>
      <c r="BJ251" s="20" t="s">
        <v>24</v>
      </c>
      <c r="BK251" s="164">
        <f t="shared" si="64"/>
        <v>0</v>
      </c>
      <c r="BL251" s="20" t="s">
        <v>166</v>
      </c>
      <c r="BM251" s="20" t="s">
        <v>452</v>
      </c>
    </row>
    <row r="252" spans="2:65" s="1" customFormat="1" ht="45.6" customHeight="1">
      <c r="B252" s="128"/>
      <c r="C252" s="157" t="s">
        <v>453</v>
      </c>
      <c r="D252" s="157" t="s">
        <v>162</v>
      </c>
      <c r="E252" s="158" t="s">
        <v>206</v>
      </c>
      <c r="F252" s="241" t="s">
        <v>171</v>
      </c>
      <c r="G252" s="241"/>
      <c r="H252" s="241"/>
      <c r="I252" s="241"/>
      <c r="J252" s="159" t="s">
        <v>172</v>
      </c>
      <c r="K252" s="160">
        <v>135.61600000000001</v>
      </c>
      <c r="L252" s="243">
        <v>0</v>
      </c>
      <c r="M252" s="243"/>
      <c r="N252" s="235">
        <f t="shared" si="55"/>
        <v>0</v>
      </c>
      <c r="O252" s="235"/>
      <c r="P252" s="235"/>
      <c r="Q252" s="235"/>
      <c r="R252" s="131"/>
      <c r="T252" s="161" t="s">
        <v>5</v>
      </c>
      <c r="U252" s="45" t="s">
        <v>44</v>
      </c>
      <c r="V252" s="37"/>
      <c r="W252" s="162">
        <f t="shared" si="56"/>
        <v>0</v>
      </c>
      <c r="X252" s="162">
        <v>0</v>
      </c>
      <c r="Y252" s="162">
        <f t="shared" si="57"/>
        <v>0</v>
      </c>
      <c r="Z252" s="162">
        <v>0</v>
      </c>
      <c r="AA252" s="163">
        <f t="shared" si="58"/>
        <v>0</v>
      </c>
      <c r="AR252" s="20" t="s">
        <v>166</v>
      </c>
      <c r="AT252" s="20" t="s">
        <v>162</v>
      </c>
      <c r="AU252" s="20" t="s">
        <v>108</v>
      </c>
      <c r="AY252" s="20" t="s">
        <v>161</v>
      </c>
      <c r="BE252" s="102">
        <f t="shared" si="59"/>
        <v>0</v>
      </c>
      <c r="BF252" s="102">
        <f t="shared" si="60"/>
        <v>0</v>
      </c>
      <c r="BG252" s="102">
        <f t="shared" si="61"/>
        <v>0</v>
      </c>
      <c r="BH252" s="102">
        <f t="shared" si="62"/>
        <v>0</v>
      </c>
      <c r="BI252" s="102">
        <f t="shared" si="63"/>
        <v>0</v>
      </c>
      <c r="BJ252" s="20" t="s">
        <v>24</v>
      </c>
      <c r="BK252" s="164">
        <f t="shared" si="64"/>
        <v>0</v>
      </c>
      <c r="BL252" s="20" t="s">
        <v>166</v>
      </c>
      <c r="BM252" s="20" t="s">
        <v>454</v>
      </c>
    </row>
    <row r="253" spans="2:65" s="9" customFormat="1" ht="29.85" customHeight="1">
      <c r="B253" s="146"/>
      <c r="C253" s="147"/>
      <c r="D253" s="156" t="s">
        <v>128</v>
      </c>
      <c r="E253" s="156"/>
      <c r="F253" s="156"/>
      <c r="G253" s="156"/>
      <c r="H253" s="156"/>
      <c r="I253" s="156"/>
      <c r="J253" s="156"/>
      <c r="K253" s="156"/>
      <c r="L253" s="156"/>
      <c r="M253" s="156"/>
      <c r="N253" s="246">
        <f>BK253</f>
        <v>0</v>
      </c>
      <c r="O253" s="247"/>
      <c r="P253" s="247"/>
      <c r="Q253" s="247"/>
      <c r="R253" s="149"/>
      <c r="T253" s="150"/>
      <c r="U253" s="147"/>
      <c r="V253" s="147"/>
      <c r="W253" s="151">
        <f>SUM(W254:W256)</f>
        <v>0</v>
      </c>
      <c r="X253" s="147"/>
      <c r="Y253" s="151">
        <f>SUM(Y254:Y256)</f>
        <v>6.2383800000000003</v>
      </c>
      <c r="Z253" s="147"/>
      <c r="AA253" s="152">
        <f>SUM(AA254:AA256)</f>
        <v>0</v>
      </c>
      <c r="AR253" s="153" t="s">
        <v>24</v>
      </c>
      <c r="AT253" s="154" t="s">
        <v>78</v>
      </c>
      <c r="AU253" s="154" t="s">
        <v>24</v>
      </c>
      <c r="AY253" s="153" t="s">
        <v>161</v>
      </c>
      <c r="BK253" s="155">
        <f>SUM(BK254:BK256)</f>
        <v>0</v>
      </c>
    </row>
    <row r="254" spans="2:65" s="1" customFormat="1" ht="22.9" customHeight="1">
      <c r="B254" s="128"/>
      <c r="C254" s="157" t="s">
        <v>455</v>
      </c>
      <c r="D254" s="157" t="s">
        <v>162</v>
      </c>
      <c r="E254" s="158" t="s">
        <v>456</v>
      </c>
      <c r="F254" s="241" t="s">
        <v>457</v>
      </c>
      <c r="G254" s="241"/>
      <c r="H254" s="241"/>
      <c r="I254" s="241"/>
      <c r="J254" s="159" t="s">
        <v>294</v>
      </c>
      <c r="K254" s="160">
        <v>25</v>
      </c>
      <c r="L254" s="243">
        <v>0</v>
      </c>
      <c r="M254" s="243"/>
      <c r="N254" s="235">
        <f>ROUND(L254*K254,3)</f>
        <v>0</v>
      </c>
      <c r="O254" s="235"/>
      <c r="P254" s="235"/>
      <c r="Q254" s="235"/>
      <c r="R254" s="131"/>
      <c r="T254" s="161" t="s">
        <v>5</v>
      </c>
      <c r="U254" s="45" t="s">
        <v>44</v>
      </c>
      <c r="V254" s="37"/>
      <c r="W254" s="162">
        <f>V254*K254</f>
        <v>0</v>
      </c>
      <c r="X254" s="162">
        <v>0.14494000000000001</v>
      </c>
      <c r="Y254" s="162">
        <f>X254*K254</f>
        <v>3.6235000000000004</v>
      </c>
      <c r="Z254" s="162">
        <v>0</v>
      </c>
      <c r="AA254" s="163">
        <f>Z254*K254</f>
        <v>0</v>
      </c>
      <c r="AR254" s="20" t="s">
        <v>166</v>
      </c>
      <c r="AT254" s="20" t="s">
        <v>162</v>
      </c>
      <c r="AU254" s="20" t="s">
        <v>108</v>
      </c>
      <c r="AY254" s="20" t="s">
        <v>161</v>
      </c>
      <c r="BE254" s="102">
        <f>IF(U254="základní",N254,0)</f>
        <v>0</v>
      </c>
      <c r="BF254" s="102">
        <f>IF(U254="snížená",N254,0)</f>
        <v>0</v>
      </c>
      <c r="BG254" s="102">
        <f>IF(U254="zákl. přenesená",N254,0)</f>
        <v>0</v>
      </c>
      <c r="BH254" s="102">
        <f>IF(U254="sníž. přenesená",N254,0)</f>
        <v>0</v>
      </c>
      <c r="BI254" s="102">
        <f>IF(U254="nulová",N254,0)</f>
        <v>0</v>
      </c>
      <c r="BJ254" s="20" t="s">
        <v>24</v>
      </c>
      <c r="BK254" s="164">
        <f>ROUND(L254*K254,3)</f>
        <v>0</v>
      </c>
      <c r="BL254" s="20" t="s">
        <v>166</v>
      </c>
      <c r="BM254" s="20" t="s">
        <v>458</v>
      </c>
    </row>
    <row r="255" spans="2:65" s="1" customFormat="1" ht="34.15" customHeight="1">
      <c r="B255" s="128"/>
      <c r="C255" s="157" t="s">
        <v>459</v>
      </c>
      <c r="D255" s="157" t="s">
        <v>162</v>
      </c>
      <c r="E255" s="158" t="s">
        <v>460</v>
      </c>
      <c r="F255" s="241" t="s">
        <v>461</v>
      </c>
      <c r="G255" s="241"/>
      <c r="H255" s="241"/>
      <c r="I255" s="241"/>
      <c r="J255" s="159" t="s">
        <v>294</v>
      </c>
      <c r="K255" s="160">
        <v>1</v>
      </c>
      <c r="L255" s="243">
        <v>0</v>
      </c>
      <c r="M255" s="243"/>
      <c r="N255" s="235">
        <f>ROUND(L255*K255,3)</f>
        <v>0</v>
      </c>
      <c r="O255" s="235"/>
      <c r="P255" s="235"/>
      <c r="Q255" s="235"/>
      <c r="R255" s="131"/>
      <c r="T255" s="161" t="s">
        <v>5</v>
      </c>
      <c r="U255" s="45" t="s">
        <v>44</v>
      </c>
      <c r="V255" s="37"/>
      <c r="W255" s="162">
        <f>V255*K255</f>
        <v>0</v>
      </c>
      <c r="X255" s="162">
        <v>2.6148799999999999</v>
      </c>
      <c r="Y255" s="162">
        <f>X255*K255</f>
        <v>2.6148799999999999</v>
      </c>
      <c r="Z255" s="162">
        <v>0</v>
      </c>
      <c r="AA255" s="163">
        <f>Z255*K255</f>
        <v>0</v>
      </c>
      <c r="AR255" s="20" t="s">
        <v>166</v>
      </c>
      <c r="AT255" s="20" t="s">
        <v>162</v>
      </c>
      <c r="AU255" s="20" t="s">
        <v>108</v>
      </c>
      <c r="AY255" s="20" t="s">
        <v>161</v>
      </c>
      <c r="BE255" s="102">
        <f>IF(U255="základní",N255,0)</f>
        <v>0</v>
      </c>
      <c r="BF255" s="102">
        <f>IF(U255="snížená",N255,0)</f>
        <v>0</v>
      </c>
      <c r="BG255" s="102">
        <f>IF(U255="zákl. přenesená",N255,0)</f>
        <v>0</v>
      </c>
      <c r="BH255" s="102">
        <f>IF(U255="sníž. přenesená",N255,0)</f>
        <v>0</v>
      </c>
      <c r="BI255" s="102">
        <f>IF(U255="nulová",N255,0)</f>
        <v>0</v>
      </c>
      <c r="BJ255" s="20" t="s">
        <v>24</v>
      </c>
      <c r="BK255" s="164">
        <f>ROUND(L255*K255,3)</f>
        <v>0</v>
      </c>
      <c r="BL255" s="20" t="s">
        <v>166</v>
      </c>
      <c r="BM255" s="20" t="s">
        <v>462</v>
      </c>
    </row>
    <row r="256" spans="2:65" s="1" customFormat="1" ht="22.9" customHeight="1">
      <c r="B256" s="128"/>
      <c r="C256" s="157" t="s">
        <v>463</v>
      </c>
      <c r="D256" s="157" t="s">
        <v>162</v>
      </c>
      <c r="E256" s="158" t="s">
        <v>464</v>
      </c>
      <c r="F256" s="241" t="s">
        <v>350</v>
      </c>
      <c r="G256" s="241"/>
      <c r="H256" s="241"/>
      <c r="I256" s="241"/>
      <c r="J256" s="159" t="s">
        <v>172</v>
      </c>
      <c r="K256" s="160">
        <v>6.2380000000000004</v>
      </c>
      <c r="L256" s="243">
        <v>0</v>
      </c>
      <c r="M256" s="243"/>
      <c r="N256" s="235">
        <f>ROUND(L256*K256,3)</f>
        <v>0</v>
      </c>
      <c r="O256" s="235"/>
      <c r="P256" s="235"/>
      <c r="Q256" s="235"/>
      <c r="R256" s="131"/>
      <c r="T256" s="161" t="s">
        <v>5</v>
      </c>
      <c r="U256" s="45" t="s">
        <v>44</v>
      </c>
      <c r="V256" s="37"/>
      <c r="W256" s="162">
        <f>V256*K256</f>
        <v>0</v>
      </c>
      <c r="X256" s="162">
        <v>0</v>
      </c>
      <c r="Y256" s="162">
        <f>X256*K256</f>
        <v>0</v>
      </c>
      <c r="Z256" s="162">
        <v>0</v>
      </c>
      <c r="AA256" s="163">
        <f>Z256*K256</f>
        <v>0</v>
      </c>
      <c r="AR256" s="20" t="s">
        <v>166</v>
      </c>
      <c r="AT256" s="20" t="s">
        <v>162</v>
      </c>
      <c r="AU256" s="20" t="s">
        <v>108</v>
      </c>
      <c r="AY256" s="20" t="s">
        <v>161</v>
      </c>
      <c r="BE256" s="102">
        <f>IF(U256="základní",N256,0)</f>
        <v>0</v>
      </c>
      <c r="BF256" s="102">
        <f>IF(U256="snížená",N256,0)</f>
        <v>0</v>
      </c>
      <c r="BG256" s="102">
        <f>IF(U256="zákl. přenesená",N256,0)</f>
        <v>0</v>
      </c>
      <c r="BH256" s="102">
        <f>IF(U256="sníž. přenesená",N256,0)</f>
        <v>0</v>
      </c>
      <c r="BI256" s="102">
        <f>IF(U256="nulová",N256,0)</f>
        <v>0</v>
      </c>
      <c r="BJ256" s="20" t="s">
        <v>24</v>
      </c>
      <c r="BK256" s="164">
        <f>ROUND(L256*K256,3)</f>
        <v>0</v>
      </c>
      <c r="BL256" s="20" t="s">
        <v>166</v>
      </c>
      <c r="BM256" s="20" t="s">
        <v>465</v>
      </c>
    </row>
    <row r="257" spans="2:65" s="9" customFormat="1" ht="29.85" customHeight="1">
      <c r="B257" s="146"/>
      <c r="C257" s="147"/>
      <c r="D257" s="156" t="s">
        <v>129</v>
      </c>
      <c r="E257" s="156"/>
      <c r="F257" s="156"/>
      <c r="G257" s="156"/>
      <c r="H257" s="156"/>
      <c r="I257" s="156"/>
      <c r="J257" s="156"/>
      <c r="K257" s="156"/>
      <c r="L257" s="156"/>
      <c r="M257" s="156"/>
      <c r="N257" s="246">
        <f>BK257</f>
        <v>0</v>
      </c>
      <c r="O257" s="247"/>
      <c r="P257" s="247"/>
      <c r="Q257" s="247"/>
      <c r="R257" s="149"/>
      <c r="T257" s="150"/>
      <c r="U257" s="147"/>
      <c r="V257" s="147"/>
      <c r="W257" s="151">
        <f>SUM(W258:W265)</f>
        <v>0</v>
      </c>
      <c r="X257" s="147"/>
      <c r="Y257" s="151">
        <f>SUM(Y258:Y265)</f>
        <v>2.6464499999999993</v>
      </c>
      <c r="Z257" s="147"/>
      <c r="AA257" s="152">
        <f>SUM(AA258:AA265)</f>
        <v>0.18</v>
      </c>
      <c r="AR257" s="153" t="s">
        <v>24</v>
      </c>
      <c r="AT257" s="154" t="s">
        <v>78</v>
      </c>
      <c r="AU257" s="154" t="s">
        <v>24</v>
      </c>
      <c r="AY257" s="153" t="s">
        <v>161</v>
      </c>
      <c r="BK257" s="155">
        <f>SUM(BK258:BK265)</f>
        <v>0</v>
      </c>
    </row>
    <row r="258" spans="2:65" s="1" customFormat="1" ht="34.15" customHeight="1">
      <c r="B258" s="128"/>
      <c r="C258" s="157" t="s">
        <v>466</v>
      </c>
      <c r="D258" s="157" t="s">
        <v>162</v>
      </c>
      <c r="E258" s="158" t="s">
        <v>467</v>
      </c>
      <c r="F258" s="241" t="s">
        <v>468</v>
      </c>
      <c r="G258" s="241"/>
      <c r="H258" s="241"/>
      <c r="I258" s="241"/>
      <c r="J258" s="159" t="s">
        <v>294</v>
      </c>
      <c r="K258" s="160">
        <v>20</v>
      </c>
      <c r="L258" s="243">
        <v>0</v>
      </c>
      <c r="M258" s="243"/>
      <c r="N258" s="235">
        <f t="shared" ref="N258:N265" si="65">ROUND(L258*K258,3)</f>
        <v>0</v>
      </c>
      <c r="O258" s="235"/>
      <c r="P258" s="235"/>
      <c r="Q258" s="235"/>
      <c r="R258" s="131"/>
      <c r="T258" s="161" t="s">
        <v>5</v>
      </c>
      <c r="U258" s="45" t="s">
        <v>44</v>
      </c>
      <c r="V258" s="37"/>
      <c r="W258" s="162">
        <f t="shared" ref="W258:W265" si="66">V258*K258</f>
        <v>0</v>
      </c>
      <c r="X258" s="162">
        <v>0</v>
      </c>
      <c r="Y258" s="162">
        <f t="shared" ref="Y258:Y265" si="67">X258*K258</f>
        <v>0</v>
      </c>
      <c r="Z258" s="162">
        <v>4.0000000000000001E-3</v>
      </c>
      <c r="AA258" s="163">
        <f t="shared" ref="AA258:AA265" si="68">Z258*K258</f>
        <v>0.08</v>
      </c>
      <c r="AR258" s="20" t="s">
        <v>166</v>
      </c>
      <c r="AT258" s="20" t="s">
        <v>162</v>
      </c>
      <c r="AU258" s="20" t="s">
        <v>108</v>
      </c>
      <c r="AY258" s="20" t="s">
        <v>161</v>
      </c>
      <c r="BE258" s="102">
        <f t="shared" ref="BE258:BE265" si="69">IF(U258="základní",N258,0)</f>
        <v>0</v>
      </c>
      <c r="BF258" s="102">
        <f t="shared" ref="BF258:BF265" si="70">IF(U258="snížená",N258,0)</f>
        <v>0</v>
      </c>
      <c r="BG258" s="102">
        <f t="shared" ref="BG258:BG265" si="71">IF(U258="zákl. přenesená",N258,0)</f>
        <v>0</v>
      </c>
      <c r="BH258" s="102">
        <f t="shared" ref="BH258:BH265" si="72">IF(U258="sníž. přenesená",N258,0)</f>
        <v>0</v>
      </c>
      <c r="BI258" s="102">
        <f t="shared" ref="BI258:BI265" si="73">IF(U258="nulová",N258,0)</f>
        <v>0</v>
      </c>
      <c r="BJ258" s="20" t="s">
        <v>24</v>
      </c>
      <c r="BK258" s="164">
        <f t="shared" ref="BK258:BK265" si="74">ROUND(L258*K258,3)</f>
        <v>0</v>
      </c>
      <c r="BL258" s="20" t="s">
        <v>166</v>
      </c>
      <c r="BM258" s="20" t="s">
        <v>469</v>
      </c>
    </row>
    <row r="259" spans="2:65" s="1" customFormat="1" ht="34.15" customHeight="1">
      <c r="B259" s="128"/>
      <c r="C259" s="157" t="s">
        <v>470</v>
      </c>
      <c r="D259" s="157" t="s">
        <v>162</v>
      </c>
      <c r="E259" s="158" t="s">
        <v>471</v>
      </c>
      <c r="F259" s="241" t="s">
        <v>472</v>
      </c>
      <c r="G259" s="241"/>
      <c r="H259" s="241"/>
      <c r="I259" s="241"/>
      <c r="J259" s="159" t="s">
        <v>294</v>
      </c>
      <c r="K259" s="160">
        <v>20</v>
      </c>
      <c r="L259" s="243">
        <v>0</v>
      </c>
      <c r="M259" s="243"/>
      <c r="N259" s="235">
        <f t="shared" si="65"/>
        <v>0</v>
      </c>
      <c r="O259" s="235"/>
      <c r="P259" s="235"/>
      <c r="Q259" s="235"/>
      <c r="R259" s="131"/>
      <c r="T259" s="161" t="s">
        <v>5</v>
      </c>
      <c r="U259" s="45" t="s">
        <v>44</v>
      </c>
      <c r="V259" s="37"/>
      <c r="W259" s="162">
        <f t="shared" si="66"/>
        <v>0</v>
      </c>
      <c r="X259" s="162">
        <v>0</v>
      </c>
      <c r="Y259" s="162">
        <f t="shared" si="67"/>
        <v>0</v>
      </c>
      <c r="Z259" s="162">
        <v>5.0000000000000001E-3</v>
      </c>
      <c r="AA259" s="163">
        <f t="shared" si="68"/>
        <v>0.1</v>
      </c>
      <c r="AR259" s="20" t="s">
        <v>166</v>
      </c>
      <c r="AT259" s="20" t="s">
        <v>162</v>
      </c>
      <c r="AU259" s="20" t="s">
        <v>108</v>
      </c>
      <c r="AY259" s="20" t="s">
        <v>161</v>
      </c>
      <c r="BE259" s="102">
        <f t="shared" si="69"/>
        <v>0</v>
      </c>
      <c r="BF259" s="102">
        <f t="shared" si="70"/>
        <v>0</v>
      </c>
      <c r="BG259" s="102">
        <f t="shared" si="71"/>
        <v>0</v>
      </c>
      <c r="BH259" s="102">
        <f t="shared" si="72"/>
        <v>0</v>
      </c>
      <c r="BI259" s="102">
        <f t="shared" si="73"/>
        <v>0</v>
      </c>
      <c r="BJ259" s="20" t="s">
        <v>24</v>
      </c>
      <c r="BK259" s="164">
        <f t="shared" si="74"/>
        <v>0</v>
      </c>
      <c r="BL259" s="20" t="s">
        <v>166</v>
      </c>
      <c r="BM259" s="20" t="s">
        <v>473</v>
      </c>
    </row>
    <row r="260" spans="2:65" s="1" customFormat="1" ht="34.15" customHeight="1">
      <c r="B260" s="128"/>
      <c r="C260" s="157" t="s">
        <v>474</v>
      </c>
      <c r="D260" s="157" t="s">
        <v>162</v>
      </c>
      <c r="E260" s="158" t="s">
        <v>475</v>
      </c>
      <c r="F260" s="241" t="s">
        <v>476</v>
      </c>
      <c r="G260" s="241"/>
      <c r="H260" s="241"/>
      <c r="I260" s="241"/>
      <c r="J260" s="159" t="s">
        <v>294</v>
      </c>
      <c r="K260" s="160">
        <v>20</v>
      </c>
      <c r="L260" s="243">
        <v>0</v>
      </c>
      <c r="M260" s="243"/>
      <c r="N260" s="235">
        <f t="shared" si="65"/>
        <v>0</v>
      </c>
      <c r="O260" s="235"/>
      <c r="P260" s="235"/>
      <c r="Q260" s="235"/>
      <c r="R260" s="131"/>
      <c r="T260" s="161" t="s">
        <v>5</v>
      </c>
      <c r="U260" s="45" t="s">
        <v>44</v>
      </c>
      <c r="V260" s="37"/>
      <c r="W260" s="162">
        <f t="shared" si="66"/>
        <v>0</v>
      </c>
      <c r="X260" s="162">
        <v>6.9999999999999999E-4</v>
      </c>
      <c r="Y260" s="162">
        <f t="shared" si="67"/>
        <v>1.4E-2</v>
      </c>
      <c r="Z260" s="162">
        <v>0</v>
      </c>
      <c r="AA260" s="163">
        <f t="shared" si="68"/>
        <v>0</v>
      </c>
      <c r="AR260" s="20" t="s">
        <v>166</v>
      </c>
      <c r="AT260" s="20" t="s">
        <v>162</v>
      </c>
      <c r="AU260" s="20" t="s">
        <v>108</v>
      </c>
      <c r="AY260" s="20" t="s">
        <v>161</v>
      </c>
      <c r="BE260" s="102">
        <f t="shared" si="69"/>
        <v>0</v>
      </c>
      <c r="BF260" s="102">
        <f t="shared" si="70"/>
        <v>0</v>
      </c>
      <c r="BG260" s="102">
        <f t="shared" si="71"/>
        <v>0</v>
      </c>
      <c r="BH260" s="102">
        <f t="shared" si="72"/>
        <v>0</v>
      </c>
      <c r="BI260" s="102">
        <f t="shared" si="73"/>
        <v>0</v>
      </c>
      <c r="BJ260" s="20" t="s">
        <v>24</v>
      </c>
      <c r="BK260" s="164">
        <f t="shared" si="74"/>
        <v>0</v>
      </c>
      <c r="BL260" s="20" t="s">
        <v>166</v>
      </c>
      <c r="BM260" s="20" t="s">
        <v>477</v>
      </c>
    </row>
    <row r="261" spans="2:65" s="1" customFormat="1" ht="34.15" customHeight="1">
      <c r="B261" s="128"/>
      <c r="C261" s="157" t="s">
        <v>478</v>
      </c>
      <c r="D261" s="157" t="s">
        <v>162</v>
      </c>
      <c r="E261" s="158" t="s">
        <v>479</v>
      </c>
      <c r="F261" s="241" t="s">
        <v>480</v>
      </c>
      <c r="G261" s="241"/>
      <c r="H261" s="241"/>
      <c r="I261" s="241"/>
      <c r="J261" s="159" t="s">
        <v>294</v>
      </c>
      <c r="K261" s="160">
        <v>20</v>
      </c>
      <c r="L261" s="243">
        <v>0</v>
      </c>
      <c r="M261" s="243"/>
      <c r="N261" s="235">
        <f t="shared" si="65"/>
        <v>0</v>
      </c>
      <c r="O261" s="235"/>
      <c r="P261" s="235"/>
      <c r="Q261" s="235"/>
      <c r="R261" s="131"/>
      <c r="T261" s="161" t="s">
        <v>5</v>
      </c>
      <c r="U261" s="45" t="s">
        <v>44</v>
      </c>
      <c r="V261" s="37"/>
      <c r="W261" s="162">
        <f t="shared" si="66"/>
        <v>0</v>
      </c>
      <c r="X261" s="162">
        <v>0.10940999999999999</v>
      </c>
      <c r="Y261" s="162">
        <f t="shared" si="67"/>
        <v>2.1881999999999997</v>
      </c>
      <c r="Z261" s="162">
        <v>0</v>
      </c>
      <c r="AA261" s="163">
        <f t="shared" si="68"/>
        <v>0</v>
      </c>
      <c r="AR261" s="20" t="s">
        <v>166</v>
      </c>
      <c r="AT261" s="20" t="s">
        <v>162</v>
      </c>
      <c r="AU261" s="20" t="s">
        <v>108</v>
      </c>
      <c r="AY261" s="20" t="s">
        <v>161</v>
      </c>
      <c r="BE261" s="102">
        <f t="shared" si="69"/>
        <v>0</v>
      </c>
      <c r="BF261" s="102">
        <f t="shared" si="70"/>
        <v>0</v>
      </c>
      <c r="BG261" s="102">
        <f t="shared" si="71"/>
        <v>0</v>
      </c>
      <c r="BH261" s="102">
        <f t="shared" si="72"/>
        <v>0</v>
      </c>
      <c r="BI261" s="102">
        <f t="shared" si="73"/>
        <v>0</v>
      </c>
      <c r="BJ261" s="20" t="s">
        <v>24</v>
      </c>
      <c r="BK261" s="164">
        <f t="shared" si="74"/>
        <v>0</v>
      </c>
      <c r="BL261" s="20" t="s">
        <v>166</v>
      </c>
      <c r="BM261" s="20" t="s">
        <v>481</v>
      </c>
    </row>
    <row r="262" spans="2:65" s="1" customFormat="1" ht="22.9" customHeight="1">
      <c r="B262" s="128"/>
      <c r="C262" s="173" t="s">
        <v>482</v>
      </c>
      <c r="D262" s="173" t="s">
        <v>291</v>
      </c>
      <c r="E262" s="174" t="s">
        <v>483</v>
      </c>
      <c r="F262" s="245" t="s">
        <v>484</v>
      </c>
      <c r="G262" s="245"/>
      <c r="H262" s="245"/>
      <c r="I262" s="245"/>
      <c r="J262" s="175" t="s">
        <v>294</v>
      </c>
      <c r="K262" s="176">
        <v>20</v>
      </c>
      <c r="L262" s="244">
        <v>0</v>
      </c>
      <c r="M262" s="244"/>
      <c r="N262" s="254">
        <f t="shared" si="65"/>
        <v>0</v>
      </c>
      <c r="O262" s="235"/>
      <c r="P262" s="235"/>
      <c r="Q262" s="235"/>
      <c r="R262" s="131"/>
      <c r="T262" s="161" t="s">
        <v>5</v>
      </c>
      <c r="U262" s="45" t="s">
        <v>44</v>
      </c>
      <c r="V262" s="37"/>
      <c r="W262" s="162">
        <f t="shared" si="66"/>
        <v>0</v>
      </c>
      <c r="X262" s="162">
        <v>3.0000000000000001E-3</v>
      </c>
      <c r="Y262" s="162">
        <f t="shared" si="67"/>
        <v>0.06</v>
      </c>
      <c r="Z262" s="162">
        <v>0</v>
      </c>
      <c r="AA262" s="163">
        <f t="shared" si="68"/>
        <v>0</v>
      </c>
      <c r="AR262" s="20" t="s">
        <v>197</v>
      </c>
      <c r="AT262" s="20" t="s">
        <v>291</v>
      </c>
      <c r="AU262" s="20" t="s">
        <v>108</v>
      </c>
      <c r="AY262" s="20" t="s">
        <v>161</v>
      </c>
      <c r="BE262" s="102">
        <f t="shared" si="69"/>
        <v>0</v>
      </c>
      <c r="BF262" s="102">
        <f t="shared" si="70"/>
        <v>0</v>
      </c>
      <c r="BG262" s="102">
        <f t="shared" si="71"/>
        <v>0</v>
      </c>
      <c r="BH262" s="102">
        <f t="shared" si="72"/>
        <v>0</v>
      </c>
      <c r="BI262" s="102">
        <f t="shared" si="73"/>
        <v>0</v>
      </c>
      <c r="BJ262" s="20" t="s">
        <v>24</v>
      </c>
      <c r="BK262" s="164">
        <f t="shared" si="74"/>
        <v>0</v>
      </c>
      <c r="BL262" s="20" t="s">
        <v>166</v>
      </c>
      <c r="BM262" s="20" t="s">
        <v>485</v>
      </c>
    </row>
    <row r="263" spans="2:65" s="1" customFormat="1" ht="22.9" customHeight="1">
      <c r="B263" s="128"/>
      <c r="C263" s="173" t="s">
        <v>486</v>
      </c>
      <c r="D263" s="173" t="s">
        <v>291</v>
      </c>
      <c r="E263" s="174" t="s">
        <v>487</v>
      </c>
      <c r="F263" s="245" t="s">
        <v>488</v>
      </c>
      <c r="G263" s="245"/>
      <c r="H263" s="245"/>
      <c r="I263" s="245"/>
      <c r="J263" s="175" t="s">
        <v>294</v>
      </c>
      <c r="K263" s="176">
        <v>20</v>
      </c>
      <c r="L263" s="244">
        <v>0</v>
      </c>
      <c r="M263" s="244"/>
      <c r="N263" s="254">
        <f t="shared" si="65"/>
        <v>0</v>
      </c>
      <c r="O263" s="235"/>
      <c r="P263" s="235"/>
      <c r="Q263" s="235"/>
      <c r="R263" s="131"/>
      <c r="T263" s="161" t="s">
        <v>5</v>
      </c>
      <c r="U263" s="45" t="s">
        <v>44</v>
      </c>
      <c r="V263" s="37"/>
      <c r="W263" s="162">
        <f t="shared" si="66"/>
        <v>0</v>
      </c>
      <c r="X263" s="162">
        <v>1.4499999999999999E-3</v>
      </c>
      <c r="Y263" s="162">
        <f t="shared" si="67"/>
        <v>2.8999999999999998E-2</v>
      </c>
      <c r="Z263" s="162">
        <v>0</v>
      </c>
      <c r="AA263" s="163">
        <f t="shared" si="68"/>
        <v>0</v>
      </c>
      <c r="AR263" s="20" t="s">
        <v>197</v>
      </c>
      <c r="AT263" s="20" t="s">
        <v>291</v>
      </c>
      <c r="AU263" s="20" t="s">
        <v>108</v>
      </c>
      <c r="AY263" s="20" t="s">
        <v>161</v>
      </c>
      <c r="BE263" s="102">
        <f t="shared" si="69"/>
        <v>0</v>
      </c>
      <c r="BF263" s="102">
        <f t="shared" si="70"/>
        <v>0</v>
      </c>
      <c r="BG263" s="102">
        <f t="shared" si="71"/>
        <v>0</v>
      </c>
      <c r="BH263" s="102">
        <f t="shared" si="72"/>
        <v>0</v>
      </c>
      <c r="BI263" s="102">
        <f t="shared" si="73"/>
        <v>0</v>
      </c>
      <c r="BJ263" s="20" t="s">
        <v>24</v>
      </c>
      <c r="BK263" s="164">
        <f t="shared" si="74"/>
        <v>0</v>
      </c>
      <c r="BL263" s="20" t="s">
        <v>166</v>
      </c>
      <c r="BM263" s="20" t="s">
        <v>489</v>
      </c>
    </row>
    <row r="264" spans="2:65" s="1" customFormat="1" ht="45.6" customHeight="1">
      <c r="B264" s="128"/>
      <c r="C264" s="157" t="s">
        <v>490</v>
      </c>
      <c r="D264" s="157" t="s">
        <v>162</v>
      </c>
      <c r="E264" s="158" t="s">
        <v>491</v>
      </c>
      <c r="F264" s="241" t="s">
        <v>492</v>
      </c>
      <c r="G264" s="241"/>
      <c r="H264" s="241"/>
      <c r="I264" s="241"/>
      <c r="J264" s="159" t="s">
        <v>191</v>
      </c>
      <c r="K264" s="160">
        <v>5</v>
      </c>
      <c r="L264" s="243">
        <v>0</v>
      </c>
      <c r="M264" s="243"/>
      <c r="N264" s="235">
        <f t="shared" si="65"/>
        <v>0</v>
      </c>
      <c r="O264" s="235"/>
      <c r="P264" s="235"/>
      <c r="Q264" s="235"/>
      <c r="R264" s="131"/>
      <c r="T264" s="161" t="s">
        <v>5</v>
      </c>
      <c r="U264" s="45" t="s">
        <v>44</v>
      </c>
      <c r="V264" s="37"/>
      <c r="W264" s="162">
        <f t="shared" si="66"/>
        <v>0</v>
      </c>
      <c r="X264" s="162">
        <v>7.1050000000000002E-2</v>
      </c>
      <c r="Y264" s="162">
        <f t="shared" si="67"/>
        <v>0.35525000000000001</v>
      </c>
      <c r="Z264" s="162">
        <v>0</v>
      </c>
      <c r="AA264" s="163">
        <f t="shared" si="68"/>
        <v>0</v>
      </c>
      <c r="AR264" s="20" t="s">
        <v>166</v>
      </c>
      <c r="AT264" s="20" t="s">
        <v>162</v>
      </c>
      <c r="AU264" s="20" t="s">
        <v>108</v>
      </c>
      <c r="AY264" s="20" t="s">
        <v>161</v>
      </c>
      <c r="BE264" s="102">
        <f t="shared" si="69"/>
        <v>0</v>
      </c>
      <c r="BF264" s="102">
        <f t="shared" si="70"/>
        <v>0</v>
      </c>
      <c r="BG264" s="102">
        <f t="shared" si="71"/>
        <v>0</v>
      </c>
      <c r="BH264" s="102">
        <f t="shared" si="72"/>
        <v>0</v>
      </c>
      <c r="BI264" s="102">
        <f t="shared" si="73"/>
        <v>0</v>
      </c>
      <c r="BJ264" s="20" t="s">
        <v>24</v>
      </c>
      <c r="BK264" s="164">
        <f t="shared" si="74"/>
        <v>0</v>
      </c>
      <c r="BL264" s="20" t="s">
        <v>166</v>
      </c>
      <c r="BM264" s="20" t="s">
        <v>493</v>
      </c>
    </row>
    <row r="265" spans="2:65" s="1" customFormat="1" ht="22.9" customHeight="1">
      <c r="B265" s="128"/>
      <c r="C265" s="157" t="s">
        <v>494</v>
      </c>
      <c r="D265" s="157" t="s">
        <v>162</v>
      </c>
      <c r="E265" s="158" t="s">
        <v>301</v>
      </c>
      <c r="F265" s="241" t="s">
        <v>302</v>
      </c>
      <c r="G265" s="241"/>
      <c r="H265" s="241"/>
      <c r="I265" s="241"/>
      <c r="J265" s="159" t="s">
        <v>172</v>
      </c>
      <c r="K265" s="160">
        <v>2.6459999999999999</v>
      </c>
      <c r="L265" s="243">
        <v>0</v>
      </c>
      <c r="M265" s="243"/>
      <c r="N265" s="235">
        <f t="shared" si="65"/>
        <v>0</v>
      </c>
      <c r="O265" s="235"/>
      <c r="P265" s="235"/>
      <c r="Q265" s="235"/>
      <c r="R265" s="131"/>
      <c r="T265" s="161" t="s">
        <v>5</v>
      </c>
      <c r="U265" s="45" t="s">
        <v>44</v>
      </c>
      <c r="V265" s="37"/>
      <c r="W265" s="162">
        <f t="shared" si="66"/>
        <v>0</v>
      </c>
      <c r="X265" s="162">
        <v>0</v>
      </c>
      <c r="Y265" s="162">
        <f t="shared" si="67"/>
        <v>0</v>
      </c>
      <c r="Z265" s="162">
        <v>0</v>
      </c>
      <c r="AA265" s="163">
        <f t="shared" si="68"/>
        <v>0</v>
      </c>
      <c r="AR265" s="20" t="s">
        <v>166</v>
      </c>
      <c r="AT265" s="20" t="s">
        <v>162</v>
      </c>
      <c r="AU265" s="20" t="s">
        <v>108</v>
      </c>
      <c r="AY265" s="20" t="s">
        <v>161</v>
      </c>
      <c r="BE265" s="102">
        <f t="shared" si="69"/>
        <v>0</v>
      </c>
      <c r="BF265" s="102">
        <f t="shared" si="70"/>
        <v>0</v>
      </c>
      <c r="BG265" s="102">
        <f t="shared" si="71"/>
        <v>0</v>
      </c>
      <c r="BH265" s="102">
        <f t="shared" si="72"/>
        <v>0</v>
      </c>
      <c r="BI265" s="102">
        <f t="shared" si="73"/>
        <v>0</v>
      </c>
      <c r="BJ265" s="20" t="s">
        <v>24</v>
      </c>
      <c r="BK265" s="164">
        <f t="shared" si="74"/>
        <v>0</v>
      </c>
      <c r="BL265" s="20" t="s">
        <v>166</v>
      </c>
      <c r="BM265" s="20" t="s">
        <v>495</v>
      </c>
    </row>
    <row r="266" spans="2:65" s="9" customFormat="1" ht="29.85" customHeight="1">
      <c r="B266" s="146"/>
      <c r="C266" s="147"/>
      <c r="D266" s="156" t="s">
        <v>130</v>
      </c>
      <c r="E266" s="156"/>
      <c r="F266" s="156"/>
      <c r="G266" s="156"/>
      <c r="H266" s="156"/>
      <c r="I266" s="156"/>
      <c r="J266" s="156"/>
      <c r="K266" s="156"/>
      <c r="L266" s="156"/>
      <c r="M266" s="156"/>
      <c r="N266" s="246">
        <f>BK266</f>
        <v>0</v>
      </c>
      <c r="O266" s="247"/>
      <c r="P266" s="247"/>
      <c r="Q266" s="247"/>
      <c r="R266" s="149"/>
      <c r="T266" s="150"/>
      <c r="U266" s="147"/>
      <c r="V266" s="147"/>
      <c r="W266" s="151">
        <f>SUM(W267:W272)</f>
        <v>0</v>
      </c>
      <c r="X266" s="147"/>
      <c r="Y266" s="151">
        <f>SUM(Y267:Y272)</f>
        <v>1.3023200000000001</v>
      </c>
      <c r="Z266" s="147"/>
      <c r="AA266" s="152">
        <f>SUM(AA267:AA272)</f>
        <v>0</v>
      </c>
      <c r="AR266" s="153" t="s">
        <v>24</v>
      </c>
      <c r="AT266" s="154" t="s">
        <v>78</v>
      </c>
      <c r="AU266" s="154" t="s">
        <v>24</v>
      </c>
      <c r="AY266" s="153" t="s">
        <v>161</v>
      </c>
      <c r="BK266" s="155">
        <f>SUM(BK267:BK272)</f>
        <v>0</v>
      </c>
    </row>
    <row r="267" spans="2:65" s="1" customFormat="1" ht="34.15" customHeight="1">
      <c r="B267" s="128"/>
      <c r="C267" s="157" t="s">
        <v>496</v>
      </c>
      <c r="D267" s="157" t="s">
        <v>162</v>
      </c>
      <c r="E267" s="158" t="s">
        <v>497</v>
      </c>
      <c r="F267" s="241" t="s">
        <v>498</v>
      </c>
      <c r="G267" s="241"/>
      <c r="H267" s="241"/>
      <c r="I267" s="241"/>
      <c r="J267" s="159" t="s">
        <v>191</v>
      </c>
      <c r="K267" s="160">
        <v>3260</v>
      </c>
      <c r="L267" s="243">
        <v>0</v>
      </c>
      <c r="M267" s="243"/>
      <c r="N267" s="235">
        <f>ROUND(L267*K267,3)</f>
        <v>0</v>
      </c>
      <c r="O267" s="235"/>
      <c r="P267" s="235"/>
      <c r="Q267" s="235"/>
      <c r="R267" s="131"/>
      <c r="T267" s="161" t="s">
        <v>5</v>
      </c>
      <c r="U267" s="45" t="s">
        <v>44</v>
      </c>
      <c r="V267" s="37"/>
      <c r="W267" s="162">
        <f>V267*K267</f>
        <v>0</v>
      </c>
      <c r="X267" s="162">
        <v>3.3E-4</v>
      </c>
      <c r="Y267" s="162">
        <f>X267*K267</f>
        <v>1.0758000000000001</v>
      </c>
      <c r="Z267" s="162">
        <v>0</v>
      </c>
      <c r="AA267" s="163">
        <f>Z267*K267</f>
        <v>0</v>
      </c>
      <c r="AR267" s="20" t="s">
        <v>166</v>
      </c>
      <c r="AT267" s="20" t="s">
        <v>162</v>
      </c>
      <c r="AU267" s="20" t="s">
        <v>108</v>
      </c>
      <c r="AY267" s="20" t="s">
        <v>161</v>
      </c>
      <c r="BE267" s="102">
        <f>IF(U267="základní",N267,0)</f>
        <v>0</v>
      </c>
      <c r="BF267" s="102">
        <f>IF(U267="snížená",N267,0)</f>
        <v>0</v>
      </c>
      <c r="BG267" s="102">
        <f>IF(U267="zákl. přenesená",N267,0)</f>
        <v>0</v>
      </c>
      <c r="BH267" s="102">
        <f>IF(U267="sníž. přenesená",N267,0)</f>
        <v>0</v>
      </c>
      <c r="BI267" s="102">
        <f>IF(U267="nulová",N267,0)</f>
        <v>0</v>
      </c>
      <c r="BJ267" s="20" t="s">
        <v>24</v>
      </c>
      <c r="BK267" s="164">
        <f>ROUND(L267*K267,3)</f>
        <v>0</v>
      </c>
      <c r="BL267" s="20" t="s">
        <v>166</v>
      </c>
      <c r="BM267" s="20" t="s">
        <v>499</v>
      </c>
    </row>
    <row r="268" spans="2:65" s="1" customFormat="1" ht="22.9" customHeight="1">
      <c r="B268" s="128"/>
      <c r="C268" s="157" t="s">
        <v>500</v>
      </c>
      <c r="D268" s="157" t="s">
        <v>162</v>
      </c>
      <c r="E268" s="158" t="s">
        <v>501</v>
      </c>
      <c r="F268" s="241" t="s">
        <v>502</v>
      </c>
      <c r="G268" s="241"/>
      <c r="H268" s="241"/>
      <c r="I268" s="241"/>
      <c r="J268" s="159" t="s">
        <v>191</v>
      </c>
      <c r="K268" s="160">
        <v>3260</v>
      </c>
      <c r="L268" s="243">
        <v>0</v>
      </c>
      <c r="M268" s="243"/>
      <c r="N268" s="235">
        <f>ROUND(L268*K268,3)</f>
        <v>0</v>
      </c>
      <c r="O268" s="235"/>
      <c r="P268" s="235"/>
      <c r="Q268" s="235"/>
      <c r="R268" s="131"/>
      <c r="T268" s="161" t="s">
        <v>5</v>
      </c>
      <c r="U268" s="45" t="s">
        <v>44</v>
      </c>
      <c r="V268" s="37"/>
      <c r="W268" s="162">
        <f>V268*K268</f>
        <v>0</v>
      </c>
      <c r="X268" s="162">
        <v>4.0000000000000003E-5</v>
      </c>
      <c r="Y268" s="162">
        <f>X268*K268</f>
        <v>0.13040000000000002</v>
      </c>
      <c r="Z268" s="162">
        <v>0</v>
      </c>
      <c r="AA268" s="163">
        <f>Z268*K268</f>
        <v>0</v>
      </c>
      <c r="AR268" s="20" t="s">
        <v>166</v>
      </c>
      <c r="AT268" s="20" t="s">
        <v>162</v>
      </c>
      <c r="AU268" s="20" t="s">
        <v>108</v>
      </c>
      <c r="AY268" s="20" t="s">
        <v>161</v>
      </c>
      <c r="BE268" s="102">
        <f>IF(U268="základní",N268,0)</f>
        <v>0</v>
      </c>
      <c r="BF268" s="102">
        <f>IF(U268="snížená",N268,0)</f>
        <v>0</v>
      </c>
      <c r="BG268" s="102">
        <f>IF(U268="zákl. přenesená",N268,0)</f>
        <v>0</v>
      </c>
      <c r="BH268" s="102">
        <f>IF(U268="sníž. přenesená",N268,0)</f>
        <v>0</v>
      </c>
      <c r="BI268" s="102">
        <f>IF(U268="nulová",N268,0)</f>
        <v>0</v>
      </c>
      <c r="BJ268" s="20" t="s">
        <v>24</v>
      </c>
      <c r="BK268" s="164">
        <f>ROUND(L268*K268,3)</f>
        <v>0</v>
      </c>
      <c r="BL268" s="20" t="s">
        <v>166</v>
      </c>
      <c r="BM268" s="20" t="s">
        <v>503</v>
      </c>
    </row>
    <row r="269" spans="2:65" s="1" customFormat="1" ht="22.9" customHeight="1">
      <c r="B269" s="128"/>
      <c r="C269" s="157" t="s">
        <v>504</v>
      </c>
      <c r="D269" s="157" t="s">
        <v>162</v>
      </c>
      <c r="E269" s="158" t="s">
        <v>505</v>
      </c>
      <c r="F269" s="241" t="s">
        <v>506</v>
      </c>
      <c r="G269" s="241"/>
      <c r="H269" s="241"/>
      <c r="I269" s="241"/>
      <c r="J269" s="159" t="s">
        <v>165</v>
      </c>
      <c r="K269" s="160">
        <v>36</v>
      </c>
      <c r="L269" s="243">
        <v>0</v>
      </c>
      <c r="M269" s="243"/>
      <c r="N269" s="235">
        <f>ROUND(L269*K269,3)</f>
        <v>0</v>
      </c>
      <c r="O269" s="235"/>
      <c r="P269" s="235"/>
      <c r="Q269" s="235"/>
      <c r="R269" s="131"/>
      <c r="T269" s="161" t="s">
        <v>5</v>
      </c>
      <c r="U269" s="45" t="s">
        <v>44</v>
      </c>
      <c r="V269" s="37"/>
      <c r="W269" s="162">
        <f>V269*K269</f>
        <v>0</v>
      </c>
      <c r="X269" s="162">
        <v>6.9999999999999994E-5</v>
      </c>
      <c r="Y269" s="162">
        <f>X269*K269</f>
        <v>2.5199999999999997E-3</v>
      </c>
      <c r="Z269" s="162">
        <v>0</v>
      </c>
      <c r="AA269" s="163">
        <f>Z269*K269</f>
        <v>0</v>
      </c>
      <c r="AR269" s="20" t="s">
        <v>166</v>
      </c>
      <c r="AT269" s="20" t="s">
        <v>162</v>
      </c>
      <c r="AU269" s="20" t="s">
        <v>108</v>
      </c>
      <c r="AY269" s="20" t="s">
        <v>161</v>
      </c>
      <c r="BE269" s="102">
        <f>IF(U269="základní",N269,0)</f>
        <v>0</v>
      </c>
      <c r="BF269" s="102">
        <f>IF(U269="snížená",N269,0)</f>
        <v>0</v>
      </c>
      <c r="BG269" s="102">
        <f>IF(U269="zákl. přenesená",N269,0)</f>
        <v>0</v>
      </c>
      <c r="BH269" s="102">
        <f>IF(U269="sníž. přenesená",N269,0)</f>
        <v>0</v>
      </c>
      <c r="BI269" s="102">
        <f>IF(U269="nulová",N269,0)</f>
        <v>0</v>
      </c>
      <c r="BJ269" s="20" t="s">
        <v>24</v>
      </c>
      <c r="BK269" s="164">
        <f>ROUND(L269*K269,3)</f>
        <v>0</v>
      </c>
      <c r="BL269" s="20" t="s">
        <v>166</v>
      </c>
      <c r="BM269" s="20" t="s">
        <v>507</v>
      </c>
    </row>
    <row r="270" spans="2:65" s="10" customFormat="1" ht="14.45" customHeight="1">
      <c r="B270" s="165"/>
      <c r="C270" s="166"/>
      <c r="D270" s="166"/>
      <c r="E270" s="167" t="s">
        <v>5</v>
      </c>
      <c r="F270" s="248" t="s">
        <v>508</v>
      </c>
      <c r="G270" s="249"/>
      <c r="H270" s="249"/>
      <c r="I270" s="249"/>
      <c r="J270" s="166"/>
      <c r="K270" s="168">
        <v>36</v>
      </c>
      <c r="L270" s="166"/>
      <c r="M270" s="166"/>
      <c r="N270" s="166"/>
      <c r="O270" s="166"/>
      <c r="P270" s="166"/>
      <c r="Q270" s="166"/>
      <c r="R270" s="169"/>
      <c r="T270" s="170"/>
      <c r="U270" s="166"/>
      <c r="V270" s="166"/>
      <c r="W270" s="166"/>
      <c r="X270" s="166"/>
      <c r="Y270" s="166"/>
      <c r="Z270" s="166"/>
      <c r="AA270" s="171"/>
      <c r="AT270" s="172" t="s">
        <v>169</v>
      </c>
      <c r="AU270" s="172" t="s">
        <v>108</v>
      </c>
      <c r="AV270" s="10" t="s">
        <v>108</v>
      </c>
      <c r="AW270" s="10" t="s">
        <v>36</v>
      </c>
      <c r="AX270" s="10" t="s">
        <v>24</v>
      </c>
      <c r="AY270" s="172" t="s">
        <v>161</v>
      </c>
    </row>
    <row r="271" spans="2:65" s="1" customFormat="1" ht="34.15" customHeight="1">
      <c r="B271" s="128"/>
      <c r="C271" s="157" t="s">
        <v>509</v>
      </c>
      <c r="D271" s="157" t="s">
        <v>162</v>
      </c>
      <c r="E271" s="158" t="s">
        <v>510</v>
      </c>
      <c r="F271" s="241" t="s">
        <v>511</v>
      </c>
      <c r="G271" s="241"/>
      <c r="H271" s="241"/>
      <c r="I271" s="241"/>
      <c r="J271" s="159" t="s">
        <v>165</v>
      </c>
      <c r="K271" s="160">
        <v>36</v>
      </c>
      <c r="L271" s="243">
        <v>0</v>
      </c>
      <c r="M271" s="243"/>
      <c r="N271" s="235">
        <f>ROUND(L271*K271,3)</f>
        <v>0</v>
      </c>
      <c r="O271" s="235"/>
      <c r="P271" s="235"/>
      <c r="Q271" s="235"/>
      <c r="R271" s="131"/>
      <c r="T271" s="161" t="s">
        <v>5</v>
      </c>
      <c r="U271" s="45" t="s">
        <v>44</v>
      </c>
      <c r="V271" s="37"/>
      <c r="W271" s="162">
        <f>V271*K271</f>
        <v>0</v>
      </c>
      <c r="X271" s="162">
        <v>2.5999999999999999E-3</v>
      </c>
      <c r="Y271" s="162">
        <f>X271*K271</f>
        <v>9.3599999999999989E-2</v>
      </c>
      <c r="Z271" s="162">
        <v>0</v>
      </c>
      <c r="AA271" s="163">
        <f>Z271*K271</f>
        <v>0</v>
      </c>
      <c r="AR271" s="20" t="s">
        <v>166</v>
      </c>
      <c r="AT271" s="20" t="s">
        <v>162</v>
      </c>
      <c r="AU271" s="20" t="s">
        <v>108</v>
      </c>
      <c r="AY271" s="20" t="s">
        <v>161</v>
      </c>
      <c r="BE271" s="102">
        <f>IF(U271="základní",N271,0)</f>
        <v>0</v>
      </c>
      <c r="BF271" s="102">
        <f>IF(U271="snížená",N271,0)</f>
        <v>0</v>
      </c>
      <c r="BG271" s="102">
        <f>IF(U271="zákl. přenesená",N271,0)</f>
        <v>0</v>
      </c>
      <c r="BH271" s="102">
        <f>IF(U271="sníž. přenesená",N271,0)</f>
        <v>0</v>
      </c>
      <c r="BI271" s="102">
        <f>IF(U271="nulová",N271,0)</f>
        <v>0</v>
      </c>
      <c r="BJ271" s="20" t="s">
        <v>24</v>
      </c>
      <c r="BK271" s="164">
        <f>ROUND(L271*K271,3)</f>
        <v>0</v>
      </c>
      <c r="BL271" s="20" t="s">
        <v>166</v>
      </c>
      <c r="BM271" s="20" t="s">
        <v>512</v>
      </c>
    </row>
    <row r="272" spans="2:65" s="1" customFormat="1" ht="22.9" customHeight="1">
      <c r="B272" s="128"/>
      <c r="C272" s="157" t="s">
        <v>513</v>
      </c>
      <c r="D272" s="157" t="s">
        <v>162</v>
      </c>
      <c r="E272" s="158" t="s">
        <v>301</v>
      </c>
      <c r="F272" s="241" t="s">
        <v>302</v>
      </c>
      <c r="G272" s="241"/>
      <c r="H272" s="241"/>
      <c r="I272" s="241"/>
      <c r="J272" s="159" t="s">
        <v>172</v>
      </c>
      <c r="K272" s="160">
        <v>1.302</v>
      </c>
      <c r="L272" s="243">
        <v>0</v>
      </c>
      <c r="M272" s="243"/>
      <c r="N272" s="235">
        <f>ROUND(L272*K272,3)</f>
        <v>0</v>
      </c>
      <c r="O272" s="235"/>
      <c r="P272" s="235"/>
      <c r="Q272" s="235"/>
      <c r="R272" s="131"/>
      <c r="T272" s="161" t="s">
        <v>5</v>
      </c>
      <c r="U272" s="45" t="s">
        <v>44</v>
      </c>
      <c r="V272" s="37"/>
      <c r="W272" s="162">
        <f>V272*K272</f>
        <v>0</v>
      </c>
      <c r="X272" s="162">
        <v>0</v>
      </c>
      <c r="Y272" s="162">
        <f>X272*K272</f>
        <v>0</v>
      </c>
      <c r="Z272" s="162">
        <v>0</v>
      </c>
      <c r="AA272" s="163">
        <f>Z272*K272</f>
        <v>0</v>
      </c>
      <c r="AR272" s="20" t="s">
        <v>166</v>
      </c>
      <c r="AT272" s="20" t="s">
        <v>162</v>
      </c>
      <c r="AU272" s="20" t="s">
        <v>108</v>
      </c>
      <c r="AY272" s="20" t="s">
        <v>161</v>
      </c>
      <c r="BE272" s="102">
        <f>IF(U272="základní",N272,0)</f>
        <v>0</v>
      </c>
      <c r="BF272" s="102">
        <f>IF(U272="snížená",N272,0)</f>
        <v>0</v>
      </c>
      <c r="BG272" s="102">
        <f>IF(U272="zákl. přenesená",N272,0)</f>
        <v>0</v>
      </c>
      <c r="BH272" s="102">
        <f>IF(U272="sníž. přenesená",N272,0)</f>
        <v>0</v>
      </c>
      <c r="BI272" s="102">
        <f>IF(U272="nulová",N272,0)</f>
        <v>0</v>
      </c>
      <c r="BJ272" s="20" t="s">
        <v>24</v>
      </c>
      <c r="BK272" s="164">
        <f>ROUND(L272*K272,3)</f>
        <v>0</v>
      </c>
      <c r="BL272" s="20" t="s">
        <v>166</v>
      </c>
      <c r="BM272" s="20" t="s">
        <v>514</v>
      </c>
    </row>
    <row r="273" spans="2:65" s="9" customFormat="1" ht="29.85" customHeight="1">
      <c r="B273" s="146"/>
      <c r="C273" s="147"/>
      <c r="D273" s="156" t="s">
        <v>131</v>
      </c>
      <c r="E273" s="156"/>
      <c r="F273" s="156"/>
      <c r="G273" s="156"/>
      <c r="H273" s="156"/>
      <c r="I273" s="156"/>
      <c r="J273" s="156"/>
      <c r="K273" s="156"/>
      <c r="L273" s="156"/>
      <c r="M273" s="156"/>
      <c r="N273" s="246">
        <f>BK273</f>
        <v>0</v>
      </c>
      <c r="O273" s="247"/>
      <c r="P273" s="247"/>
      <c r="Q273" s="247"/>
      <c r="R273" s="149"/>
      <c r="T273" s="150"/>
      <c r="U273" s="147"/>
      <c r="V273" s="147"/>
      <c r="W273" s="151">
        <f>SUM(W274:W276)</f>
        <v>0</v>
      </c>
      <c r="X273" s="147"/>
      <c r="Y273" s="151">
        <f>SUM(Y274:Y276)</f>
        <v>0</v>
      </c>
      <c r="Z273" s="147"/>
      <c r="AA273" s="152">
        <f>SUM(AA274:AA276)</f>
        <v>0</v>
      </c>
      <c r="AR273" s="153" t="s">
        <v>24</v>
      </c>
      <c r="AT273" s="154" t="s">
        <v>78</v>
      </c>
      <c r="AU273" s="154" t="s">
        <v>24</v>
      </c>
      <c r="AY273" s="153" t="s">
        <v>161</v>
      </c>
      <c r="BK273" s="155">
        <f>SUM(BK274:BK276)</f>
        <v>0</v>
      </c>
    </row>
    <row r="274" spans="2:65" s="1" customFormat="1" ht="34.15" customHeight="1">
      <c r="B274" s="128"/>
      <c r="C274" s="157" t="s">
        <v>515</v>
      </c>
      <c r="D274" s="157" t="s">
        <v>162</v>
      </c>
      <c r="E274" s="158" t="s">
        <v>516</v>
      </c>
      <c r="F274" s="241" t="s">
        <v>517</v>
      </c>
      <c r="G274" s="241"/>
      <c r="H274" s="241"/>
      <c r="I274" s="241"/>
      <c r="J274" s="159" t="s">
        <v>294</v>
      </c>
      <c r="K274" s="160">
        <v>40</v>
      </c>
      <c r="L274" s="243">
        <v>0</v>
      </c>
      <c r="M274" s="243"/>
      <c r="N274" s="235">
        <f>ROUND(L274*K274,3)</f>
        <v>0</v>
      </c>
      <c r="O274" s="235"/>
      <c r="P274" s="235"/>
      <c r="Q274" s="235"/>
      <c r="R274" s="131"/>
      <c r="T274" s="161" t="s">
        <v>5</v>
      </c>
      <c r="U274" s="45" t="s">
        <v>44</v>
      </c>
      <c r="V274" s="37"/>
      <c r="W274" s="162">
        <f>V274*K274</f>
        <v>0</v>
      </c>
      <c r="X274" s="162">
        <v>0</v>
      </c>
      <c r="Y274" s="162">
        <f>X274*K274</f>
        <v>0</v>
      </c>
      <c r="Z274" s="162">
        <v>0</v>
      </c>
      <c r="AA274" s="163">
        <f>Z274*K274</f>
        <v>0</v>
      </c>
      <c r="AR274" s="20" t="s">
        <v>166</v>
      </c>
      <c r="AT274" s="20" t="s">
        <v>162</v>
      </c>
      <c r="AU274" s="20" t="s">
        <v>108</v>
      </c>
      <c r="AY274" s="20" t="s">
        <v>161</v>
      </c>
      <c r="BE274" s="102">
        <f>IF(U274="základní",N274,0)</f>
        <v>0</v>
      </c>
      <c r="BF274" s="102">
        <f>IF(U274="snížená",N274,0)</f>
        <v>0</v>
      </c>
      <c r="BG274" s="102">
        <f>IF(U274="zákl. přenesená",N274,0)</f>
        <v>0</v>
      </c>
      <c r="BH274" s="102">
        <f>IF(U274="sníž. přenesená",N274,0)</f>
        <v>0</v>
      </c>
      <c r="BI274" s="102">
        <f>IF(U274="nulová",N274,0)</f>
        <v>0</v>
      </c>
      <c r="BJ274" s="20" t="s">
        <v>24</v>
      </c>
      <c r="BK274" s="164">
        <f>ROUND(L274*K274,3)</f>
        <v>0</v>
      </c>
      <c r="BL274" s="20" t="s">
        <v>166</v>
      </c>
      <c r="BM274" s="20" t="s">
        <v>518</v>
      </c>
    </row>
    <row r="275" spans="2:65" s="1" customFormat="1" ht="34.15" customHeight="1">
      <c r="B275" s="128"/>
      <c r="C275" s="157" t="s">
        <v>519</v>
      </c>
      <c r="D275" s="157" t="s">
        <v>162</v>
      </c>
      <c r="E275" s="158" t="s">
        <v>520</v>
      </c>
      <c r="F275" s="241" t="s">
        <v>521</v>
      </c>
      <c r="G275" s="241"/>
      <c r="H275" s="241"/>
      <c r="I275" s="241"/>
      <c r="J275" s="159" t="s">
        <v>294</v>
      </c>
      <c r="K275" s="160">
        <v>2400</v>
      </c>
      <c r="L275" s="243">
        <v>0</v>
      </c>
      <c r="M275" s="243"/>
      <c r="N275" s="235">
        <f>ROUND(L275*K275,3)</f>
        <v>0</v>
      </c>
      <c r="O275" s="235"/>
      <c r="P275" s="235"/>
      <c r="Q275" s="235"/>
      <c r="R275" s="131"/>
      <c r="T275" s="161" t="s">
        <v>5</v>
      </c>
      <c r="U275" s="45" t="s">
        <v>44</v>
      </c>
      <c r="V275" s="37"/>
      <c r="W275" s="162">
        <f>V275*K275</f>
        <v>0</v>
      </c>
      <c r="X275" s="162">
        <v>0</v>
      </c>
      <c r="Y275" s="162">
        <f>X275*K275</f>
        <v>0</v>
      </c>
      <c r="Z275" s="162">
        <v>0</v>
      </c>
      <c r="AA275" s="163">
        <f>Z275*K275</f>
        <v>0</v>
      </c>
      <c r="AR275" s="20" t="s">
        <v>166</v>
      </c>
      <c r="AT275" s="20" t="s">
        <v>162</v>
      </c>
      <c r="AU275" s="20" t="s">
        <v>108</v>
      </c>
      <c r="AY275" s="20" t="s">
        <v>161</v>
      </c>
      <c r="BE275" s="102">
        <f>IF(U275="základní",N275,0)</f>
        <v>0</v>
      </c>
      <c r="BF275" s="102">
        <f>IF(U275="snížená",N275,0)</f>
        <v>0</v>
      </c>
      <c r="BG275" s="102">
        <f>IF(U275="zákl. přenesená",N275,0)</f>
        <v>0</v>
      </c>
      <c r="BH275" s="102">
        <f>IF(U275="sníž. přenesená",N275,0)</f>
        <v>0</v>
      </c>
      <c r="BI275" s="102">
        <f>IF(U275="nulová",N275,0)</f>
        <v>0</v>
      </c>
      <c r="BJ275" s="20" t="s">
        <v>24</v>
      </c>
      <c r="BK275" s="164">
        <f>ROUND(L275*K275,3)</f>
        <v>0</v>
      </c>
      <c r="BL275" s="20" t="s">
        <v>166</v>
      </c>
      <c r="BM275" s="20" t="s">
        <v>522</v>
      </c>
    </row>
    <row r="276" spans="2:65" s="10" customFormat="1" ht="14.45" customHeight="1">
      <c r="B276" s="165"/>
      <c r="C276" s="166"/>
      <c r="D276" s="166"/>
      <c r="E276" s="167" t="s">
        <v>5</v>
      </c>
      <c r="F276" s="248" t="s">
        <v>523</v>
      </c>
      <c r="G276" s="249"/>
      <c r="H276" s="249"/>
      <c r="I276" s="249"/>
      <c r="J276" s="166"/>
      <c r="K276" s="168">
        <v>2400</v>
      </c>
      <c r="L276" s="166"/>
      <c r="M276" s="166"/>
      <c r="N276" s="166"/>
      <c r="O276" s="166"/>
      <c r="P276" s="166"/>
      <c r="Q276" s="166"/>
      <c r="R276" s="169"/>
      <c r="T276" s="170"/>
      <c r="U276" s="166"/>
      <c r="V276" s="166"/>
      <c r="W276" s="166"/>
      <c r="X276" s="166"/>
      <c r="Y276" s="166"/>
      <c r="Z276" s="166"/>
      <c r="AA276" s="171"/>
      <c r="AT276" s="172" t="s">
        <v>169</v>
      </c>
      <c r="AU276" s="172" t="s">
        <v>108</v>
      </c>
      <c r="AV276" s="10" t="s">
        <v>108</v>
      </c>
      <c r="AW276" s="10" t="s">
        <v>36</v>
      </c>
      <c r="AX276" s="10" t="s">
        <v>24</v>
      </c>
      <c r="AY276" s="172" t="s">
        <v>161</v>
      </c>
    </row>
    <row r="277" spans="2:65" s="9" customFormat="1" ht="29.85" customHeight="1">
      <c r="B277" s="146"/>
      <c r="C277" s="147"/>
      <c r="D277" s="156" t="s">
        <v>132</v>
      </c>
      <c r="E277" s="156"/>
      <c r="F277" s="156"/>
      <c r="G277" s="156"/>
      <c r="H277" s="156"/>
      <c r="I277" s="156"/>
      <c r="J277" s="156"/>
      <c r="K277" s="156"/>
      <c r="L277" s="156"/>
      <c r="M277" s="156"/>
      <c r="N277" s="255">
        <f>BK277</f>
        <v>0</v>
      </c>
      <c r="O277" s="256"/>
      <c r="P277" s="256"/>
      <c r="Q277" s="256"/>
      <c r="R277" s="149"/>
      <c r="T277" s="150"/>
      <c r="U277" s="147"/>
      <c r="V277" s="147"/>
      <c r="W277" s="151">
        <f>SUM(W278:W281)</f>
        <v>0</v>
      </c>
      <c r="X277" s="147"/>
      <c r="Y277" s="151">
        <f>SUM(Y278:Y281)</f>
        <v>11.60078</v>
      </c>
      <c r="Z277" s="147"/>
      <c r="AA277" s="152">
        <f>SUM(AA278:AA281)</f>
        <v>0</v>
      </c>
      <c r="AR277" s="153" t="s">
        <v>24</v>
      </c>
      <c r="AT277" s="154" t="s">
        <v>78</v>
      </c>
      <c r="AU277" s="154" t="s">
        <v>24</v>
      </c>
      <c r="AY277" s="153" t="s">
        <v>161</v>
      </c>
      <c r="BK277" s="155">
        <f>SUM(BK278:BK281)</f>
        <v>0</v>
      </c>
    </row>
    <row r="278" spans="2:65" s="1" customFormat="1" ht="22.9" customHeight="1">
      <c r="B278" s="128"/>
      <c r="C278" s="157" t="s">
        <v>524</v>
      </c>
      <c r="D278" s="157" t="s">
        <v>162</v>
      </c>
      <c r="E278" s="158" t="s">
        <v>525</v>
      </c>
      <c r="F278" s="241" t="s">
        <v>526</v>
      </c>
      <c r="G278" s="241"/>
      <c r="H278" s="241"/>
      <c r="I278" s="241"/>
      <c r="J278" s="159" t="s">
        <v>165</v>
      </c>
      <c r="K278" s="160">
        <v>7.6929999999999996</v>
      </c>
      <c r="L278" s="243">
        <v>0</v>
      </c>
      <c r="M278" s="243"/>
      <c r="N278" s="235">
        <f>ROUND(L278*K278,3)</f>
        <v>0</v>
      </c>
      <c r="O278" s="235"/>
      <c r="P278" s="235"/>
      <c r="Q278" s="235"/>
      <c r="R278" s="131"/>
      <c r="T278" s="161" t="s">
        <v>5</v>
      </c>
      <c r="U278" s="45" t="s">
        <v>44</v>
      </c>
      <c r="V278" s="37"/>
      <c r="W278" s="162">
        <f>V278*K278</f>
        <v>0</v>
      </c>
      <c r="X278" s="162">
        <v>0</v>
      </c>
      <c r="Y278" s="162">
        <f>X278*K278</f>
        <v>0</v>
      </c>
      <c r="Z278" s="162">
        <v>0</v>
      </c>
      <c r="AA278" s="163">
        <f>Z278*K278</f>
        <v>0</v>
      </c>
      <c r="AR278" s="20" t="s">
        <v>166</v>
      </c>
      <c r="AT278" s="20" t="s">
        <v>162</v>
      </c>
      <c r="AU278" s="20" t="s">
        <v>108</v>
      </c>
      <c r="AY278" s="20" t="s">
        <v>161</v>
      </c>
      <c r="BE278" s="102">
        <f>IF(U278="základní",N278,0)</f>
        <v>0</v>
      </c>
      <c r="BF278" s="102">
        <f>IF(U278="snížená",N278,0)</f>
        <v>0</v>
      </c>
      <c r="BG278" s="102">
        <f>IF(U278="zákl. přenesená",N278,0)</f>
        <v>0</v>
      </c>
      <c r="BH278" s="102">
        <f>IF(U278="sníž. přenesená",N278,0)</f>
        <v>0</v>
      </c>
      <c r="BI278" s="102">
        <f>IF(U278="nulová",N278,0)</f>
        <v>0</v>
      </c>
      <c r="BJ278" s="20" t="s">
        <v>24</v>
      </c>
      <c r="BK278" s="164">
        <f>ROUND(L278*K278,3)</f>
        <v>0</v>
      </c>
      <c r="BL278" s="20" t="s">
        <v>166</v>
      </c>
      <c r="BM278" s="20" t="s">
        <v>527</v>
      </c>
    </row>
    <row r="279" spans="2:65" s="10" customFormat="1" ht="14.45" customHeight="1">
      <c r="B279" s="165"/>
      <c r="C279" s="166"/>
      <c r="D279" s="166"/>
      <c r="E279" s="167" t="s">
        <v>5</v>
      </c>
      <c r="F279" s="248" t="s">
        <v>528</v>
      </c>
      <c r="G279" s="249"/>
      <c r="H279" s="249"/>
      <c r="I279" s="249"/>
      <c r="J279" s="166"/>
      <c r="K279" s="168">
        <v>7.6929999999999996</v>
      </c>
      <c r="L279" s="166"/>
      <c r="M279" s="166"/>
      <c r="N279" s="166"/>
      <c r="O279" s="166"/>
      <c r="P279" s="166"/>
      <c r="Q279" s="166"/>
      <c r="R279" s="169"/>
      <c r="T279" s="170"/>
      <c r="U279" s="166"/>
      <c r="V279" s="166"/>
      <c r="W279" s="166"/>
      <c r="X279" s="166"/>
      <c r="Y279" s="166"/>
      <c r="Z279" s="166"/>
      <c r="AA279" s="171"/>
      <c r="AT279" s="172" t="s">
        <v>169</v>
      </c>
      <c r="AU279" s="172" t="s">
        <v>108</v>
      </c>
      <c r="AV279" s="10" t="s">
        <v>108</v>
      </c>
      <c r="AW279" s="10" t="s">
        <v>36</v>
      </c>
      <c r="AX279" s="10" t="s">
        <v>24</v>
      </c>
      <c r="AY279" s="172" t="s">
        <v>161</v>
      </c>
    </row>
    <row r="280" spans="2:65" s="1" customFormat="1" ht="34.15" customHeight="1">
      <c r="B280" s="128"/>
      <c r="C280" s="157" t="s">
        <v>529</v>
      </c>
      <c r="D280" s="157" t="s">
        <v>162</v>
      </c>
      <c r="E280" s="158" t="s">
        <v>530</v>
      </c>
      <c r="F280" s="241" t="s">
        <v>531</v>
      </c>
      <c r="G280" s="241"/>
      <c r="H280" s="241"/>
      <c r="I280" s="241"/>
      <c r="J280" s="159" t="s">
        <v>294</v>
      </c>
      <c r="K280" s="160">
        <v>2</v>
      </c>
      <c r="L280" s="243">
        <v>0</v>
      </c>
      <c r="M280" s="243"/>
      <c r="N280" s="235">
        <f>ROUND(L280*K280,3)</f>
        <v>0</v>
      </c>
      <c r="O280" s="235"/>
      <c r="P280" s="235"/>
      <c r="Q280" s="235"/>
      <c r="R280" s="131"/>
      <c r="T280" s="161" t="s">
        <v>5</v>
      </c>
      <c r="U280" s="45" t="s">
        <v>44</v>
      </c>
      <c r="V280" s="37"/>
      <c r="W280" s="162">
        <f>V280*K280</f>
        <v>0</v>
      </c>
      <c r="X280" s="162">
        <v>5.8003900000000002</v>
      </c>
      <c r="Y280" s="162">
        <f>X280*K280</f>
        <v>11.60078</v>
      </c>
      <c r="Z280" s="162">
        <v>0</v>
      </c>
      <c r="AA280" s="163">
        <f>Z280*K280</f>
        <v>0</v>
      </c>
      <c r="AR280" s="20" t="s">
        <v>166</v>
      </c>
      <c r="AT280" s="20" t="s">
        <v>162</v>
      </c>
      <c r="AU280" s="20" t="s">
        <v>108</v>
      </c>
      <c r="AY280" s="20" t="s">
        <v>161</v>
      </c>
      <c r="BE280" s="102">
        <f>IF(U280="základní",N280,0)</f>
        <v>0</v>
      </c>
      <c r="BF280" s="102">
        <f>IF(U280="snížená",N280,0)</f>
        <v>0</v>
      </c>
      <c r="BG280" s="102">
        <f>IF(U280="zákl. přenesená",N280,0)</f>
        <v>0</v>
      </c>
      <c r="BH280" s="102">
        <f>IF(U280="sníž. přenesená",N280,0)</f>
        <v>0</v>
      </c>
      <c r="BI280" s="102">
        <f>IF(U280="nulová",N280,0)</f>
        <v>0</v>
      </c>
      <c r="BJ280" s="20" t="s">
        <v>24</v>
      </c>
      <c r="BK280" s="164">
        <f>ROUND(L280*K280,3)</f>
        <v>0</v>
      </c>
      <c r="BL280" s="20" t="s">
        <v>166</v>
      </c>
      <c r="BM280" s="20" t="s">
        <v>532</v>
      </c>
    </row>
    <row r="281" spans="2:65" s="1" customFormat="1" ht="22.9" customHeight="1">
      <c r="B281" s="128"/>
      <c r="C281" s="157" t="s">
        <v>533</v>
      </c>
      <c r="D281" s="157" t="s">
        <v>162</v>
      </c>
      <c r="E281" s="158" t="s">
        <v>464</v>
      </c>
      <c r="F281" s="241" t="s">
        <v>350</v>
      </c>
      <c r="G281" s="241"/>
      <c r="H281" s="241"/>
      <c r="I281" s="241"/>
      <c r="J281" s="159" t="s">
        <v>172</v>
      </c>
      <c r="K281" s="160">
        <v>11.601000000000001</v>
      </c>
      <c r="L281" s="243">
        <v>0</v>
      </c>
      <c r="M281" s="243"/>
      <c r="N281" s="235">
        <f>ROUND(L281*K281,3)</f>
        <v>0</v>
      </c>
      <c r="O281" s="235"/>
      <c r="P281" s="235"/>
      <c r="Q281" s="235"/>
      <c r="R281" s="131"/>
      <c r="T281" s="161" t="s">
        <v>5</v>
      </c>
      <c r="U281" s="45" t="s">
        <v>44</v>
      </c>
      <c r="V281" s="37"/>
      <c r="W281" s="162">
        <f>V281*K281</f>
        <v>0</v>
      </c>
      <c r="X281" s="162">
        <v>0</v>
      </c>
      <c r="Y281" s="162">
        <f>X281*K281</f>
        <v>0</v>
      </c>
      <c r="Z281" s="162">
        <v>0</v>
      </c>
      <c r="AA281" s="163">
        <f>Z281*K281</f>
        <v>0</v>
      </c>
      <c r="AR281" s="20" t="s">
        <v>166</v>
      </c>
      <c r="AT281" s="20" t="s">
        <v>162</v>
      </c>
      <c r="AU281" s="20" t="s">
        <v>108</v>
      </c>
      <c r="AY281" s="20" t="s">
        <v>161</v>
      </c>
      <c r="BE281" s="102">
        <f>IF(U281="základní",N281,0)</f>
        <v>0</v>
      </c>
      <c r="BF281" s="102">
        <f>IF(U281="snížená",N281,0)</f>
        <v>0</v>
      </c>
      <c r="BG281" s="102">
        <f>IF(U281="zákl. přenesená",N281,0)</f>
        <v>0</v>
      </c>
      <c r="BH281" s="102">
        <f>IF(U281="sníž. přenesená",N281,0)</f>
        <v>0</v>
      </c>
      <c r="BI281" s="102">
        <f>IF(U281="nulová",N281,0)</f>
        <v>0</v>
      </c>
      <c r="BJ281" s="20" t="s">
        <v>24</v>
      </c>
      <c r="BK281" s="164">
        <f>ROUND(L281*K281,3)</f>
        <v>0</v>
      </c>
      <c r="BL281" s="20" t="s">
        <v>166</v>
      </c>
      <c r="BM281" s="20" t="s">
        <v>534</v>
      </c>
    </row>
    <row r="282" spans="2:65" s="9" customFormat="1" ht="29.85" customHeight="1">
      <c r="B282" s="146"/>
      <c r="C282" s="147"/>
      <c r="D282" s="156" t="s">
        <v>133</v>
      </c>
      <c r="E282" s="156"/>
      <c r="F282" s="156"/>
      <c r="G282" s="156"/>
      <c r="H282" s="156"/>
      <c r="I282" s="156"/>
      <c r="J282" s="156"/>
      <c r="K282" s="156"/>
      <c r="L282" s="156"/>
      <c r="M282" s="156"/>
      <c r="N282" s="246">
        <f>BK282</f>
        <v>0</v>
      </c>
      <c r="O282" s="247"/>
      <c r="P282" s="247"/>
      <c r="Q282" s="247"/>
      <c r="R282" s="149"/>
      <c r="T282" s="150"/>
      <c r="U282" s="147"/>
      <c r="V282" s="147"/>
      <c r="W282" s="151">
        <f>SUM(W283:W284)</f>
        <v>0</v>
      </c>
      <c r="X282" s="147"/>
      <c r="Y282" s="151">
        <f>SUM(Y283:Y284)</f>
        <v>18.6648</v>
      </c>
      <c r="Z282" s="147"/>
      <c r="AA282" s="152">
        <f>SUM(AA283:AA284)</f>
        <v>0</v>
      </c>
      <c r="AR282" s="153" t="s">
        <v>24</v>
      </c>
      <c r="AT282" s="154" t="s">
        <v>78</v>
      </c>
      <c r="AU282" s="154" t="s">
        <v>24</v>
      </c>
      <c r="AY282" s="153" t="s">
        <v>161</v>
      </c>
      <c r="BK282" s="155">
        <f>SUM(BK283:BK284)</f>
        <v>0</v>
      </c>
    </row>
    <row r="283" spans="2:65" s="1" customFormat="1" ht="45.6" customHeight="1">
      <c r="B283" s="128"/>
      <c r="C283" s="157" t="s">
        <v>535</v>
      </c>
      <c r="D283" s="157" t="s">
        <v>162</v>
      </c>
      <c r="E283" s="158" t="s">
        <v>536</v>
      </c>
      <c r="F283" s="241" t="s">
        <v>537</v>
      </c>
      <c r="G283" s="241"/>
      <c r="H283" s="241"/>
      <c r="I283" s="241"/>
      <c r="J283" s="159" t="s">
        <v>294</v>
      </c>
      <c r="K283" s="160">
        <v>60</v>
      </c>
      <c r="L283" s="243">
        <v>0</v>
      </c>
      <c r="M283" s="243"/>
      <c r="N283" s="235">
        <f>ROUND(L283*K283,3)</f>
        <v>0</v>
      </c>
      <c r="O283" s="235"/>
      <c r="P283" s="235"/>
      <c r="Q283" s="235"/>
      <c r="R283" s="131"/>
      <c r="T283" s="161" t="s">
        <v>5</v>
      </c>
      <c r="U283" s="45" t="s">
        <v>44</v>
      </c>
      <c r="V283" s="37"/>
      <c r="W283" s="162">
        <f>V283*K283</f>
        <v>0</v>
      </c>
      <c r="X283" s="162">
        <v>0.31108000000000002</v>
      </c>
      <c r="Y283" s="162">
        <f>X283*K283</f>
        <v>18.6648</v>
      </c>
      <c r="Z283" s="162">
        <v>0</v>
      </c>
      <c r="AA283" s="163">
        <f>Z283*K283</f>
        <v>0</v>
      </c>
      <c r="AR283" s="20" t="s">
        <v>166</v>
      </c>
      <c r="AT283" s="20" t="s">
        <v>162</v>
      </c>
      <c r="AU283" s="20" t="s">
        <v>108</v>
      </c>
      <c r="AY283" s="20" t="s">
        <v>161</v>
      </c>
      <c r="BE283" s="102">
        <f>IF(U283="základní",N283,0)</f>
        <v>0</v>
      </c>
      <c r="BF283" s="102">
        <f>IF(U283="snížená",N283,0)</f>
        <v>0</v>
      </c>
      <c r="BG283" s="102">
        <f>IF(U283="zákl. přenesená",N283,0)</f>
        <v>0</v>
      </c>
      <c r="BH283" s="102">
        <f>IF(U283="sníž. přenesená",N283,0)</f>
        <v>0</v>
      </c>
      <c r="BI283" s="102">
        <f>IF(U283="nulová",N283,0)</f>
        <v>0</v>
      </c>
      <c r="BJ283" s="20" t="s">
        <v>24</v>
      </c>
      <c r="BK283" s="164">
        <f>ROUND(L283*K283,3)</f>
        <v>0</v>
      </c>
      <c r="BL283" s="20" t="s">
        <v>166</v>
      </c>
      <c r="BM283" s="20" t="s">
        <v>538</v>
      </c>
    </row>
    <row r="284" spans="2:65" s="1" customFormat="1" ht="22.9" customHeight="1">
      <c r="B284" s="128"/>
      <c r="C284" s="157" t="s">
        <v>539</v>
      </c>
      <c r="D284" s="157" t="s">
        <v>162</v>
      </c>
      <c r="E284" s="158" t="s">
        <v>464</v>
      </c>
      <c r="F284" s="241" t="s">
        <v>350</v>
      </c>
      <c r="G284" s="241"/>
      <c r="H284" s="241"/>
      <c r="I284" s="241"/>
      <c r="J284" s="159" t="s">
        <v>172</v>
      </c>
      <c r="K284" s="160">
        <v>18.664999999999999</v>
      </c>
      <c r="L284" s="243">
        <v>0</v>
      </c>
      <c r="M284" s="243"/>
      <c r="N284" s="235">
        <f>ROUND(L284*K284,3)</f>
        <v>0</v>
      </c>
      <c r="O284" s="235"/>
      <c r="P284" s="235"/>
      <c r="Q284" s="235"/>
      <c r="R284" s="131"/>
      <c r="T284" s="161" t="s">
        <v>5</v>
      </c>
      <c r="U284" s="45" t="s">
        <v>44</v>
      </c>
      <c r="V284" s="37"/>
      <c r="W284" s="162">
        <f>V284*K284</f>
        <v>0</v>
      </c>
      <c r="X284" s="162">
        <v>0</v>
      </c>
      <c r="Y284" s="162">
        <f>X284*K284</f>
        <v>0</v>
      </c>
      <c r="Z284" s="162">
        <v>0</v>
      </c>
      <c r="AA284" s="163">
        <f>Z284*K284</f>
        <v>0</v>
      </c>
      <c r="AR284" s="20" t="s">
        <v>166</v>
      </c>
      <c r="AT284" s="20" t="s">
        <v>162</v>
      </c>
      <c r="AU284" s="20" t="s">
        <v>108</v>
      </c>
      <c r="AY284" s="20" t="s">
        <v>161</v>
      </c>
      <c r="BE284" s="102">
        <f>IF(U284="základní",N284,0)</f>
        <v>0</v>
      </c>
      <c r="BF284" s="102">
        <f>IF(U284="snížená",N284,0)</f>
        <v>0</v>
      </c>
      <c r="BG284" s="102">
        <f>IF(U284="zákl. přenesená",N284,0)</f>
        <v>0</v>
      </c>
      <c r="BH284" s="102">
        <f>IF(U284="sníž. přenesená",N284,0)</f>
        <v>0</v>
      </c>
      <c r="BI284" s="102">
        <f>IF(U284="nulová",N284,0)</f>
        <v>0</v>
      </c>
      <c r="BJ284" s="20" t="s">
        <v>24</v>
      </c>
      <c r="BK284" s="164">
        <f>ROUND(L284*K284,3)</f>
        <v>0</v>
      </c>
      <c r="BL284" s="20" t="s">
        <v>166</v>
      </c>
      <c r="BM284" s="20" t="s">
        <v>540</v>
      </c>
    </row>
    <row r="285" spans="2:65" s="9" customFormat="1" ht="29.85" customHeight="1">
      <c r="B285" s="146"/>
      <c r="C285" s="147"/>
      <c r="D285" s="156" t="s">
        <v>134</v>
      </c>
      <c r="E285" s="156"/>
      <c r="F285" s="156"/>
      <c r="G285" s="156"/>
      <c r="H285" s="156"/>
      <c r="I285" s="156"/>
      <c r="J285" s="156"/>
      <c r="K285" s="156"/>
      <c r="L285" s="156"/>
      <c r="M285" s="156"/>
      <c r="N285" s="246">
        <f>BK285</f>
        <v>0</v>
      </c>
      <c r="O285" s="247"/>
      <c r="P285" s="247"/>
      <c r="Q285" s="247"/>
      <c r="R285" s="149"/>
      <c r="T285" s="150"/>
      <c r="U285" s="147"/>
      <c r="V285" s="147"/>
      <c r="W285" s="151">
        <f>SUM(W286:W302)</f>
        <v>0</v>
      </c>
      <c r="X285" s="147"/>
      <c r="Y285" s="151">
        <f>SUM(Y286:Y302)</f>
        <v>6.6162049999999999</v>
      </c>
      <c r="Z285" s="147"/>
      <c r="AA285" s="152">
        <f>SUM(AA286:AA302)</f>
        <v>0</v>
      </c>
      <c r="AR285" s="153" t="s">
        <v>24</v>
      </c>
      <c r="AT285" s="154" t="s">
        <v>78</v>
      </c>
      <c r="AU285" s="154" t="s">
        <v>24</v>
      </c>
      <c r="AY285" s="153" t="s">
        <v>161</v>
      </c>
      <c r="BK285" s="155">
        <f>SUM(BK286:BK302)</f>
        <v>0</v>
      </c>
    </row>
    <row r="286" spans="2:65" s="1" customFormat="1" ht="34.15" customHeight="1">
      <c r="B286" s="128"/>
      <c r="C286" s="157" t="s">
        <v>541</v>
      </c>
      <c r="D286" s="157" t="s">
        <v>162</v>
      </c>
      <c r="E286" s="158" t="s">
        <v>542</v>
      </c>
      <c r="F286" s="241" t="s">
        <v>543</v>
      </c>
      <c r="G286" s="241"/>
      <c r="H286" s="241"/>
      <c r="I286" s="241"/>
      <c r="J286" s="159" t="s">
        <v>191</v>
      </c>
      <c r="K286" s="160">
        <v>6</v>
      </c>
      <c r="L286" s="243">
        <v>0</v>
      </c>
      <c r="M286" s="243"/>
      <c r="N286" s="235">
        <f t="shared" ref="N286:N296" si="75">ROUND(L286*K286,3)</f>
        <v>0</v>
      </c>
      <c r="O286" s="235"/>
      <c r="P286" s="235"/>
      <c r="Q286" s="235"/>
      <c r="R286" s="131"/>
      <c r="T286" s="161" t="s">
        <v>5</v>
      </c>
      <c r="U286" s="45" t="s">
        <v>44</v>
      </c>
      <c r="V286" s="37"/>
      <c r="W286" s="162">
        <f t="shared" ref="W286:W296" si="76">V286*K286</f>
        <v>0</v>
      </c>
      <c r="X286" s="162">
        <v>0.27093</v>
      </c>
      <c r="Y286" s="162">
        <f t="shared" ref="Y286:Y296" si="77">X286*K286</f>
        <v>1.62558</v>
      </c>
      <c r="Z286" s="162">
        <v>0</v>
      </c>
      <c r="AA286" s="163">
        <f t="shared" ref="AA286:AA296" si="78">Z286*K286</f>
        <v>0</v>
      </c>
      <c r="AR286" s="20" t="s">
        <v>166</v>
      </c>
      <c r="AT286" s="20" t="s">
        <v>162</v>
      </c>
      <c r="AU286" s="20" t="s">
        <v>108</v>
      </c>
      <c r="AY286" s="20" t="s">
        <v>161</v>
      </c>
      <c r="BE286" s="102">
        <f t="shared" ref="BE286:BE296" si="79">IF(U286="základní",N286,0)</f>
        <v>0</v>
      </c>
      <c r="BF286" s="102">
        <f t="shared" ref="BF286:BF296" si="80">IF(U286="snížená",N286,0)</f>
        <v>0</v>
      </c>
      <c r="BG286" s="102">
        <f t="shared" ref="BG286:BG296" si="81">IF(U286="zákl. přenesená",N286,0)</f>
        <v>0</v>
      </c>
      <c r="BH286" s="102">
        <f t="shared" ref="BH286:BH296" si="82">IF(U286="sníž. přenesená",N286,0)</f>
        <v>0</v>
      </c>
      <c r="BI286" s="102">
        <f t="shared" ref="BI286:BI296" si="83">IF(U286="nulová",N286,0)</f>
        <v>0</v>
      </c>
      <c r="BJ286" s="20" t="s">
        <v>24</v>
      </c>
      <c r="BK286" s="164">
        <f t="shared" ref="BK286:BK296" si="84">ROUND(L286*K286,3)</f>
        <v>0</v>
      </c>
      <c r="BL286" s="20" t="s">
        <v>166</v>
      </c>
      <c r="BM286" s="20" t="s">
        <v>544</v>
      </c>
    </row>
    <row r="287" spans="2:65" s="1" customFormat="1" ht="22.9" customHeight="1">
      <c r="B287" s="128"/>
      <c r="C287" s="157" t="s">
        <v>545</v>
      </c>
      <c r="D287" s="157" t="s">
        <v>162</v>
      </c>
      <c r="E287" s="158" t="s">
        <v>239</v>
      </c>
      <c r="F287" s="241" t="s">
        <v>240</v>
      </c>
      <c r="G287" s="241"/>
      <c r="H287" s="241"/>
      <c r="I287" s="241"/>
      <c r="J287" s="159" t="s">
        <v>177</v>
      </c>
      <c r="K287" s="160">
        <v>5</v>
      </c>
      <c r="L287" s="243">
        <v>0</v>
      </c>
      <c r="M287" s="243"/>
      <c r="N287" s="235">
        <f t="shared" si="75"/>
        <v>0</v>
      </c>
      <c r="O287" s="235"/>
      <c r="P287" s="235"/>
      <c r="Q287" s="235"/>
      <c r="R287" s="131"/>
      <c r="T287" s="161" t="s">
        <v>5</v>
      </c>
      <c r="U287" s="45" t="s">
        <v>44</v>
      </c>
      <c r="V287" s="37"/>
      <c r="W287" s="162">
        <f t="shared" si="76"/>
        <v>0</v>
      </c>
      <c r="X287" s="162">
        <v>0</v>
      </c>
      <c r="Y287" s="162">
        <f t="shared" si="77"/>
        <v>0</v>
      </c>
      <c r="Z287" s="162">
        <v>0</v>
      </c>
      <c r="AA287" s="163">
        <f t="shared" si="78"/>
        <v>0</v>
      </c>
      <c r="AR287" s="20" t="s">
        <v>166</v>
      </c>
      <c r="AT287" s="20" t="s">
        <v>162</v>
      </c>
      <c r="AU287" s="20" t="s">
        <v>108</v>
      </c>
      <c r="AY287" s="20" t="s">
        <v>161</v>
      </c>
      <c r="BE287" s="102">
        <f t="shared" si="79"/>
        <v>0</v>
      </c>
      <c r="BF287" s="102">
        <f t="shared" si="80"/>
        <v>0</v>
      </c>
      <c r="BG287" s="102">
        <f t="shared" si="81"/>
        <v>0</v>
      </c>
      <c r="BH287" s="102">
        <f t="shared" si="82"/>
        <v>0</v>
      </c>
      <c r="BI287" s="102">
        <f t="shared" si="83"/>
        <v>0</v>
      </c>
      <c r="BJ287" s="20" t="s">
        <v>24</v>
      </c>
      <c r="BK287" s="164">
        <f t="shared" si="84"/>
        <v>0</v>
      </c>
      <c r="BL287" s="20" t="s">
        <v>166</v>
      </c>
      <c r="BM287" s="20" t="s">
        <v>546</v>
      </c>
    </row>
    <row r="288" spans="2:65" s="1" customFormat="1" ht="22.9" customHeight="1">
      <c r="B288" s="128"/>
      <c r="C288" s="157" t="s">
        <v>547</v>
      </c>
      <c r="D288" s="157" t="s">
        <v>162</v>
      </c>
      <c r="E288" s="158" t="s">
        <v>244</v>
      </c>
      <c r="F288" s="241" t="s">
        <v>245</v>
      </c>
      <c r="G288" s="241"/>
      <c r="H288" s="241"/>
      <c r="I288" s="241"/>
      <c r="J288" s="159" t="s">
        <v>177</v>
      </c>
      <c r="K288" s="160">
        <v>5</v>
      </c>
      <c r="L288" s="243">
        <v>0</v>
      </c>
      <c r="M288" s="243"/>
      <c r="N288" s="235">
        <f t="shared" si="75"/>
        <v>0</v>
      </c>
      <c r="O288" s="235"/>
      <c r="P288" s="235"/>
      <c r="Q288" s="235"/>
      <c r="R288" s="131"/>
      <c r="T288" s="161" t="s">
        <v>5</v>
      </c>
      <c r="U288" s="45" t="s">
        <v>44</v>
      </c>
      <c r="V288" s="37"/>
      <c r="W288" s="162">
        <f t="shared" si="76"/>
        <v>0</v>
      </c>
      <c r="X288" s="162">
        <v>0</v>
      </c>
      <c r="Y288" s="162">
        <f t="shared" si="77"/>
        <v>0</v>
      </c>
      <c r="Z288" s="162">
        <v>0</v>
      </c>
      <c r="AA288" s="163">
        <f t="shared" si="78"/>
        <v>0</v>
      </c>
      <c r="AR288" s="20" t="s">
        <v>166</v>
      </c>
      <c r="AT288" s="20" t="s">
        <v>162</v>
      </c>
      <c r="AU288" s="20" t="s">
        <v>108</v>
      </c>
      <c r="AY288" s="20" t="s">
        <v>161</v>
      </c>
      <c r="BE288" s="102">
        <f t="shared" si="79"/>
        <v>0</v>
      </c>
      <c r="BF288" s="102">
        <f t="shared" si="80"/>
        <v>0</v>
      </c>
      <c r="BG288" s="102">
        <f t="shared" si="81"/>
        <v>0</v>
      </c>
      <c r="BH288" s="102">
        <f t="shared" si="82"/>
        <v>0</v>
      </c>
      <c r="BI288" s="102">
        <f t="shared" si="83"/>
        <v>0</v>
      </c>
      <c r="BJ288" s="20" t="s">
        <v>24</v>
      </c>
      <c r="BK288" s="164">
        <f t="shared" si="84"/>
        <v>0</v>
      </c>
      <c r="BL288" s="20" t="s">
        <v>166</v>
      </c>
      <c r="BM288" s="20" t="s">
        <v>548</v>
      </c>
    </row>
    <row r="289" spans="2:65" s="1" customFormat="1" ht="34.15" customHeight="1">
      <c r="B289" s="128"/>
      <c r="C289" s="157" t="s">
        <v>549</v>
      </c>
      <c r="D289" s="157" t="s">
        <v>162</v>
      </c>
      <c r="E289" s="158" t="s">
        <v>247</v>
      </c>
      <c r="F289" s="241" t="s">
        <v>248</v>
      </c>
      <c r="G289" s="241"/>
      <c r="H289" s="241"/>
      <c r="I289" s="241"/>
      <c r="J289" s="159" t="s">
        <v>177</v>
      </c>
      <c r="K289" s="160">
        <v>2.5</v>
      </c>
      <c r="L289" s="243">
        <v>0</v>
      </c>
      <c r="M289" s="243"/>
      <c r="N289" s="235">
        <f t="shared" si="75"/>
        <v>0</v>
      </c>
      <c r="O289" s="235"/>
      <c r="P289" s="235"/>
      <c r="Q289" s="235"/>
      <c r="R289" s="131"/>
      <c r="T289" s="161" t="s">
        <v>5</v>
      </c>
      <c r="U289" s="45" t="s">
        <v>44</v>
      </c>
      <c r="V289" s="37"/>
      <c r="W289" s="162">
        <f t="shared" si="76"/>
        <v>0</v>
      </c>
      <c r="X289" s="162">
        <v>0</v>
      </c>
      <c r="Y289" s="162">
        <f t="shared" si="77"/>
        <v>0</v>
      </c>
      <c r="Z289" s="162">
        <v>0</v>
      </c>
      <c r="AA289" s="163">
        <f t="shared" si="78"/>
        <v>0</v>
      </c>
      <c r="AR289" s="20" t="s">
        <v>166</v>
      </c>
      <c r="AT289" s="20" t="s">
        <v>162</v>
      </c>
      <c r="AU289" s="20" t="s">
        <v>108</v>
      </c>
      <c r="AY289" s="20" t="s">
        <v>161</v>
      </c>
      <c r="BE289" s="102">
        <f t="shared" si="79"/>
        <v>0</v>
      </c>
      <c r="BF289" s="102">
        <f t="shared" si="80"/>
        <v>0</v>
      </c>
      <c r="BG289" s="102">
        <f t="shared" si="81"/>
        <v>0</v>
      </c>
      <c r="BH289" s="102">
        <f t="shared" si="82"/>
        <v>0</v>
      </c>
      <c r="BI289" s="102">
        <f t="shared" si="83"/>
        <v>0</v>
      </c>
      <c r="BJ289" s="20" t="s">
        <v>24</v>
      </c>
      <c r="BK289" s="164">
        <f t="shared" si="84"/>
        <v>0</v>
      </c>
      <c r="BL289" s="20" t="s">
        <v>166</v>
      </c>
      <c r="BM289" s="20" t="s">
        <v>550</v>
      </c>
    </row>
    <row r="290" spans="2:65" s="1" customFormat="1" ht="22.9" customHeight="1">
      <c r="B290" s="128"/>
      <c r="C290" s="157" t="s">
        <v>551</v>
      </c>
      <c r="D290" s="157" t="s">
        <v>162</v>
      </c>
      <c r="E290" s="158" t="s">
        <v>315</v>
      </c>
      <c r="F290" s="241" t="s">
        <v>316</v>
      </c>
      <c r="G290" s="241"/>
      <c r="H290" s="241"/>
      <c r="I290" s="241"/>
      <c r="J290" s="159" t="s">
        <v>177</v>
      </c>
      <c r="K290" s="160">
        <v>2.5</v>
      </c>
      <c r="L290" s="243">
        <v>0</v>
      </c>
      <c r="M290" s="243"/>
      <c r="N290" s="235">
        <f t="shared" si="75"/>
        <v>0</v>
      </c>
      <c r="O290" s="235"/>
      <c r="P290" s="235"/>
      <c r="Q290" s="235"/>
      <c r="R290" s="131"/>
      <c r="T290" s="161" t="s">
        <v>5</v>
      </c>
      <c r="U290" s="45" t="s">
        <v>44</v>
      </c>
      <c r="V290" s="37"/>
      <c r="W290" s="162">
        <f t="shared" si="76"/>
        <v>0</v>
      </c>
      <c r="X290" s="162">
        <v>0</v>
      </c>
      <c r="Y290" s="162">
        <f t="shared" si="77"/>
        <v>0</v>
      </c>
      <c r="Z290" s="162">
        <v>0</v>
      </c>
      <c r="AA290" s="163">
        <f t="shared" si="78"/>
        <v>0</v>
      </c>
      <c r="AR290" s="20" t="s">
        <v>166</v>
      </c>
      <c r="AT290" s="20" t="s">
        <v>162</v>
      </c>
      <c r="AU290" s="20" t="s">
        <v>108</v>
      </c>
      <c r="AY290" s="20" t="s">
        <v>161</v>
      </c>
      <c r="BE290" s="102">
        <f t="shared" si="79"/>
        <v>0</v>
      </c>
      <c r="BF290" s="102">
        <f t="shared" si="80"/>
        <v>0</v>
      </c>
      <c r="BG290" s="102">
        <f t="shared" si="81"/>
        <v>0</v>
      </c>
      <c r="BH290" s="102">
        <f t="shared" si="82"/>
        <v>0</v>
      </c>
      <c r="BI290" s="102">
        <f t="shared" si="83"/>
        <v>0</v>
      </c>
      <c r="BJ290" s="20" t="s">
        <v>24</v>
      </c>
      <c r="BK290" s="164">
        <f t="shared" si="84"/>
        <v>0</v>
      </c>
      <c r="BL290" s="20" t="s">
        <v>166</v>
      </c>
      <c r="BM290" s="20" t="s">
        <v>552</v>
      </c>
    </row>
    <row r="291" spans="2:65" s="1" customFormat="1" ht="14.45" customHeight="1">
      <c r="B291" s="128"/>
      <c r="C291" s="157" t="s">
        <v>553</v>
      </c>
      <c r="D291" s="157" t="s">
        <v>162</v>
      </c>
      <c r="E291" s="158" t="s">
        <v>251</v>
      </c>
      <c r="F291" s="241" t="s">
        <v>252</v>
      </c>
      <c r="G291" s="241"/>
      <c r="H291" s="241"/>
      <c r="I291" s="241"/>
      <c r="J291" s="159" t="s">
        <v>177</v>
      </c>
      <c r="K291" s="160">
        <v>2.5</v>
      </c>
      <c r="L291" s="243">
        <v>0</v>
      </c>
      <c r="M291" s="243"/>
      <c r="N291" s="235">
        <f t="shared" si="75"/>
        <v>0</v>
      </c>
      <c r="O291" s="235"/>
      <c r="P291" s="235"/>
      <c r="Q291" s="235"/>
      <c r="R291" s="131"/>
      <c r="T291" s="161" t="s">
        <v>5</v>
      </c>
      <c r="U291" s="45" t="s">
        <v>44</v>
      </c>
      <c r="V291" s="37"/>
      <c r="W291" s="162">
        <f t="shared" si="76"/>
        <v>0</v>
      </c>
      <c r="X291" s="162">
        <v>0</v>
      </c>
      <c r="Y291" s="162">
        <f t="shared" si="77"/>
        <v>0</v>
      </c>
      <c r="Z291" s="162">
        <v>0</v>
      </c>
      <c r="AA291" s="163">
        <f t="shared" si="78"/>
        <v>0</v>
      </c>
      <c r="AR291" s="20" t="s">
        <v>166</v>
      </c>
      <c r="AT291" s="20" t="s">
        <v>162</v>
      </c>
      <c r="AU291" s="20" t="s">
        <v>108</v>
      </c>
      <c r="AY291" s="20" t="s">
        <v>161</v>
      </c>
      <c r="BE291" s="102">
        <f t="shared" si="79"/>
        <v>0</v>
      </c>
      <c r="BF291" s="102">
        <f t="shared" si="80"/>
        <v>0</v>
      </c>
      <c r="BG291" s="102">
        <f t="shared" si="81"/>
        <v>0</v>
      </c>
      <c r="BH291" s="102">
        <f t="shared" si="82"/>
        <v>0</v>
      </c>
      <c r="BI291" s="102">
        <f t="shared" si="83"/>
        <v>0</v>
      </c>
      <c r="BJ291" s="20" t="s">
        <v>24</v>
      </c>
      <c r="BK291" s="164">
        <f t="shared" si="84"/>
        <v>0</v>
      </c>
      <c r="BL291" s="20" t="s">
        <v>166</v>
      </c>
      <c r="BM291" s="20" t="s">
        <v>554</v>
      </c>
    </row>
    <row r="292" spans="2:65" s="1" customFormat="1" ht="22.9" customHeight="1">
      <c r="B292" s="128"/>
      <c r="C292" s="157" t="s">
        <v>555</v>
      </c>
      <c r="D292" s="157" t="s">
        <v>162</v>
      </c>
      <c r="E292" s="158" t="s">
        <v>364</v>
      </c>
      <c r="F292" s="241" t="s">
        <v>256</v>
      </c>
      <c r="G292" s="241"/>
      <c r="H292" s="241"/>
      <c r="I292" s="241"/>
      <c r="J292" s="159" t="s">
        <v>177</v>
      </c>
      <c r="K292" s="160">
        <v>2.5</v>
      </c>
      <c r="L292" s="243">
        <v>0</v>
      </c>
      <c r="M292" s="243"/>
      <c r="N292" s="235">
        <f t="shared" si="75"/>
        <v>0</v>
      </c>
      <c r="O292" s="235"/>
      <c r="P292" s="235"/>
      <c r="Q292" s="235"/>
      <c r="R292" s="131"/>
      <c r="T292" s="161" t="s">
        <v>5</v>
      </c>
      <c r="U292" s="45" t="s">
        <v>44</v>
      </c>
      <c r="V292" s="37"/>
      <c r="W292" s="162">
        <f t="shared" si="76"/>
        <v>0</v>
      </c>
      <c r="X292" s="162">
        <v>0</v>
      </c>
      <c r="Y292" s="162">
        <f t="shared" si="77"/>
        <v>0</v>
      </c>
      <c r="Z292" s="162">
        <v>0</v>
      </c>
      <c r="AA292" s="163">
        <f t="shared" si="78"/>
        <v>0</v>
      </c>
      <c r="AR292" s="20" t="s">
        <v>166</v>
      </c>
      <c r="AT292" s="20" t="s">
        <v>162</v>
      </c>
      <c r="AU292" s="20" t="s">
        <v>108</v>
      </c>
      <c r="AY292" s="20" t="s">
        <v>161</v>
      </c>
      <c r="BE292" s="102">
        <f t="shared" si="79"/>
        <v>0</v>
      </c>
      <c r="BF292" s="102">
        <f t="shared" si="80"/>
        <v>0</v>
      </c>
      <c r="BG292" s="102">
        <f t="shared" si="81"/>
        <v>0</v>
      </c>
      <c r="BH292" s="102">
        <f t="shared" si="82"/>
        <v>0</v>
      </c>
      <c r="BI292" s="102">
        <f t="shared" si="83"/>
        <v>0</v>
      </c>
      <c r="BJ292" s="20" t="s">
        <v>24</v>
      </c>
      <c r="BK292" s="164">
        <f t="shared" si="84"/>
        <v>0</v>
      </c>
      <c r="BL292" s="20" t="s">
        <v>166</v>
      </c>
      <c r="BM292" s="20" t="s">
        <v>556</v>
      </c>
    </row>
    <row r="293" spans="2:65" s="1" customFormat="1" ht="22.9" customHeight="1">
      <c r="B293" s="128"/>
      <c r="C293" s="157" t="s">
        <v>557</v>
      </c>
      <c r="D293" s="157" t="s">
        <v>162</v>
      </c>
      <c r="E293" s="158" t="s">
        <v>367</v>
      </c>
      <c r="F293" s="241" t="s">
        <v>368</v>
      </c>
      <c r="G293" s="241"/>
      <c r="H293" s="241"/>
      <c r="I293" s="241"/>
      <c r="J293" s="159" t="s">
        <v>191</v>
      </c>
      <c r="K293" s="160">
        <v>10</v>
      </c>
      <c r="L293" s="243">
        <v>0</v>
      </c>
      <c r="M293" s="243"/>
      <c r="N293" s="235">
        <f t="shared" si="75"/>
        <v>0</v>
      </c>
      <c r="O293" s="235"/>
      <c r="P293" s="235"/>
      <c r="Q293" s="235"/>
      <c r="R293" s="131"/>
      <c r="T293" s="161" t="s">
        <v>5</v>
      </c>
      <c r="U293" s="45" t="s">
        <v>44</v>
      </c>
      <c r="V293" s="37"/>
      <c r="W293" s="162">
        <f t="shared" si="76"/>
        <v>0</v>
      </c>
      <c r="X293" s="162">
        <v>3.3E-3</v>
      </c>
      <c r="Y293" s="162">
        <f t="shared" si="77"/>
        <v>3.3000000000000002E-2</v>
      </c>
      <c r="Z293" s="162">
        <v>0</v>
      </c>
      <c r="AA293" s="163">
        <f t="shared" si="78"/>
        <v>0</v>
      </c>
      <c r="AR293" s="20" t="s">
        <v>166</v>
      </c>
      <c r="AT293" s="20" t="s">
        <v>162</v>
      </c>
      <c r="AU293" s="20" t="s">
        <v>108</v>
      </c>
      <c r="AY293" s="20" t="s">
        <v>161</v>
      </c>
      <c r="BE293" s="102">
        <f t="shared" si="79"/>
        <v>0</v>
      </c>
      <c r="BF293" s="102">
        <f t="shared" si="80"/>
        <v>0</v>
      </c>
      <c r="BG293" s="102">
        <f t="shared" si="81"/>
        <v>0</v>
      </c>
      <c r="BH293" s="102">
        <f t="shared" si="82"/>
        <v>0</v>
      </c>
      <c r="BI293" s="102">
        <f t="shared" si="83"/>
        <v>0</v>
      </c>
      <c r="BJ293" s="20" t="s">
        <v>24</v>
      </c>
      <c r="BK293" s="164">
        <f t="shared" si="84"/>
        <v>0</v>
      </c>
      <c r="BL293" s="20" t="s">
        <v>166</v>
      </c>
      <c r="BM293" s="20" t="s">
        <v>558</v>
      </c>
    </row>
    <row r="294" spans="2:65" s="1" customFormat="1" ht="22.9" customHeight="1">
      <c r="B294" s="128"/>
      <c r="C294" s="157" t="s">
        <v>559</v>
      </c>
      <c r="D294" s="157" t="s">
        <v>162</v>
      </c>
      <c r="E294" s="158" t="s">
        <v>371</v>
      </c>
      <c r="F294" s="241" t="s">
        <v>372</v>
      </c>
      <c r="G294" s="241"/>
      <c r="H294" s="241"/>
      <c r="I294" s="241"/>
      <c r="J294" s="159" t="s">
        <v>294</v>
      </c>
      <c r="K294" s="160">
        <v>6</v>
      </c>
      <c r="L294" s="243">
        <v>0</v>
      </c>
      <c r="M294" s="243"/>
      <c r="N294" s="235">
        <f t="shared" si="75"/>
        <v>0</v>
      </c>
      <c r="O294" s="235"/>
      <c r="P294" s="235"/>
      <c r="Q294" s="235"/>
      <c r="R294" s="131"/>
      <c r="T294" s="161" t="s">
        <v>5</v>
      </c>
      <c r="U294" s="45" t="s">
        <v>44</v>
      </c>
      <c r="V294" s="37"/>
      <c r="W294" s="162">
        <f t="shared" si="76"/>
        <v>0</v>
      </c>
      <c r="X294" s="162">
        <v>2.0400000000000001E-3</v>
      </c>
      <c r="Y294" s="162">
        <f t="shared" si="77"/>
        <v>1.2240000000000001E-2</v>
      </c>
      <c r="Z294" s="162">
        <v>0</v>
      </c>
      <c r="AA294" s="163">
        <f t="shared" si="78"/>
        <v>0</v>
      </c>
      <c r="AR294" s="20" t="s">
        <v>166</v>
      </c>
      <c r="AT294" s="20" t="s">
        <v>162</v>
      </c>
      <c r="AU294" s="20" t="s">
        <v>108</v>
      </c>
      <c r="AY294" s="20" t="s">
        <v>161</v>
      </c>
      <c r="BE294" s="102">
        <f t="shared" si="79"/>
        <v>0</v>
      </c>
      <c r="BF294" s="102">
        <f t="shared" si="80"/>
        <v>0</v>
      </c>
      <c r="BG294" s="102">
        <f t="shared" si="81"/>
        <v>0</v>
      </c>
      <c r="BH294" s="102">
        <f t="shared" si="82"/>
        <v>0</v>
      </c>
      <c r="BI294" s="102">
        <f t="shared" si="83"/>
        <v>0</v>
      </c>
      <c r="BJ294" s="20" t="s">
        <v>24</v>
      </c>
      <c r="BK294" s="164">
        <f t="shared" si="84"/>
        <v>0</v>
      </c>
      <c r="BL294" s="20" t="s">
        <v>166</v>
      </c>
      <c r="BM294" s="20" t="s">
        <v>560</v>
      </c>
    </row>
    <row r="295" spans="2:65" s="1" customFormat="1" ht="22.9" customHeight="1">
      <c r="B295" s="128"/>
      <c r="C295" s="157" t="s">
        <v>561</v>
      </c>
      <c r="D295" s="157" t="s">
        <v>162</v>
      </c>
      <c r="E295" s="158" t="s">
        <v>375</v>
      </c>
      <c r="F295" s="241" t="s">
        <v>376</v>
      </c>
      <c r="G295" s="241"/>
      <c r="H295" s="241"/>
      <c r="I295" s="241"/>
      <c r="J295" s="159" t="s">
        <v>191</v>
      </c>
      <c r="K295" s="160">
        <v>10</v>
      </c>
      <c r="L295" s="243">
        <v>0</v>
      </c>
      <c r="M295" s="243"/>
      <c r="N295" s="235">
        <f t="shared" si="75"/>
        <v>0</v>
      </c>
      <c r="O295" s="235"/>
      <c r="P295" s="235"/>
      <c r="Q295" s="235"/>
      <c r="R295" s="131"/>
      <c r="T295" s="161" t="s">
        <v>5</v>
      </c>
      <c r="U295" s="45" t="s">
        <v>44</v>
      </c>
      <c r="V295" s="37"/>
      <c r="W295" s="162">
        <f t="shared" si="76"/>
        <v>0</v>
      </c>
      <c r="X295" s="162">
        <v>0</v>
      </c>
      <c r="Y295" s="162">
        <f t="shared" si="77"/>
        <v>0</v>
      </c>
      <c r="Z295" s="162">
        <v>0</v>
      </c>
      <c r="AA295" s="163">
        <f t="shared" si="78"/>
        <v>0</v>
      </c>
      <c r="AR295" s="20" t="s">
        <v>166</v>
      </c>
      <c r="AT295" s="20" t="s">
        <v>162</v>
      </c>
      <c r="AU295" s="20" t="s">
        <v>108</v>
      </c>
      <c r="AY295" s="20" t="s">
        <v>161</v>
      </c>
      <c r="BE295" s="102">
        <f t="shared" si="79"/>
        <v>0</v>
      </c>
      <c r="BF295" s="102">
        <f t="shared" si="80"/>
        <v>0</v>
      </c>
      <c r="BG295" s="102">
        <f t="shared" si="81"/>
        <v>0</v>
      </c>
      <c r="BH295" s="102">
        <f t="shared" si="82"/>
        <v>0</v>
      </c>
      <c r="BI295" s="102">
        <f t="shared" si="83"/>
        <v>0</v>
      </c>
      <c r="BJ295" s="20" t="s">
        <v>24</v>
      </c>
      <c r="BK295" s="164">
        <f t="shared" si="84"/>
        <v>0</v>
      </c>
      <c r="BL295" s="20" t="s">
        <v>166</v>
      </c>
      <c r="BM295" s="20" t="s">
        <v>562</v>
      </c>
    </row>
    <row r="296" spans="2:65" s="1" customFormat="1" ht="22.9" customHeight="1">
      <c r="B296" s="128"/>
      <c r="C296" s="157" t="s">
        <v>563</v>
      </c>
      <c r="D296" s="157" t="s">
        <v>162</v>
      </c>
      <c r="E296" s="158" t="s">
        <v>379</v>
      </c>
      <c r="F296" s="241" t="s">
        <v>380</v>
      </c>
      <c r="G296" s="241"/>
      <c r="H296" s="241"/>
      <c r="I296" s="241"/>
      <c r="J296" s="159" t="s">
        <v>177</v>
      </c>
      <c r="K296" s="160">
        <v>0.5</v>
      </c>
      <c r="L296" s="243">
        <v>0</v>
      </c>
      <c r="M296" s="243"/>
      <c r="N296" s="235">
        <f t="shared" si="75"/>
        <v>0</v>
      </c>
      <c r="O296" s="235"/>
      <c r="P296" s="235"/>
      <c r="Q296" s="235"/>
      <c r="R296" s="131"/>
      <c r="T296" s="161" t="s">
        <v>5</v>
      </c>
      <c r="U296" s="45" t="s">
        <v>44</v>
      </c>
      <c r="V296" s="37"/>
      <c r="W296" s="162">
        <f t="shared" si="76"/>
        <v>0</v>
      </c>
      <c r="X296" s="162">
        <v>1.8907700000000001</v>
      </c>
      <c r="Y296" s="162">
        <f t="shared" si="77"/>
        <v>0.94538500000000003</v>
      </c>
      <c r="Z296" s="162">
        <v>0</v>
      </c>
      <c r="AA296" s="163">
        <f t="shared" si="78"/>
        <v>0</v>
      </c>
      <c r="AR296" s="20" t="s">
        <v>166</v>
      </c>
      <c r="AT296" s="20" t="s">
        <v>162</v>
      </c>
      <c r="AU296" s="20" t="s">
        <v>108</v>
      </c>
      <c r="AY296" s="20" t="s">
        <v>161</v>
      </c>
      <c r="BE296" s="102">
        <f t="shared" si="79"/>
        <v>0</v>
      </c>
      <c r="BF296" s="102">
        <f t="shared" si="80"/>
        <v>0</v>
      </c>
      <c r="BG296" s="102">
        <f t="shared" si="81"/>
        <v>0</v>
      </c>
      <c r="BH296" s="102">
        <f t="shared" si="82"/>
        <v>0</v>
      </c>
      <c r="BI296" s="102">
        <f t="shared" si="83"/>
        <v>0</v>
      </c>
      <c r="BJ296" s="20" t="s">
        <v>24</v>
      </c>
      <c r="BK296" s="164">
        <f t="shared" si="84"/>
        <v>0</v>
      </c>
      <c r="BL296" s="20" t="s">
        <v>166</v>
      </c>
      <c r="BM296" s="20" t="s">
        <v>564</v>
      </c>
    </row>
    <row r="297" spans="2:65" s="10" customFormat="1" ht="14.45" customHeight="1">
      <c r="B297" s="165"/>
      <c r="C297" s="166"/>
      <c r="D297" s="166"/>
      <c r="E297" s="167" t="s">
        <v>5</v>
      </c>
      <c r="F297" s="248" t="s">
        <v>565</v>
      </c>
      <c r="G297" s="249"/>
      <c r="H297" s="249"/>
      <c r="I297" s="249"/>
      <c r="J297" s="166"/>
      <c r="K297" s="168">
        <v>0.5</v>
      </c>
      <c r="L297" s="166"/>
      <c r="M297" s="166"/>
      <c r="N297" s="166"/>
      <c r="O297" s="166"/>
      <c r="P297" s="166"/>
      <c r="Q297" s="166"/>
      <c r="R297" s="169"/>
      <c r="T297" s="170"/>
      <c r="U297" s="166"/>
      <c r="V297" s="166"/>
      <c r="W297" s="166"/>
      <c r="X297" s="166"/>
      <c r="Y297" s="166"/>
      <c r="Z297" s="166"/>
      <c r="AA297" s="171"/>
      <c r="AT297" s="172" t="s">
        <v>169</v>
      </c>
      <c r="AU297" s="172" t="s">
        <v>108</v>
      </c>
      <c r="AV297" s="10" t="s">
        <v>108</v>
      </c>
      <c r="AW297" s="10" t="s">
        <v>36</v>
      </c>
      <c r="AX297" s="10" t="s">
        <v>24</v>
      </c>
      <c r="AY297" s="172" t="s">
        <v>161</v>
      </c>
    </row>
    <row r="298" spans="2:65" s="1" customFormat="1" ht="34.15" customHeight="1">
      <c r="B298" s="128"/>
      <c r="C298" s="157" t="s">
        <v>566</v>
      </c>
      <c r="D298" s="157" t="s">
        <v>162</v>
      </c>
      <c r="E298" s="158" t="s">
        <v>325</v>
      </c>
      <c r="F298" s="241" t="s">
        <v>326</v>
      </c>
      <c r="G298" s="241"/>
      <c r="H298" s="241"/>
      <c r="I298" s="241"/>
      <c r="J298" s="159" t="s">
        <v>177</v>
      </c>
      <c r="K298" s="160">
        <v>2</v>
      </c>
      <c r="L298" s="243">
        <v>0</v>
      </c>
      <c r="M298" s="243"/>
      <c r="N298" s="235">
        <f>ROUND(L298*K298,3)</f>
        <v>0</v>
      </c>
      <c r="O298" s="235"/>
      <c r="P298" s="235"/>
      <c r="Q298" s="235"/>
      <c r="R298" s="131"/>
      <c r="T298" s="161" t="s">
        <v>5</v>
      </c>
      <c r="U298" s="45" t="s">
        <v>44</v>
      </c>
      <c r="V298" s="37"/>
      <c r="W298" s="162">
        <f>V298*K298</f>
        <v>0</v>
      </c>
      <c r="X298" s="162">
        <v>0</v>
      </c>
      <c r="Y298" s="162">
        <f>X298*K298</f>
        <v>0</v>
      </c>
      <c r="Z298" s="162">
        <v>0</v>
      </c>
      <c r="AA298" s="163">
        <f>Z298*K298</f>
        <v>0</v>
      </c>
      <c r="AR298" s="20" t="s">
        <v>166</v>
      </c>
      <c r="AT298" s="20" t="s">
        <v>162</v>
      </c>
      <c r="AU298" s="20" t="s">
        <v>108</v>
      </c>
      <c r="AY298" s="20" t="s">
        <v>161</v>
      </c>
      <c r="BE298" s="102">
        <f>IF(U298="základní",N298,0)</f>
        <v>0</v>
      </c>
      <c r="BF298" s="102">
        <f>IF(U298="snížená",N298,0)</f>
        <v>0</v>
      </c>
      <c r="BG298" s="102">
        <f>IF(U298="zákl. přenesená",N298,0)</f>
        <v>0</v>
      </c>
      <c r="BH298" s="102">
        <f>IF(U298="sníž. přenesená",N298,0)</f>
        <v>0</v>
      </c>
      <c r="BI298" s="102">
        <f>IF(U298="nulová",N298,0)</f>
        <v>0</v>
      </c>
      <c r="BJ298" s="20" t="s">
        <v>24</v>
      </c>
      <c r="BK298" s="164">
        <f>ROUND(L298*K298,3)</f>
        <v>0</v>
      </c>
      <c r="BL298" s="20" t="s">
        <v>166</v>
      </c>
      <c r="BM298" s="20" t="s">
        <v>567</v>
      </c>
    </row>
    <row r="299" spans="2:65" s="10" customFormat="1" ht="14.45" customHeight="1">
      <c r="B299" s="165"/>
      <c r="C299" s="166"/>
      <c r="D299" s="166"/>
      <c r="E299" s="167" t="s">
        <v>5</v>
      </c>
      <c r="F299" s="248" t="s">
        <v>568</v>
      </c>
      <c r="G299" s="249"/>
      <c r="H299" s="249"/>
      <c r="I299" s="249"/>
      <c r="J299" s="166"/>
      <c r="K299" s="168">
        <v>2</v>
      </c>
      <c r="L299" s="166"/>
      <c r="M299" s="166"/>
      <c r="N299" s="166"/>
      <c r="O299" s="166"/>
      <c r="P299" s="166"/>
      <c r="Q299" s="166"/>
      <c r="R299" s="169"/>
      <c r="T299" s="170"/>
      <c r="U299" s="166"/>
      <c r="V299" s="166"/>
      <c r="W299" s="166"/>
      <c r="X299" s="166"/>
      <c r="Y299" s="166"/>
      <c r="Z299" s="166"/>
      <c r="AA299" s="171"/>
      <c r="AT299" s="172" t="s">
        <v>169</v>
      </c>
      <c r="AU299" s="172" t="s">
        <v>108</v>
      </c>
      <c r="AV299" s="10" t="s">
        <v>108</v>
      </c>
      <c r="AW299" s="10" t="s">
        <v>36</v>
      </c>
      <c r="AX299" s="10" t="s">
        <v>79</v>
      </c>
      <c r="AY299" s="172" t="s">
        <v>161</v>
      </c>
    </row>
    <row r="300" spans="2:65" s="11" customFormat="1" ht="14.45" customHeight="1">
      <c r="B300" s="177"/>
      <c r="C300" s="178"/>
      <c r="D300" s="178"/>
      <c r="E300" s="179" t="s">
        <v>5</v>
      </c>
      <c r="F300" s="250" t="s">
        <v>329</v>
      </c>
      <c r="G300" s="251"/>
      <c r="H300" s="251"/>
      <c r="I300" s="251"/>
      <c r="J300" s="178"/>
      <c r="K300" s="180">
        <v>2</v>
      </c>
      <c r="L300" s="178"/>
      <c r="M300" s="178"/>
      <c r="N300" s="178"/>
      <c r="O300" s="178"/>
      <c r="P300" s="178"/>
      <c r="Q300" s="178"/>
      <c r="R300" s="181"/>
      <c r="T300" s="182"/>
      <c r="U300" s="178"/>
      <c r="V300" s="178"/>
      <c r="W300" s="178"/>
      <c r="X300" s="178"/>
      <c r="Y300" s="178"/>
      <c r="Z300" s="178"/>
      <c r="AA300" s="183"/>
      <c r="AT300" s="184" t="s">
        <v>169</v>
      </c>
      <c r="AU300" s="184" t="s">
        <v>108</v>
      </c>
      <c r="AV300" s="11" t="s">
        <v>166</v>
      </c>
      <c r="AW300" s="11" t="s">
        <v>36</v>
      </c>
      <c r="AX300" s="11" t="s">
        <v>24</v>
      </c>
      <c r="AY300" s="184" t="s">
        <v>161</v>
      </c>
    </row>
    <row r="301" spans="2:65" s="1" customFormat="1" ht="22.9" customHeight="1">
      <c r="B301" s="128"/>
      <c r="C301" s="173" t="s">
        <v>569</v>
      </c>
      <c r="D301" s="173" t="s">
        <v>291</v>
      </c>
      <c r="E301" s="174" t="s">
        <v>331</v>
      </c>
      <c r="F301" s="245" t="s">
        <v>332</v>
      </c>
      <c r="G301" s="245"/>
      <c r="H301" s="245"/>
      <c r="I301" s="245"/>
      <c r="J301" s="175" t="s">
        <v>172</v>
      </c>
      <c r="K301" s="176">
        <v>4</v>
      </c>
      <c r="L301" s="244">
        <v>0</v>
      </c>
      <c r="M301" s="244"/>
      <c r="N301" s="254">
        <f>ROUND(L301*K301,3)</f>
        <v>0</v>
      </c>
      <c r="O301" s="235"/>
      <c r="P301" s="235"/>
      <c r="Q301" s="235"/>
      <c r="R301" s="131"/>
      <c r="T301" s="161" t="s">
        <v>5</v>
      </c>
      <c r="U301" s="45" t="s">
        <v>44</v>
      </c>
      <c r="V301" s="37"/>
      <c r="W301" s="162">
        <f>V301*K301</f>
        <v>0</v>
      </c>
      <c r="X301" s="162">
        <v>1</v>
      </c>
      <c r="Y301" s="162">
        <f>X301*K301</f>
        <v>4</v>
      </c>
      <c r="Z301" s="162">
        <v>0</v>
      </c>
      <c r="AA301" s="163">
        <f>Z301*K301</f>
        <v>0</v>
      </c>
      <c r="AR301" s="20" t="s">
        <v>197</v>
      </c>
      <c r="AT301" s="20" t="s">
        <v>291</v>
      </c>
      <c r="AU301" s="20" t="s">
        <v>108</v>
      </c>
      <c r="AY301" s="20" t="s">
        <v>161</v>
      </c>
      <c r="BE301" s="102">
        <f>IF(U301="základní",N301,0)</f>
        <v>0</v>
      </c>
      <c r="BF301" s="102">
        <f>IF(U301="snížená",N301,0)</f>
        <v>0</v>
      </c>
      <c r="BG301" s="102">
        <f>IF(U301="zákl. přenesená",N301,0)</f>
        <v>0</v>
      </c>
      <c r="BH301" s="102">
        <f>IF(U301="sníž. přenesená",N301,0)</f>
        <v>0</v>
      </c>
      <c r="BI301" s="102">
        <f>IF(U301="nulová",N301,0)</f>
        <v>0</v>
      </c>
      <c r="BJ301" s="20" t="s">
        <v>24</v>
      </c>
      <c r="BK301" s="164">
        <f>ROUND(L301*K301,3)</f>
        <v>0</v>
      </c>
      <c r="BL301" s="20" t="s">
        <v>166</v>
      </c>
      <c r="BM301" s="20" t="s">
        <v>570</v>
      </c>
    </row>
    <row r="302" spans="2:65" s="1" customFormat="1" ht="22.9" customHeight="1">
      <c r="B302" s="128"/>
      <c r="C302" s="157" t="s">
        <v>571</v>
      </c>
      <c r="D302" s="157" t="s">
        <v>162</v>
      </c>
      <c r="E302" s="158" t="s">
        <v>301</v>
      </c>
      <c r="F302" s="241" t="s">
        <v>302</v>
      </c>
      <c r="G302" s="241"/>
      <c r="H302" s="241"/>
      <c r="I302" s="241"/>
      <c r="J302" s="159" t="s">
        <v>172</v>
      </c>
      <c r="K302" s="160">
        <v>6.6159999999999997</v>
      </c>
      <c r="L302" s="243">
        <v>0</v>
      </c>
      <c r="M302" s="243"/>
      <c r="N302" s="235">
        <f>ROUND(L302*K302,3)</f>
        <v>0</v>
      </c>
      <c r="O302" s="235"/>
      <c r="P302" s="235"/>
      <c r="Q302" s="235"/>
      <c r="R302" s="131"/>
      <c r="T302" s="161" t="s">
        <v>5</v>
      </c>
      <c r="U302" s="45" t="s">
        <v>44</v>
      </c>
      <c r="V302" s="37"/>
      <c r="W302" s="162">
        <f>V302*K302</f>
        <v>0</v>
      </c>
      <c r="X302" s="162">
        <v>0</v>
      </c>
      <c r="Y302" s="162">
        <f>X302*K302</f>
        <v>0</v>
      </c>
      <c r="Z302" s="162">
        <v>0</v>
      </c>
      <c r="AA302" s="163">
        <f>Z302*K302</f>
        <v>0</v>
      </c>
      <c r="AR302" s="20" t="s">
        <v>166</v>
      </c>
      <c r="AT302" s="20" t="s">
        <v>162</v>
      </c>
      <c r="AU302" s="20" t="s">
        <v>108</v>
      </c>
      <c r="AY302" s="20" t="s">
        <v>161</v>
      </c>
      <c r="BE302" s="102">
        <f>IF(U302="základní",N302,0)</f>
        <v>0</v>
      </c>
      <c r="BF302" s="102">
        <f>IF(U302="snížená",N302,0)</f>
        <v>0</v>
      </c>
      <c r="BG302" s="102">
        <f>IF(U302="zákl. přenesená",N302,0)</f>
        <v>0</v>
      </c>
      <c r="BH302" s="102">
        <f>IF(U302="sníž. přenesená",N302,0)</f>
        <v>0</v>
      </c>
      <c r="BI302" s="102">
        <f>IF(U302="nulová",N302,0)</f>
        <v>0</v>
      </c>
      <c r="BJ302" s="20" t="s">
        <v>24</v>
      </c>
      <c r="BK302" s="164">
        <f>ROUND(L302*K302,3)</f>
        <v>0</v>
      </c>
      <c r="BL302" s="20" t="s">
        <v>166</v>
      </c>
      <c r="BM302" s="20" t="s">
        <v>572</v>
      </c>
    </row>
    <row r="303" spans="2:65" s="9" customFormat="1" ht="29.85" customHeight="1">
      <c r="B303" s="146"/>
      <c r="C303" s="147"/>
      <c r="D303" s="156" t="s">
        <v>135</v>
      </c>
      <c r="E303" s="156"/>
      <c r="F303" s="156"/>
      <c r="G303" s="156"/>
      <c r="H303" s="156"/>
      <c r="I303" s="156"/>
      <c r="J303" s="156"/>
      <c r="K303" s="156"/>
      <c r="L303" s="156"/>
      <c r="M303" s="156"/>
      <c r="N303" s="246">
        <f>BK303</f>
        <v>0</v>
      </c>
      <c r="O303" s="247"/>
      <c r="P303" s="247"/>
      <c r="Q303" s="247"/>
      <c r="R303" s="149"/>
      <c r="T303" s="150"/>
      <c r="U303" s="147"/>
      <c r="V303" s="147"/>
      <c r="W303" s="151">
        <f>SUM(W304:W313)</f>
        <v>0</v>
      </c>
      <c r="X303" s="147"/>
      <c r="Y303" s="151">
        <f>SUM(Y304:Y313)</f>
        <v>0</v>
      </c>
      <c r="Z303" s="147"/>
      <c r="AA303" s="152">
        <f>SUM(AA304:AA313)</f>
        <v>0</v>
      </c>
      <c r="AR303" s="153" t="s">
        <v>24</v>
      </c>
      <c r="AT303" s="154" t="s">
        <v>78</v>
      </c>
      <c r="AU303" s="154" t="s">
        <v>24</v>
      </c>
      <c r="AY303" s="153" t="s">
        <v>161</v>
      </c>
      <c r="BK303" s="155">
        <f>SUM(BK304:BK313)</f>
        <v>0</v>
      </c>
    </row>
    <row r="304" spans="2:65" s="1" customFormat="1" ht="34.15" customHeight="1">
      <c r="B304" s="128"/>
      <c r="C304" s="157" t="s">
        <v>573</v>
      </c>
      <c r="D304" s="157" t="s">
        <v>162</v>
      </c>
      <c r="E304" s="158" t="s">
        <v>574</v>
      </c>
      <c r="F304" s="241" t="s">
        <v>575</v>
      </c>
      <c r="G304" s="241"/>
      <c r="H304" s="241"/>
      <c r="I304" s="241"/>
      <c r="J304" s="159" t="s">
        <v>172</v>
      </c>
      <c r="K304" s="160">
        <v>3800.43</v>
      </c>
      <c r="L304" s="243">
        <v>0</v>
      </c>
      <c r="M304" s="243"/>
      <c r="N304" s="235">
        <f>ROUND(L304*K304,3)</f>
        <v>0</v>
      </c>
      <c r="O304" s="235"/>
      <c r="P304" s="235"/>
      <c r="Q304" s="235"/>
      <c r="R304" s="131"/>
      <c r="T304" s="161" t="s">
        <v>5</v>
      </c>
      <c r="U304" s="45" t="s">
        <v>44</v>
      </c>
      <c r="V304" s="37"/>
      <c r="W304" s="162">
        <f>V304*K304</f>
        <v>0</v>
      </c>
      <c r="X304" s="162">
        <v>0</v>
      </c>
      <c r="Y304" s="162">
        <f>X304*K304</f>
        <v>0</v>
      </c>
      <c r="Z304" s="162">
        <v>0</v>
      </c>
      <c r="AA304" s="163">
        <f>Z304*K304</f>
        <v>0</v>
      </c>
      <c r="AR304" s="20" t="s">
        <v>166</v>
      </c>
      <c r="AT304" s="20" t="s">
        <v>162</v>
      </c>
      <c r="AU304" s="20" t="s">
        <v>108</v>
      </c>
      <c r="AY304" s="20" t="s">
        <v>161</v>
      </c>
      <c r="BE304" s="102">
        <f>IF(U304="základní",N304,0)</f>
        <v>0</v>
      </c>
      <c r="BF304" s="102">
        <f>IF(U304="snížená",N304,0)</f>
        <v>0</v>
      </c>
      <c r="BG304" s="102">
        <f>IF(U304="zákl. přenesená",N304,0)</f>
        <v>0</v>
      </c>
      <c r="BH304" s="102">
        <f>IF(U304="sníž. přenesená",N304,0)</f>
        <v>0</v>
      </c>
      <c r="BI304" s="102">
        <f>IF(U304="nulová",N304,0)</f>
        <v>0</v>
      </c>
      <c r="BJ304" s="20" t="s">
        <v>24</v>
      </c>
      <c r="BK304" s="164">
        <f>ROUND(L304*K304,3)</f>
        <v>0</v>
      </c>
      <c r="BL304" s="20" t="s">
        <v>166</v>
      </c>
      <c r="BM304" s="20" t="s">
        <v>576</v>
      </c>
    </row>
    <row r="305" spans="2:65" s="1" customFormat="1" ht="22.9" customHeight="1">
      <c r="B305" s="128"/>
      <c r="C305" s="157" t="s">
        <v>577</v>
      </c>
      <c r="D305" s="157" t="s">
        <v>162</v>
      </c>
      <c r="E305" s="158" t="s">
        <v>578</v>
      </c>
      <c r="F305" s="241" t="s">
        <v>579</v>
      </c>
      <c r="G305" s="241"/>
      <c r="H305" s="241"/>
      <c r="I305" s="241"/>
      <c r="J305" s="159" t="s">
        <v>172</v>
      </c>
      <c r="K305" s="160">
        <v>34203.870000000003</v>
      </c>
      <c r="L305" s="243">
        <v>0</v>
      </c>
      <c r="M305" s="243"/>
      <c r="N305" s="235">
        <f>ROUND(L305*K305,3)</f>
        <v>0</v>
      </c>
      <c r="O305" s="235"/>
      <c r="P305" s="235"/>
      <c r="Q305" s="235"/>
      <c r="R305" s="131"/>
      <c r="T305" s="161" t="s">
        <v>5</v>
      </c>
      <c r="U305" s="45" t="s">
        <v>44</v>
      </c>
      <c r="V305" s="37"/>
      <c r="W305" s="162">
        <f>V305*K305</f>
        <v>0</v>
      </c>
      <c r="X305" s="162">
        <v>0</v>
      </c>
      <c r="Y305" s="162">
        <f>X305*K305</f>
        <v>0</v>
      </c>
      <c r="Z305" s="162">
        <v>0</v>
      </c>
      <c r="AA305" s="163">
        <f>Z305*K305</f>
        <v>0</v>
      </c>
      <c r="AR305" s="20" t="s">
        <v>166</v>
      </c>
      <c r="AT305" s="20" t="s">
        <v>162</v>
      </c>
      <c r="AU305" s="20" t="s">
        <v>108</v>
      </c>
      <c r="AY305" s="20" t="s">
        <v>161</v>
      </c>
      <c r="BE305" s="102">
        <f>IF(U305="základní",N305,0)</f>
        <v>0</v>
      </c>
      <c r="BF305" s="102">
        <f>IF(U305="snížená",N305,0)</f>
        <v>0</v>
      </c>
      <c r="BG305" s="102">
        <f>IF(U305="zákl. přenesená",N305,0)</f>
        <v>0</v>
      </c>
      <c r="BH305" s="102">
        <f>IF(U305="sníž. přenesená",N305,0)</f>
        <v>0</v>
      </c>
      <c r="BI305" s="102">
        <f>IF(U305="nulová",N305,0)</f>
        <v>0</v>
      </c>
      <c r="BJ305" s="20" t="s">
        <v>24</v>
      </c>
      <c r="BK305" s="164">
        <f>ROUND(L305*K305,3)</f>
        <v>0</v>
      </c>
      <c r="BL305" s="20" t="s">
        <v>166</v>
      </c>
      <c r="BM305" s="20" t="s">
        <v>580</v>
      </c>
    </row>
    <row r="306" spans="2:65" s="10" customFormat="1" ht="14.45" customHeight="1">
      <c r="B306" s="165"/>
      <c r="C306" s="166"/>
      <c r="D306" s="166"/>
      <c r="E306" s="167" t="s">
        <v>5</v>
      </c>
      <c r="F306" s="248" t="s">
        <v>581</v>
      </c>
      <c r="G306" s="249"/>
      <c r="H306" s="249"/>
      <c r="I306" s="249"/>
      <c r="J306" s="166"/>
      <c r="K306" s="168">
        <v>34203.870000000003</v>
      </c>
      <c r="L306" s="166"/>
      <c r="M306" s="166"/>
      <c r="N306" s="166"/>
      <c r="O306" s="166"/>
      <c r="P306" s="166"/>
      <c r="Q306" s="166"/>
      <c r="R306" s="169"/>
      <c r="T306" s="170"/>
      <c r="U306" s="166"/>
      <c r="V306" s="166"/>
      <c r="W306" s="166"/>
      <c r="X306" s="166"/>
      <c r="Y306" s="166"/>
      <c r="Z306" s="166"/>
      <c r="AA306" s="171"/>
      <c r="AT306" s="172" t="s">
        <v>169</v>
      </c>
      <c r="AU306" s="172" t="s">
        <v>108</v>
      </c>
      <c r="AV306" s="10" t="s">
        <v>108</v>
      </c>
      <c r="AW306" s="10" t="s">
        <v>36</v>
      </c>
      <c r="AX306" s="10" t="s">
        <v>24</v>
      </c>
      <c r="AY306" s="172" t="s">
        <v>161</v>
      </c>
    </row>
    <row r="307" spans="2:65" s="1" customFormat="1" ht="14.45" customHeight="1">
      <c r="B307" s="128"/>
      <c r="C307" s="157" t="s">
        <v>582</v>
      </c>
      <c r="D307" s="157" t="s">
        <v>162</v>
      </c>
      <c r="E307" s="158" t="s">
        <v>583</v>
      </c>
      <c r="F307" s="241" t="s">
        <v>584</v>
      </c>
      <c r="G307" s="241"/>
      <c r="H307" s="241"/>
      <c r="I307" s="241"/>
      <c r="J307" s="159" t="s">
        <v>172</v>
      </c>
      <c r="K307" s="160">
        <v>3800.43</v>
      </c>
      <c r="L307" s="243">
        <v>0</v>
      </c>
      <c r="M307" s="243"/>
      <c r="N307" s="235">
        <f>ROUND(L307*K307,3)</f>
        <v>0</v>
      </c>
      <c r="O307" s="235"/>
      <c r="P307" s="235"/>
      <c r="Q307" s="235"/>
      <c r="R307" s="131"/>
      <c r="T307" s="161" t="s">
        <v>5</v>
      </c>
      <c r="U307" s="45" t="s">
        <v>44</v>
      </c>
      <c r="V307" s="37"/>
      <c r="W307" s="162">
        <f>V307*K307</f>
        <v>0</v>
      </c>
      <c r="X307" s="162">
        <v>0</v>
      </c>
      <c r="Y307" s="162">
        <f>X307*K307</f>
        <v>0</v>
      </c>
      <c r="Z307" s="162">
        <v>0</v>
      </c>
      <c r="AA307" s="163">
        <f>Z307*K307</f>
        <v>0</v>
      </c>
      <c r="AR307" s="20" t="s">
        <v>166</v>
      </c>
      <c r="AT307" s="20" t="s">
        <v>162</v>
      </c>
      <c r="AU307" s="20" t="s">
        <v>108</v>
      </c>
      <c r="AY307" s="20" t="s">
        <v>161</v>
      </c>
      <c r="BE307" s="102">
        <f>IF(U307="základní",N307,0)</f>
        <v>0</v>
      </c>
      <c r="BF307" s="102">
        <f>IF(U307="snížená",N307,0)</f>
        <v>0</v>
      </c>
      <c r="BG307" s="102">
        <f>IF(U307="zákl. přenesená",N307,0)</f>
        <v>0</v>
      </c>
      <c r="BH307" s="102">
        <f>IF(U307="sníž. přenesená",N307,0)</f>
        <v>0</v>
      </c>
      <c r="BI307" s="102">
        <f>IF(U307="nulová",N307,0)</f>
        <v>0</v>
      </c>
      <c r="BJ307" s="20" t="s">
        <v>24</v>
      </c>
      <c r="BK307" s="164">
        <f>ROUND(L307*K307,3)</f>
        <v>0</v>
      </c>
      <c r="BL307" s="20" t="s">
        <v>166</v>
      </c>
      <c r="BM307" s="20" t="s">
        <v>585</v>
      </c>
    </row>
    <row r="308" spans="2:65" s="1" customFormat="1" ht="34.15" customHeight="1">
      <c r="B308" s="128"/>
      <c r="C308" s="157" t="s">
        <v>342</v>
      </c>
      <c r="D308" s="157" t="s">
        <v>162</v>
      </c>
      <c r="E308" s="158" t="s">
        <v>586</v>
      </c>
      <c r="F308" s="241" t="s">
        <v>587</v>
      </c>
      <c r="G308" s="241"/>
      <c r="H308" s="241"/>
      <c r="I308" s="241"/>
      <c r="J308" s="159" t="s">
        <v>172</v>
      </c>
      <c r="K308" s="160">
        <v>1354.18</v>
      </c>
      <c r="L308" s="243">
        <v>0</v>
      </c>
      <c r="M308" s="243"/>
      <c r="N308" s="235">
        <f>ROUND(L308*K308,3)</f>
        <v>0</v>
      </c>
      <c r="O308" s="235"/>
      <c r="P308" s="235"/>
      <c r="Q308" s="235"/>
      <c r="R308" s="131"/>
      <c r="T308" s="161" t="s">
        <v>5</v>
      </c>
      <c r="U308" s="45" t="s">
        <v>44</v>
      </c>
      <c r="V308" s="37"/>
      <c r="W308" s="162">
        <f>V308*K308</f>
        <v>0</v>
      </c>
      <c r="X308" s="162">
        <v>0</v>
      </c>
      <c r="Y308" s="162">
        <f>X308*K308</f>
        <v>0</v>
      </c>
      <c r="Z308" s="162">
        <v>0</v>
      </c>
      <c r="AA308" s="163">
        <f>Z308*K308</f>
        <v>0</v>
      </c>
      <c r="AR308" s="20" t="s">
        <v>166</v>
      </c>
      <c r="AT308" s="20" t="s">
        <v>162</v>
      </c>
      <c r="AU308" s="20" t="s">
        <v>108</v>
      </c>
      <c r="AY308" s="20" t="s">
        <v>161</v>
      </c>
      <c r="BE308" s="102">
        <f>IF(U308="základní",N308,0)</f>
        <v>0</v>
      </c>
      <c r="BF308" s="102">
        <f>IF(U308="snížená",N308,0)</f>
        <v>0</v>
      </c>
      <c r="BG308" s="102">
        <f>IF(U308="zákl. přenesená",N308,0)</f>
        <v>0</v>
      </c>
      <c r="BH308" s="102">
        <f>IF(U308="sníž. přenesená",N308,0)</f>
        <v>0</v>
      </c>
      <c r="BI308" s="102">
        <f>IF(U308="nulová",N308,0)</f>
        <v>0</v>
      </c>
      <c r="BJ308" s="20" t="s">
        <v>24</v>
      </c>
      <c r="BK308" s="164">
        <f>ROUND(L308*K308,3)</f>
        <v>0</v>
      </c>
      <c r="BL308" s="20" t="s">
        <v>166</v>
      </c>
      <c r="BM308" s="20" t="s">
        <v>588</v>
      </c>
    </row>
    <row r="309" spans="2:65" s="10" customFormat="1" ht="14.45" customHeight="1">
      <c r="B309" s="165"/>
      <c r="C309" s="166"/>
      <c r="D309" s="166"/>
      <c r="E309" s="167" t="s">
        <v>5</v>
      </c>
      <c r="F309" s="248" t="s">
        <v>589</v>
      </c>
      <c r="G309" s="249"/>
      <c r="H309" s="249"/>
      <c r="I309" s="249"/>
      <c r="J309" s="166"/>
      <c r="K309" s="168">
        <v>1354.18</v>
      </c>
      <c r="L309" s="166"/>
      <c r="M309" s="166"/>
      <c r="N309" s="166"/>
      <c r="O309" s="166"/>
      <c r="P309" s="166"/>
      <c r="Q309" s="166"/>
      <c r="R309" s="169"/>
      <c r="T309" s="170"/>
      <c r="U309" s="166"/>
      <c r="V309" s="166"/>
      <c r="W309" s="166"/>
      <c r="X309" s="166"/>
      <c r="Y309" s="166"/>
      <c r="Z309" s="166"/>
      <c r="AA309" s="171"/>
      <c r="AT309" s="172" t="s">
        <v>169</v>
      </c>
      <c r="AU309" s="172" t="s">
        <v>108</v>
      </c>
      <c r="AV309" s="10" t="s">
        <v>108</v>
      </c>
      <c r="AW309" s="10" t="s">
        <v>36</v>
      </c>
      <c r="AX309" s="10" t="s">
        <v>24</v>
      </c>
      <c r="AY309" s="172" t="s">
        <v>161</v>
      </c>
    </row>
    <row r="310" spans="2:65" s="1" customFormat="1" ht="34.15" customHeight="1">
      <c r="B310" s="128"/>
      <c r="C310" s="157" t="s">
        <v>590</v>
      </c>
      <c r="D310" s="157" t="s">
        <v>162</v>
      </c>
      <c r="E310" s="158" t="s">
        <v>591</v>
      </c>
      <c r="F310" s="241" t="s">
        <v>592</v>
      </c>
      <c r="G310" s="241"/>
      <c r="H310" s="241"/>
      <c r="I310" s="241"/>
      <c r="J310" s="159" t="s">
        <v>172</v>
      </c>
      <c r="K310" s="160">
        <v>2446.25</v>
      </c>
      <c r="L310" s="243">
        <v>0</v>
      </c>
      <c r="M310" s="243"/>
      <c r="N310" s="235">
        <f>ROUND(L310*K310,3)</f>
        <v>0</v>
      </c>
      <c r="O310" s="235"/>
      <c r="P310" s="235"/>
      <c r="Q310" s="235"/>
      <c r="R310" s="131"/>
      <c r="T310" s="161" t="s">
        <v>5</v>
      </c>
      <c r="U310" s="45" t="s">
        <v>44</v>
      </c>
      <c r="V310" s="37"/>
      <c r="W310" s="162">
        <f>V310*K310</f>
        <v>0</v>
      </c>
      <c r="X310" s="162">
        <v>0</v>
      </c>
      <c r="Y310" s="162">
        <f>X310*K310</f>
        <v>0</v>
      </c>
      <c r="Z310" s="162">
        <v>0</v>
      </c>
      <c r="AA310" s="163">
        <f>Z310*K310</f>
        <v>0</v>
      </c>
      <c r="AR310" s="20" t="s">
        <v>166</v>
      </c>
      <c r="AT310" s="20" t="s">
        <v>162</v>
      </c>
      <c r="AU310" s="20" t="s">
        <v>108</v>
      </c>
      <c r="AY310" s="20" t="s">
        <v>161</v>
      </c>
      <c r="BE310" s="102">
        <f>IF(U310="základní",N310,0)</f>
        <v>0</v>
      </c>
      <c r="BF310" s="102">
        <f>IF(U310="snížená",N310,0)</f>
        <v>0</v>
      </c>
      <c r="BG310" s="102">
        <f>IF(U310="zákl. přenesená",N310,0)</f>
        <v>0</v>
      </c>
      <c r="BH310" s="102">
        <f>IF(U310="sníž. přenesená",N310,0)</f>
        <v>0</v>
      </c>
      <c r="BI310" s="102">
        <f>IF(U310="nulová",N310,0)</f>
        <v>0</v>
      </c>
      <c r="BJ310" s="20" t="s">
        <v>24</v>
      </c>
      <c r="BK310" s="164">
        <f>ROUND(L310*K310,3)</f>
        <v>0</v>
      </c>
      <c r="BL310" s="20" t="s">
        <v>166</v>
      </c>
      <c r="BM310" s="20" t="s">
        <v>593</v>
      </c>
    </row>
    <row r="311" spans="2:65" s="10" customFormat="1" ht="14.45" customHeight="1">
      <c r="B311" s="165"/>
      <c r="C311" s="166"/>
      <c r="D311" s="166"/>
      <c r="E311" s="167" t="s">
        <v>5</v>
      </c>
      <c r="F311" s="248" t="s">
        <v>594</v>
      </c>
      <c r="G311" s="249"/>
      <c r="H311" s="249"/>
      <c r="I311" s="249"/>
      <c r="J311" s="166"/>
      <c r="K311" s="168">
        <v>2204.1999999999998</v>
      </c>
      <c r="L311" s="166"/>
      <c r="M311" s="166"/>
      <c r="N311" s="166"/>
      <c r="O311" s="166"/>
      <c r="P311" s="166"/>
      <c r="Q311" s="166"/>
      <c r="R311" s="169"/>
      <c r="T311" s="170"/>
      <c r="U311" s="166"/>
      <c r="V311" s="166"/>
      <c r="W311" s="166"/>
      <c r="X311" s="166"/>
      <c r="Y311" s="166"/>
      <c r="Z311" s="166"/>
      <c r="AA311" s="171"/>
      <c r="AT311" s="172" t="s">
        <v>169</v>
      </c>
      <c r="AU311" s="172" t="s">
        <v>108</v>
      </c>
      <c r="AV311" s="10" t="s">
        <v>108</v>
      </c>
      <c r="AW311" s="10" t="s">
        <v>36</v>
      </c>
      <c r="AX311" s="10" t="s">
        <v>79</v>
      </c>
      <c r="AY311" s="172" t="s">
        <v>161</v>
      </c>
    </row>
    <row r="312" spans="2:65" s="10" customFormat="1" ht="14.45" customHeight="1">
      <c r="B312" s="165"/>
      <c r="C312" s="166"/>
      <c r="D312" s="166"/>
      <c r="E312" s="167" t="s">
        <v>5</v>
      </c>
      <c r="F312" s="252" t="s">
        <v>595</v>
      </c>
      <c r="G312" s="253"/>
      <c r="H312" s="253"/>
      <c r="I312" s="253"/>
      <c r="J312" s="166"/>
      <c r="K312" s="168">
        <v>242.05</v>
      </c>
      <c r="L312" s="166"/>
      <c r="M312" s="166"/>
      <c r="N312" s="166"/>
      <c r="O312" s="166"/>
      <c r="P312" s="166"/>
      <c r="Q312" s="166"/>
      <c r="R312" s="169"/>
      <c r="T312" s="170"/>
      <c r="U312" s="166"/>
      <c r="V312" s="166"/>
      <c r="W312" s="166"/>
      <c r="X312" s="166"/>
      <c r="Y312" s="166"/>
      <c r="Z312" s="166"/>
      <c r="AA312" s="171"/>
      <c r="AT312" s="172" t="s">
        <v>169</v>
      </c>
      <c r="AU312" s="172" t="s">
        <v>108</v>
      </c>
      <c r="AV312" s="10" t="s">
        <v>108</v>
      </c>
      <c r="AW312" s="10" t="s">
        <v>36</v>
      </c>
      <c r="AX312" s="10" t="s">
        <v>79</v>
      </c>
      <c r="AY312" s="172" t="s">
        <v>161</v>
      </c>
    </row>
    <row r="313" spans="2:65" s="11" customFormat="1" ht="14.45" customHeight="1">
      <c r="B313" s="177"/>
      <c r="C313" s="178"/>
      <c r="D313" s="178"/>
      <c r="E313" s="179" t="s">
        <v>5</v>
      </c>
      <c r="F313" s="250" t="s">
        <v>329</v>
      </c>
      <c r="G313" s="251"/>
      <c r="H313" s="251"/>
      <c r="I313" s="251"/>
      <c r="J313" s="178"/>
      <c r="K313" s="180">
        <v>2446.25</v>
      </c>
      <c r="L313" s="178"/>
      <c r="M313" s="178"/>
      <c r="N313" s="178"/>
      <c r="O313" s="178"/>
      <c r="P313" s="178"/>
      <c r="Q313" s="178"/>
      <c r="R313" s="181"/>
      <c r="T313" s="182"/>
      <c r="U313" s="178"/>
      <c r="V313" s="178"/>
      <c r="W313" s="178"/>
      <c r="X313" s="178"/>
      <c r="Y313" s="178"/>
      <c r="Z313" s="178"/>
      <c r="AA313" s="183"/>
      <c r="AT313" s="184" t="s">
        <v>169</v>
      </c>
      <c r="AU313" s="184" t="s">
        <v>108</v>
      </c>
      <c r="AV313" s="11" t="s">
        <v>166</v>
      </c>
      <c r="AW313" s="11" t="s">
        <v>36</v>
      </c>
      <c r="AX313" s="11" t="s">
        <v>24</v>
      </c>
      <c r="AY313" s="184" t="s">
        <v>161</v>
      </c>
    </row>
    <row r="314" spans="2:65" s="9" customFormat="1" ht="37.35" customHeight="1">
      <c r="B314" s="146"/>
      <c r="C314" s="147"/>
      <c r="D314" s="148" t="s">
        <v>136</v>
      </c>
      <c r="E314" s="148"/>
      <c r="F314" s="148"/>
      <c r="G314" s="148"/>
      <c r="H314" s="148"/>
      <c r="I314" s="148"/>
      <c r="J314" s="148"/>
      <c r="K314" s="148"/>
      <c r="L314" s="148"/>
      <c r="M314" s="148"/>
      <c r="N314" s="237">
        <f>BK314</f>
        <v>0</v>
      </c>
      <c r="O314" s="238"/>
      <c r="P314" s="238"/>
      <c r="Q314" s="238"/>
      <c r="R314" s="149"/>
      <c r="T314" s="150"/>
      <c r="U314" s="147"/>
      <c r="V314" s="147"/>
      <c r="W314" s="151">
        <f>SUM(W315:W321)</f>
        <v>0</v>
      </c>
      <c r="X314" s="147"/>
      <c r="Y314" s="151">
        <f>SUM(Y315:Y321)</f>
        <v>0</v>
      </c>
      <c r="Z314" s="147"/>
      <c r="AA314" s="152">
        <f>SUM(AA315:AA321)</f>
        <v>0</v>
      </c>
      <c r="AR314" s="153" t="s">
        <v>166</v>
      </c>
      <c r="AT314" s="154" t="s">
        <v>78</v>
      </c>
      <c r="AU314" s="154" t="s">
        <v>79</v>
      </c>
      <c r="AY314" s="153" t="s">
        <v>161</v>
      </c>
      <c r="BK314" s="155">
        <f>SUM(BK315:BK321)</f>
        <v>0</v>
      </c>
    </row>
    <row r="315" spans="2:65" s="1" customFormat="1" ht="22.9" customHeight="1">
      <c r="B315" s="128"/>
      <c r="C315" s="157" t="s">
        <v>596</v>
      </c>
      <c r="D315" s="157" t="s">
        <v>162</v>
      </c>
      <c r="E315" s="158" t="s">
        <v>597</v>
      </c>
      <c r="F315" s="241" t="s">
        <v>598</v>
      </c>
      <c r="G315" s="241"/>
      <c r="H315" s="241"/>
      <c r="I315" s="241"/>
      <c r="J315" s="159" t="s">
        <v>191</v>
      </c>
      <c r="K315" s="160">
        <v>5810</v>
      </c>
      <c r="L315" s="243">
        <v>0</v>
      </c>
      <c r="M315" s="243"/>
      <c r="N315" s="235">
        <f>ROUND(L315*K315,3)</f>
        <v>0</v>
      </c>
      <c r="O315" s="235"/>
      <c r="P315" s="235"/>
      <c r="Q315" s="235"/>
      <c r="R315" s="131"/>
      <c r="T315" s="161" t="s">
        <v>5</v>
      </c>
      <c r="U315" s="45" t="s">
        <v>44</v>
      </c>
      <c r="V315" s="37"/>
      <c r="W315" s="162">
        <f>V315*K315</f>
        <v>0</v>
      </c>
      <c r="X315" s="162">
        <v>0</v>
      </c>
      <c r="Y315" s="162">
        <f>X315*K315</f>
        <v>0</v>
      </c>
      <c r="Z315" s="162">
        <v>0</v>
      </c>
      <c r="AA315" s="163">
        <f>Z315*K315</f>
        <v>0</v>
      </c>
      <c r="AR315" s="20" t="s">
        <v>599</v>
      </c>
      <c r="AT315" s="20" t="s">
        <v>162</v>
      </c>
      <c r="AU315" s="20" t="s">
        <v>24</v>
      </c>
      <c r="AY315" s="20" t="s">
        <v>161</v>
      </c>
      <c r="BE315" s="102">
        <f>IF(U315="základní",N315,0)</f>
        <v>0</v>
      </c>
      <c r="BF315" s="102">
        <f>IF(U315="snížená",N315,0)</f>
        <v>0</v>
      </c>
      <c r="BG315" s="102">
        <f>IF(U315="zákl. přenesená",N315,0)</f>
        <v>0</v>
      </c>
      <c r="BH315" s="102">
        <f>IF(U315="sníž. přenesená",N315,0)</f>
        <v>0</v>
      </c>
      <c r="BI315" s="102">
        <f>IF(U315="nulová",N315,0)</f>
        <v>0</v>
      </c>
      <c r="BJ315" s="20" t="s">
        <v>24</v>
      </c>
      <c r="BK315" s="164">
        <f>ROUND(L315*K315,3)</f>
        <v>0</v>
      </c>
      <c r="BL315" s="20" t="s">
        <v>599</v>
      </c>
      <c r="BM315" s="20" t="s">
        <v>600</v>
      </c>
    </row>
    <row r="316" spans="2:65" s="10" customFormat="1" ht="14.45" customHeight="1">
      <c r="B316" s="165"/>
      <c r="C316" s="166"/>
      <c r="D316" s="166"/>
      <c r="E316" s="167" t="s">
        <v>5</v>
      </c>
      <c r="F316" s="248" t="s">
        <v>601</v>
      </c>
      <c r="G316" s="249"/>
      <c r="H316" s="249"/>
      <c r="I316" s="249"/>
      <c r="J316" s="166"/>
      <c r="K316" s="168">
        <v>5810</v>
      </c>
      <c r="L316" s="166"/>
      <c r="M316" s="166"/>
      <c r="N316" s="166"/>
      <c r="O316" s="166"/>
      <c r="P316" s="166"/>
      <c r="Q316" s="166"/>
      <c r="R316" s="169"/>
      <c r="T316" s="170"/>
      <c r="U316" s="166"/>
      <c r="V316" s="166"/>
      <c r="W316" s="166"/>
      <c r="X316" s="166"/>
      <c r="Y316" s="166"/>
      <c r="Z316" s="166"/>
      <c r="AA316" s="171"/>
      <c r="AT316" s="172" t="s">
        <v>169</v>
      </c>
      <c r="AU316" s="172" t="s">
        <v>24</v>
      </c>
      <c r="AV316" s="10" t="s">
        <v>108</v>
      </c>
      <c r="AW316" s="10" t="s">
        <v>36</v>
      </c>
      <c r="AX316" s="10" t="s">
        <v>24</v>
      </c>
      <c r="AY316" s="172" t="s">
        <v>161</v>
      </c>
    </row>
    <row r="317" spans="2:65" s="1" customFormat="1" ht="14.45" customHeight="1">
      <c r="B317" s="128"/>
      <c r="C317" s="157" t="s">
        <v>602</v>
      </c>
      <c r="D317" s="157" t="s">
        <v>162</v>
      </c>
      <c r="E317" s="158" t="s">
        <v>603</v>
      </c>
      <c r="F317" s="241" t="s">
        <v>139</v>
      </c>
      <c r="G317" s="241"/>
      <c r="H317" s="241"/>
      <c r="I317" s="241"/>
      <c r="J317" s="159" t="s">
        <v>604</v>
      </c>
      <c r="K317" s="160">
        <v>0</v>
      </c>
      <c r="L317" s="243">
        <v>0</v>
      </c>
      <c r="M317" s="243"/>
      <c r="N317" s="235">
        <f>ROUND(L317*K317,3)</f>
        <v>0</v>
      </c>
      <c r="O317" s="235"/>
      <c r="P317" s="235"/>
      <c r="Q317" s="235"/>
      <c r="R317" s="131"/>
      <c r="T317" s="161" t="s">
        <v>5</v>
      </c>
      <c r="U317" s="45" t="s">
        <v>44</v>
      </c>
      <c r="V317" s="37"/>
      <c r="W317" s="162">
        <f>V317*K317</f>
        <v>0</v>
      </c>
      <c r="X317" s="162">
        <v>0</v>
      </c>
      <c r="Y317" s="162">
        <f>X317*K317</f>
        <v>0</v>
      </c>
      <c r="Z317" s="162">
        <v>0</v>
      </c>
      <c r="AA317" s="163">
        <f>Z317*K317</f>
        <v>0</v>
      </c>
      <c r="AR317" s="20" t="s">
        <v>599</v>
      </c>
      <c r="AT317" s="20" t="s">
        <v>162</v>
      </c>
      <c r="AU317" s="20" t="s">
        <v>24</v>
      </c>
      <c r="AY317" s="20" t="s">
        <v>161</v>
      </c>
      <c r="BE317" s="102">
        <f>IF(U317="základní",N317,0)</f>
        <v>0</v>
      </c>
      <c r="BF317" s="102">
        <f>IF(U317="snížená",N317,0)</f>
        <v>0</v>
      </c>
      <c r="BG317" s="102">
        <f>IF(U317="zákl. přenesená",N317,0)</f>
        <v>0</v>
      </c>
      <c r="BH317" s="102">
        <f>IF(U317="sníž. přenesená",N317,0)</f>
        <v>0</v>
      </c>
      <c r="BI317" s="102">
        <f>IF(U317="nulová",N317,0)</f>
        <v>0</v>
      </c>
      <c r="BJ317" s="20" t="s">
        <v>24</v>
      </c>
      <c r="BK317" s="164">
        <f>ROUND(L317*K317,3)</f>
        <v>0</v>
      </c>
      <c r="BL317" s="20" t="s">
        <v>599</v>
      </c>
      <c r="BM317" s="20" t="s">
        <v>605</v>
      </c>
    </row>
    <row r="318" spans="2:65" s="1" customFormat="1" ht="14.45" customHeight="1">
      <c r="B318" s="128"/>
      <c r="C318" s="157" t="s">
        <v>606</v>
      </c>
      <c r="D318" s="157" t="s">
        <v>162</v>
      </c>
      <c r="E318" s="158" t="s">
        <v>607</v>
      </c>
      <c r="F318" s="241" t="s">
        <v>143</v>
      </c>
      <c r="G318" s="241"/>
      <c r="H318" s="241"/>
      <c r="I318" s="241"/>
      <c r="J318" s="159" t="s">
        <v>604</v>
      </c>
      <c r="K318" s="160">
        <v>0</v>
      </c>
      <c r="L318" s="243">
        <v>0</v>
      </c>
      <c r="M318" s="243"/>
      <c r="N318" s="235">
        <f>ROUND(L318*K318,3)</f>
        <v>0</v>
      </c>
      <c r="O318" s="235"/>
      <c r="P318" s="235"/>
      <c r="Q318" s="235"/>
      <c r="R318" s="131"/>
      <c r="T318" s="161" t="s">
        <v>5</v>
      </c>
      <c r="U318" s="45" t="s">
        <v>44</v>
      </c>
      <c r="V318" s="37"/>
      <c r="W318" s="162">
        <f>V318*K318</f>
        <v>0</v>
      </c>
      <c r="X318" s="162">
        <v>0</v>
      </c>
      <c r="Y318" s="162">
        <f>X318*K318</f>
        <v>0</v>
      </c>
      <c r="Z318" s="162">
        <v>0</v>
      </c>
      <c r="AA318" s="163">
        <f>Z318*K318</f>
        <v>0</v>
      </c>
      <c r="AR318" s="20" t="s">
        <v>185</v>
      </c>
      <c r="AT318" s="20" t="s">
        <v>162</v>
      </c>
      <c r="AU318" s="20" t="s">
        <v>24</v>
      </c>
      <c r="AY318" s="20" t="s">
        <v>161</v>
      </c>
      <c r="BE318" s="102">
        <f>IF(U318="základní",N318,0)</f>
        <v>0</v>
      </c>
      <c r="BF318" s="102">
        <f>IF(U318="snížená",N318,0)</f>
        <v>0</v>
      </c>
      <c r="BG318" s="102">
        <f>IF(U318="zákl. přenesená",N318,0)</f>
        <v>0</v>
      </c>
      <c r="BH318" s="102">
        <f>IF(U318="sníž. přenesená",N318,0)</f>
        <v>0</v>
      </c>
      <c r="BI318" s="102">
        <f>IF(U318="nulová",N318,0)</f>
        <v>0</v>
      </c>
      <c r="BJ318" s="20" t="s">
        <v>24</v>
      </c>
      <c r="BK318" s="164">
        <f>ROUND(L318*K318,3)</f>
        <v>0</v>
      </c>
      <c r="BL318" s="20" t="s">
        <v>185</v>
      </c>
      <c r="BM318" s="20" t="s">
        <v>608</v>
      </c>
    </row>
    <row r="319" spans="2:65" s="1" customFormat="1" ht="22.9" customHeight="1">
      <c r="B319" s="128"/>
      <c r="C319" s="157" t="s">
        <v>609</v>
      </c>
      <c r="D319" s="157" t="s">
        <v>162</v>
      </c>
      <c r="E319" s="158" t="s">
        <v>610</v>
      </c>
      <c r="F319" s="241" t="s">
        <v>611</v>
      </c>
      <c r="G319" s="241"/>
      <c r="H319" s="241"/>
      <c r="I319" s="241"/>
      <c r="J319" s="159" t="s">
        <v>612</v>
      </c>
      <c r="K319" s="160">
        <v>1</v>
      </c>
      <c r="L319" s="243">
        <v>0</v>
      </c>
      <c r="M319" s="243"/>
      <c r="N319" s="235">
        <f>ROUND(L319*K319,3)</f>
        <v>0</v>
      </c>
      <c r="O319" s="235"/>
      <c r="P319" s="235"/>
      <c r="Q319" s="235"/>
      <c r="R319" s="131"/>
      <c r="T319" s="161" t="s">
        <v>5</v>
      </c>
      <c r="U319" s="45" t="s">
        <v>44</v>
      </c>
      <c r="V319" s="37"/>
      <c r="W319" s="162">
        <f>V319*K319</f>
        <v>0</v>
      </c>
      <c r="X319" s="162">
        <v>0</v>
      </c>
      <c r="Y319" s="162">
        <f>X319*K319</f>
        <v>0</v>
      </c>
      <c r="Z319" s="162">
        <v>0</v>
      </c>
      <c r="AA319" s="163">
        <f>Z319*K319</f>
        <v>0</v>
      </c>
      <c r="AR319" s="20" t="s">
        <v>599</v>
      </c>
      <c r="AT319" s="20" t="s">
        <v>162</v>
      </c>
      <c r="AU319" s="20" t="s">
        <v>24</v>
      </c>
      <c r="AY319" s="20" t="s">
        <v>161</v>
      </c>
      <c r="BE319" s="102">
        <f>IF(U319="základní",N319,0)</f>
        <v>0</v>
      </c>
      <c r="BF319" s="102">
        <f>IF(U319="snížená",N319,0)</f>
        <v>0</v>
      </c>
      <c r="BG319" s="102">
        <f>IF(U319="zákl. přenesená",N319,0)</f>
        <v>0</v>
      </c>
      <c r="BH319" s="102">
        <f>IF(U319="sníž. přenesená",N319,0)</f>
        <v>0</v>
      </c>
      <c r="BI319" s="102">
        <f>IF(U319="nulová",N319,0)</f>
        <v>0</v>
      </c>
      <c r="BJ319" s="20" t="s">
        <v>24</v>
      </c>
      <c r="BK319" s="164">
        <f>ROUND(L319*K319,3)</f>
        <v>0</v>
      </c>
      <c r="BL319" s="20" t="s">
        <v>599</v>
      </c>
      <c r="BM319" s="20" t="s">
        <v>613</v>
      </c>
    </row>
    <row r="320" spans="2:65" s="1" customFormat="1" ht="14.45" customHeight="1">
      <c r="B320" s="128"/>
      <c r="C320" s="157" t="s">
        <v>614</v>
      </c>
      <c r="D320" s="157" t="s">
        <v>162</v>
      </c>
      <c r="E320" s="158" t="s">
        <v>615</v>
      </c>
      <c r="F320" s="241" t="s">
        <v>616</v>
      </c>
      <c r="G320" s="241"/>
      <c r="H320" s="241"/>
      <c r="I320" s="241"/>
      <c r="J320" s="159" t="s">
        <v>612</v>
      </c>
      <c r="K320" s="160">
        <v>2</v>
      </c>
      <c r="L320" s="243">
        <v>0</v>
      </c>
      <c r="M320" s="243"/>
      <c r="N320" s="235">
        <f>ROUND(L320*K320,3)</f>
        <v>0</v>
      </c>
      <c r="O320" s="235"/>
      <c r="P320" s="235"/>
      <c r="Q320" s="235"/>
      <c r="R320" s="131"/>
      <c r="T320" s="161" t="s">
        <v>5</v>
      </c>
      <c r="U320" s="45" t="s">
        <v>44</v>
      </c>
      <c r="V320" s="37"/>
      <c r="W320" s="162">
        <f>V320*K320</f>
        <v>0</v>
      </c>
      <c r="X320" s="162">
        <v>0</v>
      </c>
      <c r="Y320" s="162">
        <f>X320*K320</f>
        <v>0</v>
      </c>
      <c r="Z320" s="162">
        <v>0</v>
      </c>
      <c r="AA320" s="163">
        <f>Z320*K320</f>
        <v>0</v>
      </c>
      <c r="AR320" s="20" t="s">
        <v>599</v>
      </c>
      <c r="AT320" s="20" t="s">
        <v>162</v>
      </c>
      <c r="AU320" s="20" t="s">
        <v>24</v>
      </c>
      <c r="AY320" s="20" t="s">
        <v>161</v>
      </c>
      <c r="BE320" s="102">
        <f>IF(U320="základní",N320,0)</f>
        <v>0</v>
      </c>
      <c r="BF320" s="102">
        <f>IF(U320="snížená",N320,0)</f>
        <v>0</v>
      </c>
      <c r="BG320" s="102">
        <f>IF(U320="zákl. přenesená",N320,0)</f>
        <v>0</v>
      </c>
      <c r="BH320" s="102">
        <f>IF(U320="sníž. přenesená",N320,0)</f>
        <v>0</v>
      </c>
      <c r="BI320" s="102">
        <f>IF(U320="nulová",N320,0)</f>
        <v>0</v>
      </c>
      <c r="BJ320" s="20" t="s">
        <v>24</v>
      </c>
      <c r="BK320" s="164">
        <f>ROUND(L320*K320,3)</f>
        <v>0</v>
      </c>
      <c r="BL320" s="20" t="s">
        <v>599</v>
      </c>
      <c r="BM320" s="20" t="s">
        <v>617</v>
      </c>
    </row>
    <row r="321" spans="2:65" s="1" customFormat="1" ht="14.45" customHeight="1">
      <c r="B321" s="128"/>
      <c r="C321" s="157" t="s">
        <v>618</v>
      </c>
      <c r="D321" s="157" t="s">
        <v>162</v>
      </c>
      <c r="E321" s="158" t="s">
        <v>619</v>
      </c>
      <c r="F321" s="241" t="s">
        <v>620</v>
      </c>
      <c r="G321" s="241"/>
      <c r="H321" s="241"/>
      <c r="I321" s="241"/>
      <c r="J321" s="159" t="s">
        <v>612</v>
      </c>
      <c r="K321" s="160">
        <v>1</v>
      </c>
      <c r="L321" s="243">
        <v>0</v>
      </c>
      <c r="M321" s="243"/>
      <c r="N321" s="235">
        <f>ROUND(L321*K321,3)</f>
        <v>0</v>
      </c>
      <c r="O321" s="235"/>
      <c r="P321" s="235"/>
      <c r="Q321" s="235"/>
      <c r="R321" s="131"/>
      <c r="T321" s="161" t="s">
        <v>5</v>
      </c>
      <c r="U321" s="45" t="s">
        <v>44</v>
      </c>
      <c r="V321" s="37"/>
      <c r="W321" s="162">
        <f>V321*K321</f>
        <v>0</v>
      </c>
      <c r="X321" s="162">
        <v>0</v>
      </c>
      <c r="Y321" s="162">
        <f>X321*K321</f>
        <v>0</v>
      </c>
      <c r="Z321" s="162">
        <v>0</v>
      </c>
      <c r="AA321" s="163">
        <f>Z321*K321</f>
        <v>0</v>
      </c>
      <c r="AR321" s="20" t="s">
        <v>599</v>
      </c>
      <c r="AT321" s="20" t="s">
        <v>162</v>
      </c>
      <c r="AU321" s="20" t="s">
        <v>24</v>
      </c>
      <c r="AY321" s="20" t="s">
        <v>161</v>
      </c>
      <c r="BE321" s="102">
        <f>IF(U321="základní",N321,0)</f>
        <v>0</v>
      </c>
      <c r="BF321" s="102">
        <f>IF(U321="snížená",N321,0)</f>
        <v>0</v>
      </c>
      <c r="BG321" s="102">
        <f>IF(U321="zákl. přenesená",N321,0)</f>
        <v>0</v>
      </c>
      <c r="BH321" s="102">
        <f>IF(U321="sníž. přenesená",N321,0)</f>
        <v>0</v>
      </c>
      <c r="BI321" s="102">
        <f>IF(U321="nulová",N321,0)</f>
        <v>0</v>
      </c>
      <c r="BJ321" s="20" t="s">
        <v>24</v>
      </c>
      <c r="BK321" s="164">
        <f>ROUND(L321*K321,3)</f>
        <v>0</v>
      </c>
      <c r="BL321" s="20" t="s">
        <v>599</v>
      </c>
      <c r="BM321" s="20" t="s">
        <v>621</v>
      </c>
    </row>
    <row r="322" spans="2:65" s="1" customFormat="1" ht="49.9" customHeight="1">
      <c r="B322" s="36"/>
      <c r="C322" s="37"/>
      <c r="D322" s="148" t="s">
        <v>622</v>
      </c>
      <c r="E322" s="37"/>
      <c r="F322" s="37"/>
      <c r="G322" s="37"/>
      <c r="H322" s="37"/>
      <c r="I322" s="37"/>
      <c r="J322" s="37"/>
      <c r="K322" s="37"/>
      <c r="L322" s="37"/>
      <c r="M322" s="37"/>
      <c r="N322" s="239">
        <f t="shared" ref="N322:N327" si="85">BK322</f>
        <v>0</v>
      </c>
      <c r="O322" s="240"/>
      <c r="P322" s="240"/>
      <c r="Q322" s="240"/>
      <c r="R322" s="38"/>
      <c r="T322" s="185"/>
      <c r="U322" s="37"/>
      <c r="V322" s="37"/>
      <c r="W322" s="37"/>
      <c r="X322" s="37"/>
      <c r="Y322" s="37"/>
      <c r="Z322" s="37"/>
      <c r="AA322" s="75"/>
      <c r="AT322" s="20" t="s">
        <v>78</v>
      </c>
      <c r="AU322" s="20" t="s">
        <v>79</v>
      </c>
      <c r="AY322" s="20" t="s">
        <v>623</v>
      </c>
      <c r="BK322" s="164">
        <f>SUM(BK323:BK327)</f>
        <v>0</v>
      </c>
    </row>
    <row r="323" spans="2:65" s="1" customFormat="1" ht="22.35" customHeight="1">
      <c r="B323" s="36"/>
      <c r="C323" s="186" t="s">
        <v>5</v>
      </c>
      <c r="D323" s="186" t="s">
        <v>162</v>
      </c>
      <c r="E323" s="187" t="s">
        <v>5</v>
      </c>
      <c r="F323" s="242" t="s">
        <v>5</v>
      </c>
      <c r="G323" s="242"/>
      <c r="H323" s="242"/>
      <c r="I323" s="242"/>
      <c r="J323" s="188" t="s">
        <v>5</v>
      </c>
      <c r="K323" s="160"/>
      <c r="L323" s="243"/>
      <c r="M323" s="236"/>
      <c r="N323" s="236">
        <f t="shared" si="85"/>
        <v>0</v>
      </c>
      <c r="O323" s="236"/>
      <c r="P323" s="236"/>
      <c r="Q323" s="236"/>
      <c r="R323" s="38"/>
      <c r="T323" s="161" t="s">
        <v>5</v>
      </c>
      <c r="U323" s="189" t="s">
        <v>44</v>
      </c>
      <c r="V323" s="37"/>
      <c r="W323" s="37"/>
      <c r="X323" s="37"/>
      <c r="Y323" s="37"/>
      <c r="Z323" s="37"/>
      <c r="AA323" s="75"/>
      <c r="AT323" s="20" t="s">
        <v>623</v>
      </c>
      <c r="AU323" s="20" t="s">
        <v>24</v>
      </c>
      <c r="AY323" s="20" t="s">
        <v>623</v>
      </c>
      <c r="BE323" s="102">
        <f>IF(U323="základní",N323,0)</f>
        <v>0</v>
      </c>
      <c r="BF323" s="102">
        <f>IF(U323="snížená",N323,0)</f>
        <v>0</v>
      </c>
      <c r="BG323" s="102">
        <f>IF(U323="zákl. přenesená",N323,0)</f>
        <v>0</v>
      </c>
      <c r="BH323" s="102">
        <f>IF(U323="sníž. přenesená",N323,0)</f>
        <v>0</v>
      </c>
      <c r="BI323" s="102">
        <f>IF(U323="nulová",N323,0)</f>
        <v>0</v>
      </c>
      <c r="BJ323" s="20" t="s">
        <v>24</v>
      </c>
      <c r="BK323" s="164">
        <f>L323*K323</f>
        <v>0</v>
      </c>
    </row>
    <row r="324" spans="2:65" s="1" customFormat="1" ht="22.35" customHeight="1">
      <c r="B324" s="36"/>
      <c r="C324" s="186" t="s">
        <v>5</v>
      </c>
      <c r="D324" s="186" t="s">
        <v>162</v>
      </c>
      <c r="E324" s="187" t="s">
        <v>5</v>
      </c>
      <c r="F324" s="242" t="s">
        <v>5</v>
      </c>
      <c r="G324" s="242"/>
      <c r="H324" s="242"/>
      <c r="I324" s="242"/>
      <c r="J324" s="188" t="s">
        <v>5</v>
      </c>
      <c r="K324" s="160"/>
      <c r="L324" s="243"/>
      <c r="M324" s="236"/>
      <c r="N324" s="236">
        <f t="shared" si="85"/>
        <v>0</v>
      </c>
      <c r="O324" s="236"/>
      <c r="P324" s="236"/>
      <c r="Q324" s="236"/>
      <c r="R324" s="38"/>
      <c r="T324" s="161" t="s">
        <v>5</v>
      </c>
      <c r="U324" s="189" t="s">
        <v>44</v>
      </c>
      <c r="V324" s="37"/>
      <c r="W324" s="37"/>
      <c r="X324" s="37"/>
      <c r="Y324" s="37"/>
      <c r="Z324" s="37"/>
      <c r="AA324" s="75"/>
      <c r="AT324" s="20" t="s">
        <v>623</v>
      </c>
      <c r="AU324" s="20" t="s">
        <v>24</v>
      </c>
      <c r="AY324" s="20" t="s">
        <v>623</v>
      </c>
      <c r="BE324" s="102">
        <f>IF(U324="základní",N324,0)</f>
        <v>0</v>
      </c>
      <c r="BF324" s="102">
        <f>IF(U324="snížená",N324,0)</f>
        <v>0</v>
      </c>
      <c r="BG324" s="102">
        <f>IF(U324="zákl. přenesená",N324,0)</f>
        <v>0</v>
      </c>
      <c r="BH324" s="102">
        <f>IF(U324="sníž. přenesená",N324,0)</f>
        <v>0</v>
      </c>
      <c r="BI324" s="102">
        <f>IF(U324="nulová",N324,0)</f>
        <v>0</v>
      </c>
      <c r="BJ324" s="20" t="s">
        <v>24</v>
      </c>
      <c r="BK324" s="164">
        <f>L324*K324</f>
        <v>0</v>
      </c>
    </row>
    <row r="325" spans="2:65" s="1" customFormat="1" ht="22.35" customHeight="1">
      <c r="B325" s="36"/>
      <c r="C325" s="186" t="s">
        <v>5</v>
      </c>
      <c r="D325" s="186" t="s">
        <v>162</v>
      </c>
      <c r="E325" s="187" t="s">
        <v>5</v>
      </c>
      <c r="F325" s="242" t="s">
        <v>5</v>
      </c>
      <c r="G325" s="242"/>
      <c r="H325" s="242"/>
      <c r="I325" s="242"/>
      <c r="J325" s="188" t="s">
        <v>5</v>
      </c>
      <c r="K325" s="160"/>
      <c r="L325" s="243"/>
      <c r="M325" s="236"/>
      <c r="N325" s="236">
        <f t="shared" si="85"/>
        <v>0</v>
      </c>
      <c r="O325" s="236"/>
      <c r="P325" s="236"/>
      <c r="Q325" s="236"/>
      <c r="R325" s="38"/>
      <c r="T325" s="161" t="s">
        <v>5</v>
      </c>
      <c r="U325" s="189" t="s">
        <v>44</v>
      </c>
      <c r="V325" s="37"/>
      <c r="W325" s="37"/>
      <c r="X325" s="37"/>
      <c r="Y325" s="37"/>
      <c r="Z325" s="37"/>
      <c r="AA325" s="75"/>
      <c r="AT325" s="20" t="s">
        <v>623</v>
      </c>
      <c r="AU325" s="20" t="s">
        <v>24</v>
      </c>
      <c r="AY325" s="20" t="s">
        <v>623</v>
      </c>
      <c r="BE325" s="102">
        <f>IF(U325="základní",N325,0)</f>
        <v>0</v>
      </c>
      <c r="BF325" s="102">
        <f>IF(U325="snížená",N325,0)</f>
        <v>0</v>
      </c>
      <c r="BG325" s="102">
        <f>IF(U325="zákl. přenesená",N325,0)</f>
        <v>0</v>
      </c>
      <c r="BH325" s="102">
        <f>IF(U325="sníž. přenesená",N325,0)</f>
        <v>0</v>
      </c>
      <c r="BI325" s="102">
        <f>IF(U325="nulová",N325,0)</f>
        <v>0</v>
      </c>
      <c r="BJ325" s="20" t="s">
        <v>24</v>
      </c>
      <c r="BK325" s="164">
        <f>L325*K325</f>
        <v>0</v>
      </c>
    </row>
    <row r="326" spans="2:65" s="1" customFormat="1" ht="22.35" customHeight="1">
      <c r="B326" s="36"/>
      <c r="C326" s="186" t="s">
        <v>5</v>
      </c>
      <c r="D326" s="186" t="s">
        <v>162</v>
      </c>
      <c r="E326" s="187" t="s">
        <v>5</v>
      </c>
      <c r="F326" s="242" t="s">
        <v>5</v>
      </c>
      <c r="G326" s="242"/>
      <c r="H326" s="242"/>
      <c r="I326" s="242"/>
      <c r="J326" s="188" t="s">
        <v>5</v>
      </c>
      <c r="K326" s="160"/>
      <c r="L326" s="243"/>
      <c r="M326" s="236"/>
      <c r="N326" s="236">
        <f t="shared" si="85"/>
        <v>0</v>
      </c>
      <c r="O326" s="236"/>
      <c r="P326" s="236"/>
      <c r="Q326" s="236"/>
      <c r="R326" s="38"/>
      <c r="T326" s="161" t="s">
        <v>5</v>
      </c>
      <c r="U326" s="189" t="s">
        <v>44</v>
      </c>
      <c r="V326" s="37"/>
      <c r="W326" s="37"/>
      <c r="X326" s="37"/>
      <c r="Y326" s="37"/>
      <c r="Z326" s="37"/>
      <c r="AA326" s="75"/>
      <c r="AT326" s="20" t="s">
        <v>623</v>
      </c>
      <c r="AU326" s="20" t="s">
        <v>24</v>
      </c>
      <c r="AY326" s="20" t="s">
        <v>623</v>
      </c>
      <c r="BE326" s="102">
        <f>IF(U326="základní",N326,0)</f>
        <v>0</v>
      </c>
      <c r="BF326" s="102">
        <f>IF(U326="snížená",N326,0)</f>
        <v>0</v>
      </c>
      <c r="BG326" s="102">
        <f>IF(U326="zákl. přenesená",N326,0)</f>
        <v>0</v>
      </c>
      <c r="BH326" s="102">
        <f>IF(U326="sníž. přenesená",N326,0)</f>
        <v>0</v>
      </c>
      <c r="BI326" s="102">
        <f>IF(U326="nulová",N326,0)</f>
        <v>0</v>
      </c>
      <c r="BJ326" s="20" t="s">
        <v>24</v>
      </c>
      <c r="BK326" s="164">
        <f>L326*K326</f>
        <v>0</v>
      </c>
    </row>
    <row r="327" spans="2:65" s="1" customFormat="1" ht="22.35" customHeight="1">
      <c r="B327" s="36"/>
      <c r="C327" s="186" t="s">
        <v>5</v>
      </c>
      <c r="D327" s="186" t="s">
        <v>162</v>
      </c>
      <c r="E327" s="187" t="s">
        <v>5</v>
      </c>
      <c r="F327" s="242" t="s">
        <v>5</v>
      </c>
      <c r="G327" s="242"/>
      <c r="H327" s="242"/>
      <c r="I327" s="242"/>
      <c r="J327" s="188" t="s">
        <v>5</v>
      </c>
      <c r="K327" s="160"/>
      <c r="L327" s="243"/>
      <c r="M327" s="236"/>
      <c r="N327" s="236">
        <f t="shared" si="85"/>
        <v>0</v>
      </c>
      <c r="O327" s="236"/>
      <c r="P327" s="236"/>
      <c r="Q327" s="236"/>
      <c r="R327" s="38"/>
      <c r="T327" s="161" t="s">
        <v>5</v>
      </c>
      <c r="U327" s="189" t="s">
        <v>44</v>
      </c>
      <c r="V327" s="57"/>
      <c r="W327" s="57"/>
      <c r="X327" s="57"/>
      <c r="Y327" s="57"/>
      <c r="Z327" s="57"/>
      <c r="AA327" s="59"/>
      <c r="AT327" s="20" t="s">
        <v>623</v>
      </c>
      <c r="AU327" s="20" t="s">
        <v>24</v>
      </c>
      <c r="AY327" s="20" t="s">
        <v>623</v>
      </c>
      <c r="BE327" s="102">
        <f>IF(U327="základní",N327,0)</f>
        <v>0</v>
      </c>
      <c r="BF327" s="102">
        <f>IF(U327="snížená",N327,0)</f>
        <v>0</v>
      </c>
      <c r="BG327" s="102">
        <f>IF(U327="zákl. přenesená",N327,0)</f>
        <v>0</v>
      </c>
      <c r="BH327" s="102">
        <f>IF(U327="sníž. přenesená",N327,0)</f>
        <v>0</v>
      </c>
      <c r="BI327" s="102">
        <f>IF(U327="nulová",N327,0)</f>
        <v>0</v>
      </c>
      <c r="BJ327" s="20" t="s">
        <v>24</v>
      </c>
      <c r="BK327" s="164">
        <f>L327*K327</f>
        <v>0</v>
      </c>
    </row>
    <row r="328" spans="2:65" s="1" customFormat="1" ht="6.95" customHeight="1">
      <c r="B328" s="60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2"/>
    </row>
  </sheetData>
  <mergeCells count="554">
    <mergeCell ref="N222:Q222"/>
    <mergeCell ref="N232:Q232"/>
    <mergeCell ref="N223:Q223"/>
    <mergeCell ref="N225:Q225"/>
    <mergeCell ref="N226:Q226"/>
    <mergeCell ref="N227:Q227"/>
    <mergeCell ref="N228:Q228"/>
    <mergeCell ref="N229:Q229"/>
    <mergeCell ref="N230:Q230"/>
    <mergeCell ref="N231:Q231"/>
    <mergeCell ref="N233:Q233"/>
    <mergeCell ref="N248:Q248"/>
    <mergeCell ref="N249:Q249"/>
    <mergeCell ref="N250:Q250"/>
    <mergeCell ref="N251:Q251"/>
    <mergeCell ref="N252:Q252"/>
    <mergeCell ref="N244:Q244"/>
    <mergeCell ref="N174:Q174"/>
    <mergeCell ref="N177:Q177"/>
    <mergeCell ref="N175:Q175"/>
    <mergeCell ref="N176:Q176"/>
    <mergeCell ref="N179:Q179"/>
    <mergeCell ref="N180:Q180"/>
    <mergeCell ref="N181:Q181"/>
    <mergeCell ref="N182:Q182"/>
    <mergeCell ref="N183:Q183"/>
    <mergeCell ref="N185:Q185"/>
    <mergeCell ref="N187:Q187"/>
    <mergeCell ref="N188:Q188"/>
    <mergeCell ref="N178:Q178"/>
    <mergeCell ref="N184:Q184"/>
    <mergeCell ref="N215:Q215"/>
    <mergeCell ref="N217:Q217"/>
    <mergeCell ref="N220:Q220"/>
    <mergeCell ref="N221:Q221"/>
    <mergeCell ref="F245:I245"/>
    <mergeCell ref="F246:I246"/>
    <mergeCell ref="F247:I247"/>
    <mergeCell ref="N237:Q237"/>
    <mergeCell ref="N238:Q238"/>
    <mergeCell ref="N239:Q239"/>
    <mergeCell ref="N240:Q240"/>
    <mergeCell ref="N241:Q241"/>
    <mergeCell ref="N242:Q242"/>
    <mergeCell ref="N243:Q243"/>
    <mergeCell ref="N245:Q245"/>
    <mergeCell ref="N247:Q247"/>
    <mergeCell ref="L237:M237"/>
    <mergeCell ref="L238:M238"/>
    <mergeCell ref="L239:M239"/>
    <mergeCell ref="L240:M240"/>
    <mergeCell ref="L241:M241"/>
    <mergeCell ref="L242:M242"/>
    <mergeCell ref="L243:M243"/>
    <mergeCell ref="F231:I231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27:I227"/>
    <mergeCell ref="F228:I228"/>
    <mergeCell ref="F229:I229"/>
    <mergeCell ref="F230:I230"/>
    <mergeCell ref="N236:Q236"/>
    <mergeCell ref="N235:Q235"/>
    <mergeCell ref="L227:M227"/>
    <mergeCell ref="L228:M228"/>
    <mergeCell ref="L229:M229"/>
    <mergeCell ref="L230:M230"/>
    <mergeCell ref="L231:M231"/>
    <mergeCell ref="L233:M233"/>
    <mergeCell ref="L235:M235"/>
    <mergeCell ref="L236:M236"/>
    <mergeCell ref="L215:M215"/>
    <mergeCell ref="L217:M217"/>
    <mergeCell ref="L220:M220"/>
    <mergeCell ref="L221:M221"/>
    <mergeCell ref="L223:M223"/>
    <mergeCell ref="L225:M225"/>
    <mergeCell ref="L226:M226"/>
    <mergeCell ref="F215:I215"/>
    <mergeCell ref="F216:I216"/>
    <mergeCell ref="F217:I217"/>
    <mergeCell ref="F218:I218"/>
    <mergeCell ref="F219:I219"/>
    <mergeCell ref="F220:I220"/>
    <mergeCell ref="F221:I221"/>
    <mergeCell ref="F223:I223"/>
    <mergeCell ref="F224:I224"/>
    <mergeCell ref="F225:I225"/>
    <mergeCell ref="F226:I226"/>
    <mergeCell ref="N209:Q209"/>
    <mergeCell ref="N210:Q210"/>
    <mergeCell ref="N211:Q211"/>
    <mergeCell ref="N212:Q212"/>
    <mergeCell ref="N213:Q213"/>
    <mergeCell ref="N214:Q214"/>
    <mergeCell ref="N204:Q204"/>
    <mergeCell ref="L207:M207"/>
    <mergeCell ref="L209:M209"/>
    <mergeCell ref="L208:M208"/>
    <mergeCell ref="L210:M210"/>
    <mergeCell ref="L211:M211"/>
    <mergeCell ref="L212:M212"/>
    <mergeCell ref="L213:M213"/>
    <mergeCell ref="L214:M214"/>
    <mergeCell ref="N194:Q194"/>
    <mergeCell ref="N198:Q198"/>
    <mergeCell ref="N200:Q200"/>
    <mergeCell ref="N201:Q201"/>
    <mergeCell ref="N202:Q202"/>
    <mergeCell ref="N203:Q203"/>
    <mergeCell ref="N205:Q205"/>
    <mergeCell ref="N207:Q207"/>
    <mergeCell ref="N208:Q208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L200:M200"/>
    <mergeCell ref="L201:M201"/>
    <mergeCell ref="L202:M202"/>
    <mergeCell ref="L203:M203"/>
    <mergeCell ref="L205:M205"/>
    <mergeCell ref="F199:I199"/>
    <mergeCell ref="F200:I200"/>
    <mergeCell ref="F201:I201"/>
    <mergeCell ref="F202:I202"/>
    <mergeCell ref="F203:I203"/>
    <mergeCell ref="F205:I205"/>
    <mergeCell ref="F193:I193"/>
    <mergeCell ref="F194:I194"/>
    <mergeCell ref="F195:I195"/>
    <mergeCell ref="F196:I196"/>
    <mergeCell ref="F197:I197"/>
    <mergeCell ref="F198:I198"/>
    <mergeCell ref="L183:M183"/>
    <mergeCell ref="L185:M185"/>
    <mergeCell ref="L187:M187"/>
    <mergeCell ref="L188:M188"/>
    <mergeCell ref="L190:M190"/>
    <mergeCell ref="L191:M191"/>
    <mergeCell ref="L192:M192"/>
    <mergeCell ref="L194:M194"/>
    <mergeCell ref="L198:M198"/>
    <mergeCell ref="N192:Q192"/>
    <mergeCell ref="N190:Q190"/>
    <mergeCell ref="N191:Q191"/>
    <mergeCell ref="F183:I183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74:I174"/>
    <mergeCell ref="F175:I175"/>
    <mergeCell ref="F176:I176"/>
    <mergeCell ref="F177:I177"/>
    <mergeCell ref="F179:I179"/>
    <mergeCell ref="F180:I180"/>
    <mergeCell ref="F181:I181"/>
    <mergeCell ref="F182:I182"/>
    <mergeCell ref="L167:M167"/>
    <mergeCell ref="L172:M172"/>
    <mergeCell ref="L168:M168"/>
    <mergeCell ref="L169:M169"/>
    <mergeCell ref="L170:M170"/>
    <mergeCell ref="L171:M171"/>
    <mergeCell ref="L173:M173"/>
    <mergeCell ref="L174:M174"/>
    <mergeCell ref="L175:M175"/>
    <mergeCell ref="L176:M176"/>
    <mergeCell ref="L177:M177"/>
    <mergeCell ref="L179:M179"/>
    <mergeCell ref="L180:M180"/>
    <mergeCell ref="L181:M181"/>
    <mergeCell ref="L182:M182"/>
    <mergeCell ref="N170:Q170"/>
    <mergeCell ref="N171:Q171"/>
    <mergeCell ref="N172:Q172"/>
    <mergeCell ref="N173:Q173"/>
    <mergeCell ref="F167:I167"/>
    <mergeCell ref="F170:I170"/>
    <mergeCell ref="F169:I169"/>
    <mergeCell ref="F168:I168"/>
    <mergeCell ref="F171:I171"/>
    <mergeCell ref="F172:I172"/>
    <mergeCell ref="F173:I173"/>
    <mergeCell ref="F165:I165"/>
    <mergeCell ref="F166:I166"/>
    <mergeCell ref="L165:M165"/>
    <mergeCell ref="N165:Q165"/>
    <mergeCell ref="L166:M166"/>
    <mergeCell ref="N166:Q166"/>
    <mergeCell ref="N167:Q167"/>
    <mergeCell ref="N168:Q168"/>
    <mergeCell ref="N169:Q169"/>
    <mergeCell ref="F164:I164"/>
    <mergeCell ref="N137:Q137"/>
    <mergeCell ref="F138:I138"/>
    <mergeCell ref="L138:M138"/>
    <mergeCell ref="N138:Q138"/>
    <mergeCell ref="F139:I139"/>
    <mergeCell ref="L140:M140"/>
    <mergeCell ref="N140:Q140"/>
    <mergeCell ref="N142:Q142"/>
    <mergeCell ref="N143:Q143"/>
    <mergeCell ref="N144:Q144"/>
    <mergeCell ref="N141:Q141"/>
    <mergeCell ref="N159:Q159"/>
    <mergeCell ref="F160:I160"/>
    <mergeCell ref="L160:M160"/>
    <mergeCell ref="N160:Q160"/>
    <mergeCell ref="L162:M162"/>
    <mergeCell ref="N162:Q162"/>
    <mergeCell ref="L163:M163"/>
    <mergeCell ref="N163:Q163"/>
    <mergeCell ref="F161:I161"/>
    <mergeCell ref="F163:I163"/>
    <mergeCell ref="F162:I162"/>
    <mergeCell ref="F156:I156"/>
    <mergeCell ref="F158:I158"/>
    <mergeCell ref="L156:M156"/>
    <mergeCell ref="N156:Q156"/>
    <mergeCell ref="F157:I157"/>
    <mergeCell ref="L157:M157"/>
    <mergeCell ref="N157:Q157"/>
    <mergeCell ref="L158:M158"/>
    <mergeCell ref="N158:Q158"/>
    <mergeCell ref="L151:M151"/>
    <mergeCell ref="F153:I153"/>
    <mergeCell ref="F155:I155"/>
    <mergeCell ref="L153:M153"/>
    <mergeCell ref="N153:Q153"/>
    <mergeCell ref="F154:I154"/>
    <mergeCell ref="L154:M154"/>
    <mergeCell ref="N154:Q154"/>
    <mergeCell ref="L155:M155"/>
    <mergeCell ref="N155:Q155"/>
    <mergeCell ref="N151:Q151"/>
    <mergeCell ref="N146:Q146"/>
    <mergeCell ref="N148:Q148"/>
    <mergeCell ref="N149:Q149"/>
    <mergeCell ref="N150:Q150"/>
    <mergeCell ref="N147:Q147"/>
    <mergeCell ref="N152:Q152"/>
    <mergeCell ref="F140:I140"/>
    <mergeCell ref="F145:I145"/>
    <mergeCell ref="F142:I142"/>
    <mergeCell ref="L142:M142"/>
    <mergeCell ref="F143:I143"/>
    <mergeCell ref="L143:M143"/>
    <mergeCell ref="F144:I144"/>
    <mergeCell ref="L144:M144"/>
    <mergeCell ref="F146:I146"/>
    <mergeCell ref="L146:M146"/>
    <mergeCell ref="F148:I148"/>
    <mergeCell ref="F151:I151"/>
    <mergeCell ref="L148:M148"/>
    <mergeCell ref="F149:I149"/>
    <mergeCell ref="L149:M149"/>
    <mergeCell ref="F150:I150"/>
    <mergeCell ref="L150:M150"/>
    <mergeCell ref="F127:P127"/>
    <mergeCell ref="M129:P129"/>
    <mergeCell ref="M131:Q131"/>
    <mergeCell ref="M132:Q132"/>
    <mergeCell ref="F134:I134"/>
    <mergeCell ref="L134:M134"/>
    <mergeCell ref="N134:Q134"/>
    <mergeCell ref="N135:Q135"/>
    <mergeCell ref="N136:Q136"/>
    <mergeCell ref="D114:H114"/>
    <mergeCell ref="N114:Q114"/>
    <mergeCell ref="D115:H115"/>
    <mergeCell ref="N115:Q115"/>
    <mergeCell ref="D116:H116"/>
    <mergeCell ref="N116:Q116"/>
    <mergeCell ref="N117:Q117"/>
    <mergeCell ref="L119:Q119"/>
    <mergeCell ref="C125:Q125"/>
    <mergeCell ref="N106:Q106"/>
    <mergeCell ref="N107:Q107"/>
    <mergeCell ref="N108:Q108"/>
    <mergeCell ref="N109:Q109"/>
    <mergeCell ref="N111:Q111"/>
    <mergeCell ref="D112:H112"/>
    <mergeCell ref="N112:Q112"/>
    <mergeCell ref="D113:H113"/>
    <mergeCell ref="N113:Q113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O16:P16"/>
    <mergeCell ref="O17:P17"/>
    <mergeCell ref="O19:P19"/>
    <mergeCell ref="O20:P20"/>
    <mergeCell ref="E23:L23"/>
    <mergeCell ref="H1:K1"/>
    <mergeCell ref="S2:AC2"/>
    <mergeCell ref="M26:P26"/>
    <mergeCell ref="M29:P29"/>
    <mergeCell ref="M27:P27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N307:Q307"/>
    <mergeCell ref="N308:Q308"/>
    <mergeCell ref="N310:Q310"/>
    <mergeCell ref="N303:Q303"/>
    <mergeCell ref="N253:Q253"/>
    <mergeCell ref="N254:Q254"/>
    <mergeCell ref="N256:Q256"/>
    <mergeCell ref="N255:Q255"/>
    <mergeCell ref="N258:Q258"/>
    <mergeCell ref="N259:Q259"/>
    <mergeCell ref="N260:Q260"/>
    <mergeCell ref="N261:Q261"/>
    <mergeCell ref="N262:Q262"/>
    <mergeCell ref="N263:Q263"/>
    <mergeCell ref="N264:Q264"/>
    <mergeCell ref="N265:Q265"/>
    <mergeCell ref="N267:Q267"/>
    <mergeCell ref="N268:Q268"/>
    <mergeCell ref="N269:Q269"/>
    <mergeCell ref="N290:Q290"/>
    <mergeCell ref="N289:Q289"/>
    <mergeCell ref="N272:Q272"/>
    <mergeCell ref="N274:Q274"/>
    <mergeCell ref="N275:Q275"/>
    <mergeCell ref="N293:Q293"/>
    <mergeCell ref="N294:Q294"/>
    <mergeCell ref="N295:Q295"/>
    <mergeCell ref="N296:Q296"/>
    <mergeCell ref="N298:Q298"/>
    <mergeCell ref="N301:Q301"/>
    <mergeCell ref="N302:Q302"/>
    <mergeCell ref="N304:Q304"/>
    <mergeCell ref="N305:Q305"/>
    <mergeCell ref="F307:I307"/>
    <mergeCell ref="F308:I308"/>
    <mergeCell ref="F309:I309"/>
    <mergeCell ref="F310:I310"/>
    <mergeCell ref="F311:I311"/>
    <mergeCell ref="F312:I312"/>
    <mergeCell ref="F313:I313"/>
    <mergeCell ref="F315:I315"/>
    <mergeCell ref="F316:I316"/>
    <mergeCell ref="L301:M301"/>
    <mergeCell ref="L302:M302"/>
    <mergeCell ref="L304:M304"/>
    <mergeCell ref="F300:I300"/>
    <mergeCell ref="F301:I301"/>
    <mergeCell ref="F302:I302"/>
    <mergeCell ref="F304:I304"/>
    <mergeCell ref="F305:I305"/>
    <mergeCell ref="F306:I306"/>
    <mergeCell ref="F294:I294"/>
    <mergeCell ref="F295:I295"/>
    <mergeCell ref="F296:I296"/>
    <mergeCell ref="F297:I297"/>
    <mergeCell ref="F298:I298"/>
    <mergeCell ref="F299:I299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8:M298"/>
    <mergeCell ref="F284:I284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L272:M272"/>
    <mergeCell ref="L274:M274"/>
    <mergeCell ref="L275:M275"/>
    <mergeCell ref="L278:M278"/>
    <mergeCell ref="L280:M280"/>
    <mergeCell ref="L281:M281"/>
    <mergeCell ref="L283:M283"/>
    <mergeCell ref="L284:M284"/>
    <mergeCell ref="N292:Q292"/>
    <mergeCell ref="N291:Q291"/>
    <mergeCell ref="N278:Q278"/>
    <mergeCell ref="N280:Q280"/>
    <mergeCell ref="N281:Q281"/>
    <mergeCell ref="N283:Q283"/>
    <mergeCell ref="N284:Q284"/>
    <mergeCell ref="N286:Q286"/>
    <mergeCell ref="N287:Q287"/>
    <mergeCell ref="N288:Q288"/>
    <mergeCell ref="N273:Q273"/>
    <mergeCell ref="N277:Q277"/>
    <mergeCell ref="N282:Q282"/>
    <mergeCell ref="N285:Q285"/>
    <mergeCell ref="F272:I272"/>
    <mergeCell ref="F274:I274"/>
    <mergeCell ref="F275:I275"/>
    <mergeCell ref="F276:I276"/>
    <mergeCell ref="F278:I278"/>
    <mergeCell ref="F279:I279"/>
    <mergeCell ref="F280:I280"/>
    <mergeCell ref="F281:I281"/>
    <mergeCell ref="F283:I283"/>
    <mergeCell ref="F263:I263"/>
    <mergeCell ref="F264:I264"/>
    <mergeCell ref="N271:Q271"/>
    <mergeCell ref="N257:Q257"/>
    <mergeCell ref="N266:Q266"/>
    <mergeCell ref="F265:I265"/>
    <mergeCell ref="F267:I267"/>
    <mergeCell ref="F268:I268"/>
    <mergeCell ref="F269:I269"/>
    <mergeCell ref="F270:I270"/>
    <mergeCell ref="F271:I271"/>
    <mergeCell ref="L263:M263"/>
    <mergeCell ref="L264:M264"/>
    <mergeCell ref="L265:M265"/>
    <mergeCell ref="L267:M267"/>
    <mergeCell ref="L268:M268"/>
    <mergeCell ref="L269:M269"/>
    <mergeCell ref="L271:M271"/>
    <mergeCell ref="L256:M256"/>
    <mergeCell ref="L258:M258"/>
    <mergeCell ref="L259:M259"/>
    <mergeCell ref="L260:M260"/>
    <mergeCell ref="L261:M261"/>
    <mergeCell ref="L262:M262"/>
    <mergeCell ref="F248:I248"/>
    <mergeCell ref="F249:I249"/>
    <mergeCell ref="F250:I250"/>
    <mergeCell ref="F251:I251"/>
    <mergeCell ref="F252:I252"/>
    <mergeCell ref="F254:I254"/>
    <mergeCell ref="F255:I255"/>
    <mergeCell ref="F256:I256"/>
    <mergeCell ref="F258:I258"/>
    <mergeCell ref="F259:I259"/>
    <mergeCell ref="F260:I260"/>
    <mergeCell ref="F261:I261"/>
    <mergeCell ref="F262:I262"/>
    <mergeCell ref="L245:M245"/>
    <mergeCell ref="L247:M247"/>
    <mergeCell ref="L248:M248"/>
    <mergeCell ref="L249:M249"/>
    <mergeCell ref="L250:M250"/>
    <mergeCell ref="L251:M251"/>
    <mergeCell ref="L252:M252"/>
    <mergeCell ref="L254:M254"/>
    <mergeCell ref="L255:M255"/>
    <mergeCell ref="L307:M307"/>
    <mergeCell ref="L305:M305"/>
    <mergeCell ref="L308:M308"/>
    <mergeCell ref="L310:M310"/>
    <mergeCell ref="L315:M315"/>
    <mergeCell ref="L317:M317"/>
    <mergeCell ref="L318:M318"/>
    <mergeCell ref="L319:M319"/>
    <mergeCell ref="L320:M320"/>
    <mergeCell ref="N326:Q326"/>
    <mergeCell ref="N327:Q327"/>
    <mergeCell ref="N314:Q314"/>
    <mergeCell ref="N322:Q322"/>
    <mergeCell ref="F318:I318"/>
    <mergeCell ref="F317:I317"/>
    <mergeCell ref="F319:I319"/>
    <mergeCell ref="F320:I320"/>
    <mergeCell ref="F321:I321"/>
    <mergeCell ref="F323:I323"/>
    <mergeCell ref="F324:I324"/>
    <mergeCell ref="F325:I325"/>
    <mergeCell ref="F326:I326"/>
    <mergeCell ref="F327:I327"/>
    <mergeCell ref="L321:M321"/>
    <mergeCell ref="L323:M323"/>
    <mergeCell ref="L324:M324"/>
    <mergeCell ref="L325:M325"/>
    <mergeCell ref="L326:M326"/>
    <mergeCell ref="L327:M327"/>
    <mergeCell ref="N320:Q320"/>
    <mergeCell ref="N315:Q315"/>
    <mergeCell ref="N317:Q317"/>
    <mergeCell ref="N318:Q318"/>
    <mergeCell ref="N319:Q319"/>
    <mergeCell ref="N321:Q321"/>
    <mergeCell ref="N323:Q323"/>
    <mergeCell ref="N324:Q324"/>
    <mergeCell ref="N325:Q325"/>
  </mergeCells>
  <dataValidations count="2">
    <dataValidation type="list" allowBlank="1" showInputMessage="1" showErrorMessage="1" error="Povoleny jsou hodnoty K, M." sqref="D323:D328">
      <formula1>"K, M"</formula1>
    </dataValidation>
    <dataValidation type="list" allowBlank="1" showInputMessage="1" showErrorMessage="1" error="Povoleny jsou hodnoty základní, snížená, zákl. přenesená, sníž. přenesená, nulová." sqref="U323:U328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3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20180386 - Rekonstrukce s...</vt:lpstr>
      <vt:lpstr>'20180386 - Rekonstrukce s...'!Názvy_tisku</vt:lpstr>
      <vt:lpstr>'Rekapitulace stavby'!Názvy_tisku</vt:lpstr>
      <vt:lpstr>'20180386 - Rekonstrukce 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sabina.kolocova</cp:lastModifiedBy>
  <cp:lastPrinted>2018-08-21T13:48:34Z</cp:lastPrinted>
  <dcterms:created xsi:type="dcterms:W3CDTF">2018-08-10T12:31:21Z</dcterms:created>
  <dcterms:modified xsi:type="dcterms:W3CDTF">2018-08-21T13:48:41Z</dcterms:modified>
</cp:coreProperties>
</file>