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V:\Akce\Akce.24\Libcicpdps.0824\Dokumentace\"/>
    </mc:Choice>
  </mc:AlternateContent>
  <xr:revisionPtr revIDLastSave="0" documentId="13_ncr:1_{4F2AD565-6DB3-48A3-A746-4A2EF6D27E18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Rekapitulace" sheetId="1" r:id="rId1"/>
    <sheet name="III-2409" sheetId="2" r:id="rId2"/>
    <sheet name="III-24015" sheetId="3" r:id="rId3"/>
    <sheet name="III-24017" sheetId="4" r:id="rId4"/>
  </sheets>
  <calcPr calcId="191029"/>
</workbook>
</file>

<file path=xl/calcChain.xml><?xml version="1.0" encoding="utf-8"?>
<calcChain xmlns="http://schemas.openxmlformats.org/spreadsheetml/2006/main">
  <c r="E18" i="3" l="1"/>
  <c r="E17" i="3"/>
  <c r="E19" i="3"/>
  <c r="G31" i="4"/>
  <c r="G30" i="4"/>
  <c r="G29" i="4"/>
  <c r="G28" i="4"/>
  <c r="G27" i="4"/>
  <c r="G26" i="4"/>
  <c r="G25" i="4"/>
  <c r="G24" i="4"/>
  <c r="G23" i="4"/>
  <c r="G22" i="4"/>
  <c r="G21" i="4"/>
  <c r="G20" i="4"/>
  <c r="E19" i="4"/>
  <c r="E17" i="4" s="1"/>
  <c r="G17" i="4" s="1"/>
  <c r="G16" i="4"/>
  <c r="G15" i="4"/>
  <c r="G14" i="4"/>
  <c r="G13" i="4"/>
  <c r="G12" i="4"/>
  <c r="G11" i="4"/>
  <c r="G30" i="3"/>
  <c r="E18" i="4" l="1"/>
  <c r="G18" i="4" s="1"/>
  <c r="G19" i="4"/>
  <c r="G32" i="4" l="1"/>
  <c r="G33" i="4" l="1"/>
  <c r="G34" i="4" s="1"/>
  <c r="G32" i="3"/>
  <c r="G31" i="3"/>
  <c r="G29" i="3"/>
  <c r="G28" i="3"/>
  <c r="G27" i="3"/>
  <c r="G26" i="3"/>
  <c r="G25" i="3"/>
  <c r="G24" i="3"/>
  <c r="G23" i="3"/>
  <c r="G22" i="3"/>
  <c r="G21" i="3"/>
  <c r="G20" i="3"/>
  <c r="G18" i="3"/>
  <c r="G16" i="3"/>
  <c r="G15" i="3"/>
  <c r="G14" i="3"/>
  <c r="G13" i="3"/>
  <c r="G12" i="3"/>
  <c r="G11" i="3"/>
  <c r="G19" i="3" l="1"/>
  <c r="G17" i="3"/>
  <c r="G33" i="3" s="1"/>
  <c r="G34" i="3" l="1"/>
  <c r="G35" i="3" s="1"/>
  <c r="E20" i="2"/>
  <c r="E18" i="2" s="1"/>
  <c r="E19" i="2" l="1"/>
  <c r="G12" i="2"/>
  <c r="G30" i="2" l="1"/>
  <c r="G18" i="2"/>
  <c r="G29" i="2" l="1"/>
  <c r="G28" i="2"/>
  <c r="G31" i="2" l="1"/>
  <c r="G26" i="2" l="1"/>
  <c r="G25" i="2"/>
  <c r="G32" i="2" l="1"/>
  <c r="G27" i="2"/>
  <c r="G24" i="2"/>
  <c r="G23" i="2"/>
  <c r="G22" i="2"/>
  <c r="G21" i="2"/>
  <c r="G20" i="2"/>
  <c r="G19" i="2"/>
  <c r="G17" i="2"/>
  <c r="G16" i="2"/>
  <c r="G15" i="2"/>
  <c r="G14" i="2"/>
  <c r="G11" i="2" l="1"/>
  <c r="G13" i="2" l="1"/>
  <c r="G33" i="2" s="1"/>
  <c r="G34" i="2" l="1"/>
  <c r="G35" i="2" s="1"/>
  <c r="C14" i="1"/>
  <c r="I22" i="1"/>
  <c r="C22" i="1" l="1"/>
  <c r="C25" i="1" s="1"/>
  <c r="F25" i="1" l="1"/>
  <c r="I25" i="1" s="1"/>
  <c r="I24" i="1"/>
</calcChain>
</file>

<file path=xl/sharedStrings.xml><?xml version="1.0" encoding="utf-8"?>
<sst xmlns="http://schemas.openxmlformats.org/spreadsheetml/2006/main" count="287" uniqueCount="132">
  <si>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</si>
  <si>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</si>
  <si>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</si>
  <si>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</si>
  <si>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</si>
  <si>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</si>
  <si>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</si>
  <si>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oprava povrchu komunikace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</si>
  <si>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</si>
  <si>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</si>
  <si>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</si>
  <si>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</si>
  <si>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</si>
  <si>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</si>
  <si>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</si>
  <si>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</si>
  <si>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</si>
  <si>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</si>
  <si>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</si>
  <si>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</si>
  <si>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</si>
  <si>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</si>
  <si>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</si>
  <si>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</si>
  <si>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</si>
  <si>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</si>
  <si>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</si>
  <si>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</si>
  <si>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</si>
  <si>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</si>
  <si>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</si>
  <si>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</si>
  <si>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</si>
  <si>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</si>
  <si>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</si>
  <si>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</si>
  <si>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m3</t>
  </si>
  <si>
    <t>Práce přesčas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</si>
  <si>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</si>
  <si>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</si>
  <si>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</si>
  <si>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</si>
  <si>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</si>
  <si>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</si>
  <si>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</si>
  <si>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</si>
  <si>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</si>
  <si>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Provozní vlivy</t>
  </si>
  <si>
    <t>"M"</t>
  </si>
  <si>
    <t>Ostatní-DIO</t>
  </si>
  <si>
    <t>NUS z rozpočtu</t>
  </si>
  <si>
    <t>Ostatní materiál</t>
  </si>
  <si>
    <t>Přesun hmot a sutí</t>
  </si>
  <si>
    <t>Součet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</si>
  <si>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</si>
  <si>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</si>
  <si>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</si>
  <si>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</si>
  <si>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</si>
  <si>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</si>
  <si>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</si>
  <si>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</si>
  <si>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</si>
  <si>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</si>
  <si>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Zpracoval</t>
  </si>
  <si>
    <t>Objednatel</t>
  </si>
  <si>
    <t>Zhotovitel</t>
  </si>
  <si>
    <t xml:space="preserve">Datum, razítko a podpis </t>
  </si>
  <si>
    <t>Datum, razítko a podpis</t>
  </si>
  <si>
    <t>00066001</t>
  </si>
  <si>
    <t>bm</t>
  </si>
  <si>
    <t>ČIŠTĚNÍ VOZOVEK SAMOSBĚREM</t>
  </si>
  <si>
    <t>agregovaná pol.</t>
  </si>
  <si>
    <t>KSÚS Stř.kraje, Zborovská 11,  150 21 Praha 5</t>
  </si>
  <si>
    <t>vedoucí oblasti Kladno: Karel Motal</t>
  </si>
  <si>
    <t>IČ 00066001</t>
  </si>
  <si>
    <t>žlutě zvýrazněná pole vyplní uchazeč</t>
  </si>
  <si>
    <t>OSTATNÍ POŽADAVKY - DIO, GEODETICKÉ ZAMĚŘENÍ SKUTEČNÉHO PROVEDENÍ před a po dokončení včetně zaměření zesílení konstrukce, ZJIŠTENÍ A VYTYČENÍ INŽ. SÍTÍ</t>
  </si>
  <si>
    <t>stavební sezona 2024 - 2025</t>
  </si>
  <si>
    <t>574C56</t>
  </si>
  <si>
    <t>ks</t>
  </si>
  <si>
    <t xml:space="preserve">VDZ V - 12,5 CM, BARVOU, ZÁKLADNÍ </t>
  </si>
  <si>
    <t>VODOR DOPRAV ZNAČ PLASTEM STRUKTURÁLNÍ NEHLUČNÉ - DOD A POKLÁDKA - V4 vodící proužek 12,5cm</t>
  </si>
  <si>
    <t>SMĚROVÉ SLOUPKY Z PLAST HMOT - DEMONTÁŽ A ZPĚTNÁ MONTÁŽ</t>
  </si>
  <si>
    <t>ČIŠTĚNÍ POTRUBÍ DN DO 600MM
- předpoklad malého množství materiálu, poplatek za skládku je součástí jednotkové ceny položky</t>
  </si>
  <si>
    <t>ASFALTOVÝ BETON PRO OBRUSNÉ VRSTVY ACO 11+ TL. 40MM</t>
  </si>
  <si>
    <t xml:space="preserve">574A34         </t>
  </si>
  <si>
    <t>ASFALTOVÝ BETON PRO LOŽNÍ VRSTVY ACL 16+, 16S TL. 60MM</t>
  </si>
  <si>
    <t>574E76</t>
  </si>
  <si>
    <t>VOZOVKOVÉ VRSTVY ZE ŠTĚRKODRTI TL. DO 150MM</t>
  </si>
  <si>
    <t>SMĚSI Z KAMENIVA STMELENÉ CEMENTEM  SC C 3/4 TL. DO 150MM</t>
  </si>
  <si>
    <t>56143E</t>
  </si>
  <si>
    <t>staničení silnice  km 3,260- km 6,097 délka opravy 2,837km</t>
  </si>
  <si>
    <t>FRÉZOVÁNÍ DRÁŽKY PRŮŘEZU DO 600MM2 V ASFALTOVÉ VOZOVCE
(ošetření spáry v místech napojení na stáv. asfaltovou vozovku, odhad)</t>
  </si>
  <si>
    <t>ŘEZÁNÍ ASFALT. KRYTU
(ošetření spáry v místech napojení na stáv. asfaltovou vozovku, odhad)</t>
  </si>
  <si>
    <t>ASFALTOVÝ BETON PRO PODKLADNÍ VRSTVY ACP 16+, 16S TL. 80MM
(20%*14650=2930 m2)</t>
  </si>
  <si>
    <t>ODKOPÁVKY A PROKOPÁVKY OBECNÉ TŘ. I, ODVOZ DO 20KM
(20%*14650*0.15=440 m3)</t>
  </si>
  <si>
    <t>ČIŠTĚNÍ KRAJNIC OD NÁNOSU TL. DO 200 MM S ODVOZEM NA SKLÁDKU</t>
  </si>
  <si>
    <t>ULOŽENÍ ODPADU ZE STAVBY NA SKLÁDKU s oprávněním k opětovnému využití - recyklační středisko-  zemina, kamenivo, nestmelené vrstvy
- zahrnuje poplatky za uložení odpadu z položek 122738, 12924, 12931
(122738: 440*2.2 t/m3=968 t)
(12924: 2837*0.15*1.8t/m3=766 t)
(12931: 3386*0.25*1.3t/m3= 1100 t)</t>
  </si>
  <si>
    <t>Název akce : III/2409, III/24015 a III/24017 Libčice n. Vltavou- Tursko- Holubice</t>
  </si>
  <si>
    <t>PODOBRUBNÍKOVÝ RIGOL š. 0.35 m - na vnitřní straně směrového oblouku v místech, kde není zajištěno odvodnění do příkopu/na terén - délka odměřena ze situace
- zahrnuje odkopávky, odvoz na skládku, skládkovné stávající zeminy
- zahrnuje realizaci i dodávku materiálu  na stavbu
- silniční obrubník 150x250 mm do beton. lože na vnější straně rigolu
- dlažba z kamenných kostek 100x100 mm
- betonové lože dlažby C20/25nXF3 tl. 100 mm
- SC 0/32 C12/16 tl. 150 mm
- vyztužení vrstvy SC 1 kari sítí 8 mm, oka 100/100 mm při spodním povrchu
- vrstva ŠD 0/63 tl. 150 mm</t>
  </si>
  <si>
    <t>Úsek: III/24015 (Holubice, Kozinec)</t>
  </si>
  <si>
    <t>Úsek: III/2409 (Libčice nad Vltavou)</t>
  </si>
  <si>
    <t>ŘEZÁNÍ ASFALT. KRYTU
(ošetření spáry v místech napojení na stáv. asfaltovou vozovku + v vmístech podobrubníkového rigolu)</t>
  </si>
  <si>
    <t>FRÉZOVÁNÍ DRÁŽKY PRŮŘEZU DO 600MM2 V ASFALTOVÉ VOZOVCE
(ošetření spáry v místech napojení na stáv. asfaltovou vozovku + v vmístech podobrubníkového rigolu)</t>
  </si>
  <si>
    <t>TĚSNĚNÍ DILATAČ SPAR ASF ZÁLIVKOU MODIFIK PRŮŘ DO 600MM2
(ošetření spáry v místech napojení na stáv. asfaltovou vozovku + v vmístech podobrubníkového rigolu)</t>
  </si>
  <si>
    <t>TĚSNĚNÍ DILATAČ SPAR ASF ZÁLIVKOU MODIFIK PRŮŘ DO 600MM2
(ošetření spáry v místech napojení na stáv. asfaltovou vozovku, odhad)</t>
  </si>
  <si>
    <t>ZPEVNĚNÍ KRAJNIC Z RECYKLÁTU DO TL. 150MM   (R-materiál frakce 0-22)
(2*2837*0,5=2837 m2)</t>
  </si>
  <si>
    <t>ČIŠTĚNÍ PŘÍKOPŮ OD NÁNOSU DO 0,25M3/M
- délka odměřena ze situace</t>
  </si>
  <si>
    <t>SPOJOVACÍ POSTŘIK Z EMULZE DO 0,5KG/M2
(2*14650=29300 M2)</t>
  </si>
  <si>
    <t>SPOJOVACÍ POSTŘIK Z EMULZE DO 0,5KG/M2
(2*10224=20448 m2)</t>
  </si>
  <si>
    <t>ASFALTOVÝ BETON PRO PODKLADNÍ VRSTVY ACP 16+, 16S TL. 80MM
(20%*10224=2045 m2)</t>
  </si>
  <si>
    <t xml:space="preserve">91552          </t>
  </si>
  <si>
    <t>VODOR DOPRAV ZNAČ - PÍSMENA</t>
  </si>
  <si>
    <t>Úsek: III/24017 (Tursko)</t>
  </si>
  <si>
    <t>ZPEVNĚNÍ KRAJNIC Z RECYKLÁTU DO TL. 150MM   (R-materiál frakce 0-22)
(1773*0.5+1623*0.5=1698 m2)</t>
  </si>
  <si>
    <t>ODKOPÁVKY A PROKOPÁVKY OBECNÉ TŘ. I, ODVOZ DO 20KM
(20%*7816*0.15=235 m3)</t>
  </si>
  <si>
    <t>SPOJOVACÍ POSTŘIK Z EMULZE DO 0,5KG/M2
(2*7816=15632 m2)</t>
  </si>
  <si>
    <t>FRÉZOVÁNÍ ZPEVNĚNÝCH PLOCH ASFALTOVÝCH, ODVOZ DO 20KM - položka obsahuje odbourání hran frézované plochy v místě napojení
- povinný odkup zhotovitelem
(=7816*0.05+20%*7816*0.08 = 516 m3)</t>
  </si>
  <si>
    <t>FRÉZOVÁNÍ ZPEVNĚNÝCH PLOCH ASFALTOVÝCH, ODVOZ DO 20KM - položka obsahuje odbourání hran frézované plochy v místě napojení
- povinný odkup zhotovitelem
(=14650*0.05+20%*14650*0.08=967 m3)</t>
  </si>
  <si>
    <t>silnice III/2409 km 3,260-6,097, délka opravy 2,837 km
silnice III/24015 km 0,000-1,800, délka opravy 1,800 km
silnice III/24017 km 0,950-2,560, délka opravy 1,610 km</t>
  </si>
  <si>
    <t>staničení silnice  km 0,000 - 1,800 délka opravy 1,800 (po upřesnění investorem upraveno na 1,773 km)</t>
  </si>
  <si>
    <t>ZPEVNĚNÍ KRAJNIC Z RECYKLÁTU DO TL. 150MM   (R-materiál frakce 0-22)
(2*1595*0,5=1595 m2)</t>
  </si>
  <si>
    <t>ULOŽENÍ ODPADU ZE STAVBY NA SKLÁDKU s oprávněním k opětovnému využití - recyklační středisko-  zemina, kamenivo, nestmelené vrstvy
- zahrnuje poplatky za uložení odpadu z položek 122738, 12924, 12931
(122738: 235*2.2 t/m3=517 t)
(12924: 1595*0.15*1.8t/m3=431 t)
(12931: 3120*0.25*1.3t/m3= 1014 t)</t>
  </si>
  <si>
    <t>staničení silnice km 0,950-2,560, délka opravy 1,600 km (po upřesnění investorem upraveno na 1,595 km)</t>
  </si>
  <si>
    <t>SMĚSI Z KAMENIVA STMELENÉ CEMENTEM  SC C 3/4 TL. DO 200MM</t>
  </si>
  <si>
    <t>56144E</t>
  </si>
  <si>
    <t>ASFALTOVÝ BETON PRO PODKLADNÍ VRSTVY ACP 16+, 16S TL. 80MM
(45%*10224=4601 m2)</t>
  </si>
  <si>
    <t>ODKOPÁVKY A PROKOPÁVKY OBECNÉ TŘ. I, ODVOZ DO 20KM
(5%*10224*0.15+40%*10224*0.20=895 m3)</t>
  </si>
  <si>
    <t>FRÉZOVÁNÍ ZPEVNĚNÝCH PLOCH ASFALTOVÝCH, ODVOZ DO 20KM - položka obsahuje odbourání hran frézované plochy v místě napojení
- povinný odkup zhotovitelem
(=9000*0.05+1224*0.10+45%*10224*0.08=941 m3)</t>
  </si>
  <si>
    <t>ULOŽENÍ ODPADU ZE STAVBY NA SKLÁDKU s oprávněním k opětovnému využití - recyklační středisko-  zemina, kamenivo, nestmelené vrstvy
- zahrnuje poplatky za uložení odpadu z položek 122738, 12924, 12931
(122738: 941*2.2 t/m3=2071 t)
(12924: 1698*0.15*1.8t/m3=459 t)
(12931: 2415*0.25*1.3t/m3= 785 t)</t>
  </si>
  <si>
    <t xml:space="preserve">jedn.cena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</si>
</sst>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;\-#,##0.00;\-#"/>
  </numFmts>
  <fonts count="24" x14ac:knownFonts="1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</font>
    <font>
      <sz val="14"/>
      <color rgb="FF000000"/>
      <name val="Arial"/>
      <family val="2"/>
      <charset val="238"/>
    </font>
    <font>
      <sz val="8"/>
      <name val="Open Sans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</font>
    <font>
      <sz val="12"/>
      <color indexed="8"/>
      <name val="Book Antiqua"/>
      <family val="1"/>
      <charset val="238"/>
    </font>
    <font>
      <sz val="6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3"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top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/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165" fontId="14" fillId="0" borderId="0" xfId="0" applyNumberFormat="1" applyFont="1"/>
    <xf numFmtId="49" fontId="17" fillId="2" borderId="9" xfId="0" applyNumberFormat="1" applyFont="1" applyFill="1" applyBorder="1" applyAlignment="1">
      <alignment horizontal="center" vertical="center"/>
    </xf>
    <xf numFmtId="0" fontId="19" fillId="0" borderId="0" xfId="0" applyFont="1"/>
    <xf numFmtId="49" fontId="8" fillId="0" borderId="9" xfId="0" applyNumberFormat="1" applyFont="1" applyBorder="1" applyAlignment="1">
      <alignment horizontal="left" vertical="center"/>
    </xf>
    <xf numFmtId="4" fontId="8" fillId="0" borderId="9" xfId="0" applyNumberFormat="1" applyFont="1" applyBorder="1" applyAlignment="1">
      <alignment horizontal="right" vertical="center"/>
    </xf>
    <xf numFmtId="49" fontId="8" fillId="0" borderId="9" xfId="0" applyNumberFormat="1" applyFont="1" applyBorder="1" applyAlignment="1">
      <alignment horizontal="right" vertical="center"/>
    </xf>
    <xf numFmtId="4" fontId="8" fillId="0" borderId="13" xfId="0" applyNumberFormat="1" applyFont="1" applyBorder="1" applyAlignment="1">
      <alignment horizontal="right" vertical="center"/>
    </xf>
    <xf numFmtId="49" fontId="8" fillId="0" borderId="13" xfId="0" applyNumberFormat="1" applyFont="1" applyBorder="1" applyAlignment="1">
      <alignment horizontal="right" vertical="center"/>
    </xf>
    <xf numFmtId="4" fontId="7" fillId="2" borderId="21" xfId="0" applyNumberFormat="1" applyFont="1" applyFill="1" applyBorder="1" applyAlignment="1">
      <alignment horizontal="right" vertical="center"/>
    </xf>
    <xf numFmtId="49" fontId="8" fillId="0" borderId="27" xfId="0" applyNumberFormat="1" applyFont="1" applyBorder="1" applyAlignment="1">
      <alignment horizontal="left" vertical="center"/>
    </xf>
    <xf numFmtId="0" fontId="5" fillId="0" borderId="28" xfId="0" applyFont="1" applyBorder="1" applyAlignment="1">
      <alignment vertical="top"/>
    </xf>
    <xf numFmtId="0" fontId="13" fillId="0" borderId="29" xfId="0" applyFont="1" applyBorder="1" applyAlignment="1">
      <alignment wrapText="1"/>
    </xf>
    <xf numFmtId="0" fontId="15" fillId="0" borderId="29" xfId="0" applyFont="1" applyBorder="1" applyAlignment="1">
      <alignment vertical="center"/>
    </xf>
    <xf numFmtId="49" fontId="17" fillId="2" borderId="34" xfId="0" applyNumberFormat="1" applyFont="1" applyFill="1" applyBorder="1" applyAlignment="1">
      <alignment horizontal="center" vertical="center"/>
    </xf>
    <xf numFmtId="49" fontId="7" fillId="0" borderId="36" xfId="0" applyNumberFormat="1" applyFont="1" applyBorder="1" applyAlignment="1">
      <alignment horizontal="left" vertical="center"/>
    </xf>
    <xf numFmtId="4" fontId="8" fillId="0" borderId="37" xfId="0" applyNumberFormat="1" applyFont="1" applyBorder="1" applyAlignment="1">
      <alignment horizontal="right" vertical="center"/>
    </xf>
    <xf numFmtId="49" fontId="7" fillId="0" borderId="38" xfId="0" applyNumberFormat="1" applyFont="1" applyBorder="1" applyAlignment="1">
      <alignment horizontal="left" vertical="center"/>
    </xf>
    <xf numFmtId="49" fontId="8" fillId="0" borderId="37" xfId="0" applyNumberFormat="1" applyFont="1" applyBorder="1" applyAlignment="1">
      <alignment horizontal="right" vertical="center"/>
    </xf>
    <xf numFmtId="49" fontId="8" fillId="0" borderId="41" xfId="0" applyNumberFormat="1" applyFont="1" applyBorder="1" applyAlignment="1">
      <alignment horizontal="right" vertical="center"/>
    </xf>
    <xf numFmtId="2" fontId="8" fillId="0" borderId="42" xfId="0" applyNumberFormat="1" applyFont="1" applyBorder="1"/>
    <xf numFmtId="0" fontId="3" fillId="0" borderId="31" xfId="0" applyFont="1" applyBorder="1"/>
    <xf numFmtId="0" fontId="3" fillId="0" borderId="3" xfId="0" applyFont="1" applyBorder="1"/>
    <xf numFmtId="0" fontId="3" fillId="0" borderId="29" xfId="0" applyFont="1" applyBorder="1"/>
    <xf numFmtId="4" fontId="7" fillId="2" borderId="35" xfId="0" applyNumberFormat="1" applyFont="1" applyFill="1" applyBorder="1" applyAlignment="1">
      <alignment horizontal="right" vertical="center"/>
    </xf>
    <xf numFmtId="49" fontId="8" fillId="0" borderId="31" xfId="0" applyNumberFormat="1" applyFont="1" applyBorder="1" applyAlignment="1">
      <alignment horizontal="left" vertical="center"/>
    </xf>
    <xf numFmtId="0" fontId="0" fillId="0" borderId="3" xfId="0" applyBorder="1" applyAlignment="1">
      <alignment vertical="top"/>
    </xf>
    <xf numFmtId="0" fontId="5" fillId="0" borderId="29" xfId="0" applyFont="1" applyBorder="1" applyAlignment="1">
      <alignment vertical="top"/>
    </xf>
    <xf numFmtId="164" fontId="12" fillId="3" borderId="6" xfId="0" applyNumberFormat="1" applyFont="1" applyFill="1" applyBorder="1" applyAlignment="1">
      <alignment horizontal="center" vertical="center"/>
    </xf>
    <xf numFmtId="164" fontId="12" fillId="3" borderId="9" xfId="0" applyNumberFormat="1" applyFont="1" applyFill="1" applyBorder="1" applyAlignment="1">
      <alignment horizontal="center" vertical="center"/>
    </xf>
    <xf numFmtId="164" fontId="12" fillId="3" borderId="12" xfId="0" applyNumberFormat="1" applyFont="1" applyFill="1" applyBorder="1" applyAlignment="1">
      <alignment horizontal="center" vertical="center"/>
    </xf>
    <xf numFmtId="164" fontId="12" fillId="3" borderId="13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164" fontId="12" fillId="3" borderId="53" xfId="0" applyNumberFormat="1" applyFont="1" applyFill="1" applyBorder="1" applyAlignment="1">
      <alignment horizontal="center" vertical="center"/>
    </xf>
    <xf numFmtId="49" fontId="12" fillId="0" borderId="53" xfId="0" applyNumberFormat="1" applyFont="1" applyBorder="1" applyAlignment="1">
      <alignment horizontal="left" vertical="center"/>
    </xf>
    <xf numFmtId="0" fontId="12" fillId="0" borderId="53" xfId="0" applyFont="1" applyBorder="1" applyAlignment="1">
      <alignment horizontal="left" vertical="center" wrapText="1"/>
    </xf>
    <xf numFmtId="0" fontId="12" fillId="0" borderId="53" xfId="0" applyFont="1" applyBorder="1" applyAlignment="1">
      <alignment horizontal="center" vertical="center"/>
    </xf>
    <xf numFmtId="4" fontId="12" fillId="0" borderId="53" xfId="0" applyNumberFormat="1" applyFont="1" applyBorder="1" applyAlignment="1">
      <alignment horizontal="center" vertical="center"/>
    </xf>
    <xf numFmtId="164" fontId="12" fillId="0" borderId="54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/>
    </xf>
    <xf numFmtId="4" fontId="12" fillId="0" borderId="6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/>
    </xf>
    <xf numFmtId="4" fontId="12" fillId="0" borderId="9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11" fontId="12" fillId="0" borderId="9" xfId="0" quotePrefix="1" applyNumberFormat="1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/>
    </xf>
    <xf numFmtId="4" fontId="12" fillId="0" borderId="12" xfId="0" applyNumberFormat="1" applyFont="1" applyBorder="1" applyAlignment="1">
      <alignment horizontal="center" vertical="center"/>
    </xf>
    <xf numFmtId="164" fontId="12" fillId="0" borderId="30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/>
    </xf>
    <xf numFmtId="4" fontId="12" fillId="0" borderId="13" xfId="0" applyNumberFormat="1" applyFont="1" applyBorder="1" applyAlignment="1">
      <alignment horizontal="center" vertical="center"/>
    </xf>
    <xf numFmtId="164" fontId="12" fillId="0" borderId="14" xfId="0" applyNumberFormat="1" applyFont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top"/>
    </xf>
    <xf numFmtId="164" fontId="12" fillId="0" borderId="11" xfId="0" applyNumberFormat="1" applyFont="1" applyBorder="1" applyAlignment="1">
      <alignment horizontal="center" vertical="top"/>
    </xf>
    <xf numFmtId="0" fontId="12" fillId="0" borderId="3" xfId="0" applyFont="1" applyBorder="1" applyAlignment="1">
      <alignment horizontal="left" vertical="center"/>
    </xf>
    <xf numFmtId="164" fontId="11" fillId="0" borderId="14" xfId="0" applyNumberFormat="1" applyFont="1" applyBorder="1" applyAlignment="1">
      <alignment horizontal="center" vertical="top"/>
    </xf>
    <xf numFmtId="0" fontId="12" fillId="0" borderId="3" xfId="0" applyFont="1" applyBorder="1" applyAlignment="1">
      <alignment horizontal="left" vertical="center" wrapText="1"/>
    </xf>
    <xf numFmtId="4" fontId="12" fillId="0" borderId="3" xfId="0" applyNumberFormat="1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8" fillId="0" borderId="0" xfId="0" quotePrefix="1" applyFont="1" applyAlignment="1">
      <alignment vertical="top"/>
    </xf>
    <xf numFmtId="0" fontId="8" fillId="3" borderId="3" xfId="0" applyFont="1" applyFill="1" applyBorder="1" applyAlignment="1">
      <alignment vertical="top"/>
    </xf>
    <xf numFmtId="0" fontId="12" fillId="0" borderId="56" xfId="0" applyFont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49" fontId="8" fillId="0" borderId="10" xfId="0" applyNumberFormat="1" applyFont="1" applyBorder="1" applyAlignment="1">
      <alignment horizontal="left" vertical="center"/>
    </xf>
    <xf numFmtId="0" fontId="5" fillId="0" borderId="21" xfId="0" applyFont="1" applyBorder="1" applyAlignment="1">
      <alignment vertical="top"/>
    </xf>
    <xf numFmtId="49" fontId="18" fillId="0" borderId="10" xfId="0" applyNumberFormat="1" applyFont="1" applyBorder="1" applyAlignment="1">
      <alignment horizontal="left" vertical="center"/>
    </xf>
    <xf numFmtId="0" fontId="5" fillId="0" borderId="35" xfId="0" applyFont="1" applyBorder="1" applyAlignment="1">
      <alignment vertical="top"/>
    </xf>
    <xf numFmtId="49" fontId="8" fillId="0" borderId="15" xfId="0" applyNumberFormat="1" applyFont="1" applyBorder="1" applyAlignment="1">
      <alignment horizontal="left" vertical="center"/>
    </xf>
    <xf numFmtId="0" fontId="5" fillId="0" borderId="16" xfId="0" applyFont="1" applyBorder="1" applyAlignment="1">
      <alignment vertical="top"/>
    </xf>
    <xf numFmtId="49" fontId="7" fillId="2" borderId="39" xfId="0" applyNumberFormat="1" applyFont="1" applyFill="1" applyBorder="1" applyAlignment="1">
      <alignment horizontal="left" vertical="center"/>
    </xf>
    <xf numFmtId="0" fontId="5" fillId="0" borderId="20" xfId="0" applyFont="1" applyBorder="1" applyAlignment="1">
      <alignment vertical="top"/>
    </xf>
    <xf numFmtId="49" fontId="3" fillId="0" borderId="31" xfId="0" applyNumberFormat="1" applyFont="1" applyBorder="1" applyAlignment="1">
      <alignment horizontal="left" vertical="center"/>
    </xf>
    <xf numFmtId="0" fontId="0" fillId="0" borderId="3" xfId="0" applyBorder="1" applyAlignment="1">
      <alignment vertical="top"/>
    </xf>
    <xf numFmtId="0" fontId="5" fillId="0" borderId="31" xfId="0" applyFont="1" applyBorder="1" applyAlignment="1">
      <alignment vertical="top"/>
    </xf>
    <xf numFmtId="49" fontId="1" fillId="0" borderId="50" xfId="0" applyNumberFormat="1" applyFont="1" applyBorder="1" applyAlignment="1">
      <alignment horizontal="center" vertical="center"/>
    </xf>
    <xf numFmtId="0" fontId="0" fillId="0" borderId="51" xfId="0" applyBorder="1" applyAlignment="1">
      <alignment vertical="top"/>
    </xf>
    <xf numFmtId="0" fontId="0" fillId="0" borderId="52" xfId="0" applyBorder="1" applyAlignment="1">
      <alignment vertical="top"/>
    </xf>
    <xf numFmtId="49" fontId="3" fillId="0" borderId="3" xfId="0" applyNumberFormat="1" applyFont="1" applyBorder="1" applyAlignment="1">
      <alignment horizontal="left" vertical="center"/>
    </xf>
    <xf numFmtId="49" fontId="21" fillId="0" borderId="29" xfId="0" applyNumberFormat="1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top"/>
    </xf>
    <xf numFmtId="0" fontId="5" fillId="0" borderId="32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49" fontId="3" fillId="0" borderId="29" xfId="0" applyNumberFormat="1" applyFont="1" applyBorder="1" applyAlignment="1">
      <alignment horizontal="left" vertical="center"/>
    </xf>
    <xf numFmtId="0" fontId="5" fillId="0" borderId="29" xfId="0" applyFont="1" applyBorder="1" applyAlignment="1">
      <alignment vertical="top"/>
    </xf>
    <xf numFmtId="49" fontId="23" fillId="2" borderId="3" xfId="0" applyNumberFormat="1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top"/>
    </xf>
    <xf numFmtId="49" fontId="11" fillId="2" borderId="3" xfId="0" applyNumberFormat="1" applyFont="1" applyFill="1" applyBorder="1" applyAlignment="1">
      <alignment horizontal="left" vertical="center"/>
    </xf>
    <xf numFmtId="49" fontId="16" fillId="0" borderId="31" xfId="0" applyNumberFormat="1" applyFont="1" applyBorder="1" applyAlignment="1">
      <alignment horizontal="center" vertical="center"/>
    </xf>
    <xf numFmtId="0" fontId="0" fillId="0" borderId="29" xfId="0" applyBorder="1" applyAlignment="1">
      <alignment vertical="top"/>
    </xf>
    <xf numFmtId="14" fontId="3" fillId="2" borderId="29" xfId="0" applyNumberFormat="1" applyFont="1" applyFill="1" applyBorder="1" applyAlignment="1">
      <alignment horizontal="left"/>
    </xf>
    <xf numFmtId="0" fontId="5" fillId="0" borderId="33" xfId="0" applyFont="1" applyBorder="1" applyAlignment="1">
      <alignment vertical="top"/>
    </xf>
    <xf numFmtId="49" fontId="7" fillId="0" borderId="39" xfId="0" applyNumberFormat="1" applyFont="1" applyBorder="1" applyAlignment="1">
      <alignment horizontal="left" vertical="center"/>
    </xf>
    <xf numFmtId="49" fontId="7" fillId="0" borderId="40" xfId="0" applyNumberFormat="1" applyFont="1" applyBorder="1" applyAlignment="1">
      <alignment horizontal="left" vertical="center"/>
    </xf>
    <xf numFmtId="49" fontId="7" fillId="0" borderId="10" xfId="0" applyNumberFormat="1" applyFont="1" applyBorder="1" applyAlignment="1">
      <alignment horizontal="left" vertical="center"/>
    </xf>
    <xf numFmtId="49" fontId="7" fillId="2" borderId="10" xfId="0" applyNumberFormat="1" applyFont="1" applyFill="1" applyBorder="1" applyAlignment="1">
      <alignment horizontal="left" vertical="center"/>
    </xf>
    <xf numFmtId="49" fontId="22" fillId="0" borderId="3" xfId="0" applyNumberFormat="1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29" xfId="0" applyFont="1" applyBorder="1" applyAlignment="1">
      <alignment horizontal="left" vertical="center"/>
    </xf>
    <xf numFmtId="49" fontId="22" fillId="0" borderId="27" xfId="0" applyNumberFormat="1" applyFont="1" applyBorder="1" applyAlignment="1">
      <alignment horizontal="left" vertical="center"/>
    </xf>
    <xf numFmtId="49" fontId="4" fillId="0" borderId="31" xfId="0" applyNumberFormat="1" applyFont="1" applyBorder="1" applyAlignment="1">
      <alignment horizontal="left" vertical="center"/>
    </xf>
    <xf numFmtId="49" fontId="6" fillId="2" borderId="3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49" fontId="20" fillId="0" borderId="45" xfId="0" applyNumberFormat="1" applyFont="1" applyBorder="1" applyAlignment="1">
      <alignment horizontal="left" vertical="center"/>
    </xf>
    <xf numFmtId="0" fontId="5" fillId="0" borderId="46" xfId="0" applyFont="1" applyBorder="1" applyAlignment="1">
      <alignment vertical="top"/>
    </xf>
    <xf numFmtId="0" fontId="5" fillId="0" borderId="47" xfId="0" applyFont="1" applyBorder="1" applyAlignment="1">
      <alignment vertical="top"/>
    </xf>
    <xf numFmtId="49" fontId="20" fillId="0" borderId="48" xfId="0" applyNumberFormat="1" applyFont="1" applyBorder="1" applyAlignment="1">
      <alignment horizontal="left" vertical="center"/>
    </xf>
    <xf numFmtId="0" fontId="5" fillId="0" borderId="49" xfId="0" applyFont="1" applyBorder="1" applyAlignment="1">
      <alignment vertical="top"/>
    </xf>
    <xf numFmtId="49" fontId="8" fillId="0" borderId="43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vertical="top"/>
    </xf>
    <xf numFmtId="0" fontId="5" fillId="0" borderId="26" xfId="0" applyFont="1" applyBorder="1" applyAlignment="1">
      <alignment vertical="top"/>
    </xf>
    <xf numFmtId="49" fontId="20" fillId="0" borderId="24" xfId="0" applyNumberFormat="1" applyFont="1" applyBorder="1" applyAlignment="1">
      <alignment horizontal="left" vertical="center"/>
    </xf>
    <xf numFmtId="49" fontId="8" fillId="0" borderId="24" xfId="0" applyNumberFormat="1" applyFont="1" applyBorder="1" applyAlignment="1">
      <alignment horizontal="left" vertical="center"/>
    </xf>
    <xf numFmtId="0" fontId="5" fillId="0" borderId="44" xfId="0" applyFont="1" applyBorder="1" applyAlignment="1">
      <alignment vertical="top"/>
    </xf>
    <xf numFmtId="49" fontId="8" fillId="0" borderId="31" xfId="0" applyNumberFormat="1" applyFont="1" applyBorder="1" applyAlignment="1">
      <alignment horizontal="left" vertical="center"/>
    </xf>
    <xf numFmtId="0" fontId="5" fillId="0" borderId="28" xfId="0" applyFont="1" applyBorder="1" applyAlignment="1">
      <alignment vertical="top"/>
    </xf>
    <xf numFmtId="49" fontId="22" fillId="0" borderId="28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5" fillId="0" borderId="18" xfId="0" applyFont="1" applyBorder="1" applyAlignment="1">
      <alignment vertical="top"/>
    </xf>
    <xf numFmtId="0" fontId="11" fillId="0" borderId="19" xfId="0" applyFont="1" applyBorder="1" applyAlignment="1">
      <alignment horizontal="left" vertical="top"/>
    </xf>
    <xf numFmtId="0" fontId="11" fillId="0" borderId="22" xfId="0" applyFont="1" applyBorder="1" applyAlignment="1">
      <alignment horizontal="left" vertical="top"/>
    </xf>
    <xf numFmtId="0" fontId="5" fillId="0" borderId="23" xfId="0" applyFont="1" applyBorder="1" applyAlignment="1">
      <alignment vertical="top"/>
    </xf>
    <xf numFmtId="0" fontId="12" fillId="0" borderId="5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center" vertical="center"/>
    </xf>
    <xf numFmtId="4" fontId="12" fillId="0" borderId="9" xfId="0" applyNumberFormat="1" applyFont="1" applyFill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Z1001"/>
  <sheetViews>
    <sheetView tabSelected="1" zoomScaleNormal="100" workbookViewId="0">
      <selection activeCell="J42" sqref="J42"/>
    </sheetView>
  </sheetViews>
  <sheetFormatPr defaultColWidth="16.83203125" defaultRowHeight="15" customHeight="1" x14ac:dyDescent="0.25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26" ht="22.5" customHeight="1" thickBot="1" x14ac:dyDescent="0.3">
      <c r="A1" s="96" t="s">
        <v>0</v>
      </c>
      <c r="B1" s="97"/>
      <c r="C1" s="97"/>
      <c r="D1" s="97"/>
      <c r="E1" s="97"/>
      <c r="F1" s="97"/>
      <c r="G1" s="97"/>
      <c r="H1" s="97"/>
      <c r="I1" s="98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5">
      <c r="A2" s="121" t="s">
        <v>1</v>
      </c>
      <c r="B2" s="107"/>
      <c r="C2" s="122" t="s">
        <v>99</v>
      </c>
      <c r="D2" s="107"/>
      <c r="E2" s="99" t="s">
        <v>2</v>
      </c>
      <c r="F2" s="124" t="s">
        <v>3</v>
      </c>
      <c r="G2" s="107"/>
      <c r="H2" s="99" t="s">
        <v>4</v>
      </c>
      <c r="I2" s="100" t="s">
        <v>69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 x14ac:dyDescent="0.25">
      <c r="A3" s="95"/>
      <c r="B3" s="94"/>
      <c r="C3" s="107"/>
      <c r="D3" s="107"/>
      <c r="E3" s="94"/>
      <c r="F3" s="94"/>
      <c r="G3" s="94"/>
      <c r="H3" s="94"/>
      <c r="I3" s="10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5">
      <c r="A4" s="93" t="s">
        <v>5</v>
      </c>
      <c r="B4" s="94"/>
      <c r="C4" s="123" t="s">
        <v>7</v>
      </c>
      <c r="D4" s="94"/>
      <c r="E4" s="99" t="s">
        <v>8</v>
      </c>
      <c r="F4" s="99"/>
      <c r="G4" s="94"/>
      <c r="H4" s="99" t="s">
        <v>4</v>
      </c>
      <c r="I4" s="104" t="s">
        <v>9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95"/>
      <c r="B5" s="94"/>
      <c r="C5" s="94"/>
      <c r="D5" s="94"/>
      <c r="E5" s="94"/>
      <c r="F5" s="94"/>
      <c r="G5" s="94"/>
      <c r="H5" s="94"/>
      <c r="I5" s="105"/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5">
      <c r="A6" s="93" t="s">
        <v>14</v>
      </c>
      <c r="B6" s="94"/>
      <c r="C6" s="106" t="s">
        <v>120</v>
      </c>
      <c r="D6" s="107"/>
      <c r="E6" s="99" t="s">
        <v>18</v>
      </c>
      <c r="F6" s="108"/>
      <c r="G6" s="107"/>
      <c r="H6" s="99" t="s">
        <v>4</v>
      </c>
      <c r="I6" s="104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25">
      <c r="A7" s="95"/>
      <c r="B7" s="94"/>
      <c r="C7" s="107"/>
      <c r="D7" s="107"/>
      <c r="E7" s="94"/>
      <c r="F7" s="107"/>
      <c r="G7" s="107"/>
      <c r="H7" s="94"/>
      <c r="I7" s="105"/>
      <c r="J7" s="10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93" t="s">
        <v>20</v>
      </c>
      <c r="B8" s="94"/>
      <c r="C8" s="99" t="s">
        <v>78</v>
      </c>
      <c r="D8" s="94"/>
      <c r="E8" s="99" t="s">
        <v>21</v>
      </c>
      <c r="F8" s="99"/>
      <c r="G8" s="94"/>
      <c r="H8" s="99" t="s">
        <v>22</v>
      </c>
      <c r="I8" s="22"/>
      <c r="J8" s="1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95"/>
      <c r="B9" s="94"/>
      <c r="C9" s="94"/>
      <c r="D9" s="94"/>
      <c r="E9" s="94"/>
      <c r="F9" s="94"/>
      <c r="G9" s="94"/>
      <c r="H9" s="94"/>
      <c r="I9" s="23"/>
      <c r="J9" s="1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93" t="s">
        <v>23</v>
      </c>
      <c r="B10" s="94"/>
      <c r="C10" s="99" t="s">
        <v>9</v>
      </c>
      <c r="D10" s="94"/>
      <c r="E10" s="99" t="s">
        <v>24</v>
      </c>
      <c r="F10" s="99"/>
      <c r="G10" s="94"/>
      <c r="H10" s="99" t="s">
        <v>25</v>
      </c>
      <c r="I10" s="111" t="s">
        <v>9</v>
      </c>
      <c r="J10" s="1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102"/>
      <c r="B11" s="103"/>
      <c r="C11" s="103"/>
      <c r="D11" s="103"/>
      <c r="E11" s="103"/>
      <c r="F11" s="103"/>
      <c r="G11" s="103"/>
      <c r="H11" s="103"/>
      <c r="I11" s="112"/>
      <c r="J11" s="1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109" t="s">
        <v>26</v>
      </c>
      <c r="B12" s="94"/>
      <c r="C12" s="94"/>
      <c r="D12" s="94"/>
      <c r="E12" s="94"/>
      <c r="F12" s="94"/>
      <c r="G12" s="94"/>
      <c r="H12" s="94"/>
      <c r="I12" s="110"/>
      <c r="J12" s="1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">
      <c r="A13" s="24" t="s">
        <v>27</v>
      </c>
      <c r="B13" s="87" t="s">
        <v>28</v>
      </c>
      <c r="C13" s="86"/>
      <c r="D13" s="12" t="s">
        <v>30</v>
      </c>
      <c r="E13" s="87" t="s">
        <v>31</v>
      </c>
      <c r="F13" s="86"/>
      <c r="G13" s="12" t="s">
        <v>32</v>
      </c>
      <c r="H13" s="87" t="s">
        <v>33</v>
      </c>
      <c r="I13" s="88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29.25" customHeight="1" x14ac:dyDescent="0.2">
      <c r="A14" s="25" t="s">
        <v>34</v>
      </c>
      <c r="B14" s="14" t="s">
        <v>35</v>
      </c>
      <c r="C14" s="15">
        <f>'III-2409'!G33+'III-24015'!G33+'III-24017'!G32</f>
        <v>0</v>
      </c>
      <c r="D14" s="85" t="s">
        <v>37</v>
      </c>
      <c r="E14" s="86"/>
      <c r="F14" s="15">
        <v>0</v>
      </c>
      <c r="G14" s="85" t="s">
        <v>39</v>
      </c>
      <c r="H14" s="86"/>
      <c r="I14" s="26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29.25" customHeight="1" x14ac:dyDescent="0.2">
      <c r="A15" s="27" t="s">
        <v>9</v>
      </c>
      <c r="B15" s="14" t="s">
        <v>41</v>
      </c>
      <c r="C15" s="15">
        <v>0</v>
      </c>
      <c r="D15" s="85" t="s">
        <v>42</v>
      </c>
      <c r="E15" s="86"/>
      <c r="F15" s="15">
        <v>0</v>
      </c>
      <c r="G15" s="85" t="s">
        <v>43</v>
      </c>
      <c r="H15" s="86"/>
      <c r="I15" s="26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8" customHeight="1" x14ac:dyDescent="0.2">
      <c r="A16" s="25" t="s">
        <v>44</v>
      </c>
      <c r="B16" s="14" t="s">
        <v>35</v>
      </c>
      <c r="C16" s="15">
        <v>0</v>
      </c>
      <c r="D16" s="85" t="s">
        <v>45</v>
      </c>
      <c r="E16" s="86"/>
      <c r="F16" s="15">
        <v>0</v>
      </c>
      <c r="G16" s="85" t="s">
        <v>46</v>
      </c>
      <c r="H16" s="86"/>
      <c r="I16" s="26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6.5" customHeight="1" x14ac:dyDescent="0.2">
      <c r="A17" s="27" t="s">
        <v>9</v>
      </c>
      <c r="B17" s="14" t="s">
        <v>41</v>
      </c>
      <c r="C17" s="15">
        <v>0</v>
      </c>
      <c r="D17" s="85" t="s">
        <v>9</v>
      </c>
      <c r="E17" s="86"/>
      <c r="F17" s="16" t="s">
        <v>9</v>
      </c>
      <c r="G17" s="85" t="s">
        <v>47</v>
      </c>
      <c r="H17" s="86"/>
      <c r="I17" s="26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6.5" customHeight="1" x14ac:dyDescent="0.2">
      <c r="A18" s="25" t="s">
        <v>48</v>
      </c>
      <c r="B18" s="14" t="s">
        <v>35</v>
      </c>
      <c r="C18" s="15">
        <v>0</v>
      </c>
      <c r="D18" s="85" t="s">
        <v>9</v>
      </c>
      <c r="E18" s="86"/>
      <c r="F18" s="16" t="s">
        <v>9</v>
      </c>
      <c r="G18" s="85" t="s">
        <v>49</v>
      </c>
      <c r="H18" s="86"/>
      <c r="I18" s="26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6.5" customHeight="1" x14ac:dyDescent="0.2">
      <c r="A19" s="27" t="s">
        <v>9</v>
      </c>
      <c r="B19" s="14" t="s">
        <v>41</v>
      </c>
      <c r="C19" s="15">
        <v>0</v>
      </c>
      <c r="D19" s="85" t="s">
        <v>9</v>
      </c>
      <c r="E19" s="86"/>
      <c r="F19" s="16" t="s">
        <v>9</v>
      </c>
      <c r="G19" s="85" t="s">
        <v>50</v>
      </c>
      <c r="H19" s="86"/>
      <c r="I19" s="26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3.5" customHeight="1" x14ac:dyDescent="0.2">
      <c r="A20" s="113" t="s">
        <v>51</v>
      </c>
      <c r="B20" s="86"/>
      <c r="C20" s="15">
        <v>0</v>
      </c>
      <c r="D20" s="85" t="s">
        <v>9</v>
      </c>
      <c r="E20" s="86"/>
      <c r="F20" s="16" t="s">
        <v>9</v>
      </c>
      <c r="G20" s="85" t="s">
        <v>9</v>
      </c>
      <c r="H20" s="86"/>
      <c r="I20" s="28" t="s">
        <v>9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3.5" customHeight="1" thickBot="1" x14ac:dyDescent="0.25">
      <c r="A21" s="114" t="s">
        <v>52</v>
      </c>
      <c r="B21" s="90"/>
      <c r="C21" s="17">
        <v>0</v>
      </c>
      <c r="D21" s="89" t="s">
        <v>9</v>
      </c>
      <c r="E21" s="90"/>
      <c r="F21" s="18" t="s">
        <v>9</v>
      </c>
      <c r="G21" s="89" t="s">
        <v>9</v>
      </c>
      <c r="H21" s="90"/>
      <c r="I21" s="29" t="s">
        <v>9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20.25" customHeight="1" x14ac:dyDescent="0.2">
      <c r="A22" s="113" t="s">
        <v>54</v>
      </c>
      <c r="B22" s="86"/>
      <c r="C22" s="15">
        <f>SUM(C14:C21)</f>
        <v>0</v>
      </c>
      <c r="D22" s="115" t="s">
        <v>56</v>
      </c>
      <c r="E22" s="86"/>
      <c r="F22" s="15">
        <v>0</v>
      </c>
      <c r="G22" s="115" t="s">
        <v>57</v>
      </c>
      <c r="H22" s="86"/>
      <c r="I22" s="30">
        <f>SUM(I14:I19)</f>
        <v>0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" customHeight="1" x14ac:dyDescent="0.25">
      <c r="A23" s="31"/>
      <c r="B23" s="32"/>
      <c r="C23" s="32"/>
      <c r="D23" s="32"/>
      <c r="E23" s="32"/>
      <c r="F23" s="32"/>
      <c r="G23" s="32"/>
      <c r="H23" s="32"/>
      <c r="I23" s="3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" customHeight="1" x14ac:dyDescent="0.2">
      <c r="A24" s="91" t="s">
        <v>58</v>
      </c>
      <c r="B24" s="92"/>
      <c r="C24" s="19">
        <v>0</v>
      </c>
      <c r="D24" s="116" t="s">
        <v>60</v>
      </c>
      <c r="E24" s="92"/>
      <c r="F24" s="19">
        <v>0</v>
      </c>
      <c r="G24" s="116" t="s">
        <v>61</v>
      </c>
      <c r="H24" s="92"/>
      <c r="I24" s="34">
        <f>C25</f>
        <v>0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3.5" customHeight="1" thickBot="1" x14ac:dyDescent="0.25">
      <c r="A25" s="91" t="s">
        <v>62</v>
      </c>
      <c r="B25" s="92"/>
      <c r="C25" s="19">
        <f>C22+I22</f>
        <v>0</v>
      </c>
      <c r="D25" s="116" t="s">
        <v>55</v>
      </c>
      <c r="E25" s="92"/>
      <c r="F25" s="19">
        <f>ROUND(C25,2)*(21/100)</f>
        <v>0</v>
      </c>
      <c r="G25" s="116" t="s">
        <v>63</v>
      </c>
      <c r="H25" s="92"/>
      <c r="I25" s="34">
        <f>SUM(C25:F25)</f>
        <v>0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3.5" customHeight="1" x14ac:dyDescent="0.2">
      <c r="A26" s="130" t="s">
        <v>64</v>
      </c>
      <c r="B26" s="131"/>
      <c r="C26" s="132"/>
      <c r="D26" s="133" t="s">
        <v>65</v>
      </c>
      <c r="E26" s="131"/>
      <c r="F26" s="132"/>
      <c r="G26" s="134" t="s">
        <v>66</v>
      </c>
      <c r="H26" s="131"/>
      <c r="I26" s="135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3.5" customHeight="1" x14ac:dyDescent="0.2">
      <c r="A27" s="136"/>
      <c r="B27" s="94"/>
      <c r="C27" s="137"/>
      <c r="D27" s="120" t="s">
        <v>73</v>
      </c>
      <c r="E27" s="118"/>
      <c r="F27" s="119"/>
      <c r="G27" s="117" t="s">
        <v>9</v>
      </c>
      <c r="H27" s="118"/>
      <c r="I27" s="119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" customHeight="1" x14ac:dyDescent="0.2">
      <c r="A28" s="136"/>
      <c r="B28" s="94"/>
      <c r="C28" s="137"/>
      <c r="D28" s="120" t="s">
        <v>75</v>
      </c>
      <c r="E28" s="118"/>
      <c r="F28" s="119"/>
      <c r="G28" s="117" t="s">
        <v>9</v>
      </c>
      <c r="H28" s="118"/>
      <c r="I28" s="119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2" customHeight="1" x14ac:dyDescent="0.2">
      <c r="A29" s="35"/>
      <c r="B29" s="36"/>
      <c r="C29" s="21"/>
      <c r="D29" s="120" t="s">
        <v>74</v>
      </c>
      <c r="E29" s="117"/>
      <c r="F29" s="138"/>
      <c r="G29" s="20"/>
      <c r="H29" s="36"/>
      <c r="I29" s="37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2.75" customHeight="1" thickBot="1" x14ac:dyDescent="0.25">
      <c r="A30" s="125" t="s">
        <v>67</v>
      </c>
      <c r="B30" s="126"/>
      <c r="C30" s="127"/>
      <c r="D30" s="128" t="s">
        <v>68</v>
      </c>
      <c r="E30" s="126"/>
      <c r="F30" s="127"/>
      <c r="G30" s="128" t="s">
        <v>68</v>
      </c>
      <c r="H30" s="126"/>
      <c r="I30" s="129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6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4"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  <mergeCell ref="D29:F29"/>
    <mergeCell ref="A2:B3"/>
    <mergeCell ref="C2:D3"/>
    <mergeCell ref="C4:D5"/>
    <mergeCell ref="E2:E3"/>
    <mergeCell ref="F2:G3"/>
    <mergeCell ref="E4:E5"/>
    <mergeCell ref="G22:H22"/>
    <mergeCell ref="G24:H24"/>
    <mergeCell ref="G25:H25"/>
    <mergeCell ref="G27:I27"/>
    <mergeCell ref="D24:E24"/>
    <mergeCell ref="D25:E25"/>
    <mergeCell ref="D27:F27"/>
    <mergeCell ref="A24:B24"/>
    <mergeCell ref="A20:B20"/>
    <mergeCell ref="A21:B21"/>
    <mergeCell ref="A22:B22"/>
    <mergeCell ref="D22:E22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D18:E18"/>
    <mergeCell ref="D19:E19"/>
    <mergeCell ref="D20:E20"/>
    <mergeCell ref="D21:E21"/>
    <mergeCell ref="G18:H18"/>
    <mergeCell ref="G19:H19"/>
    <mergeCell ref="G20:H20"/>
    <mergeCell ref="G21:H21"/>
    <mergeCell ref="G14:H14"/>
    <mergeCell ref="H13:I13"/>
    <mergeCell ref="G15:H15"/>
    <mergeCell ref="G16:H16"/>
    <mergeCell ref="G17:H17"/>
  </mergeCells>
  <pageMargins left="0.70866141732283472" right="0.70866141732283472" top="0.78740157480314965" bottom="0.78740157480314965" header="0" footer="0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Z1015"/>
  <sheetViews>
    <sheetView zoomScaleNormal="100" workbookViewId="0">
      <selection activeCell="F11" sqref="F11"/>
    </sheetView>
  </sheetViews>
  <sheetFormatPr defaultColWidth="16.83203125" defaultRowHeight="15" customHeight="1" x14ac:dyDescent="0.25"/>
  <cols>
    <col min="1" max="1" width="14.33203125" customWidth="1"/>
    <col min="2" max="2" width="22" customWidth="1"/>
    <col min="3" max="3" width="97.6640625" customWidth="1"/>
    <col min="4" max="5" width="18.5" customWidth="1"/>
    <col min="6" max="6" width="24.83203125" customWidth="1"/>
    <col min="7" max="7" width="27.6640625" customWidth="1"/>
    <col min="8" max="26" width="10.1640625" customWidth="1"/>
  </cols>
  <sheetData>
    <row r="1" spans="1:26" ht="15.75" x14ac:dyDescent="0.25">
      <c r="A1" s="139" t="s">
        <v>6</v>
      </c>
      <c r="B1" s="140"/>
      <c r="C1" s="140"/>
      <c r="D1" s="140"/>
      <c r="E1" s="140"/>
      <c r="F1" s="140"/>
      <c r="G1" s="140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x14ac:dyDescent="0.25">
      <c r="A3" s="141" t="s">
        <v>99</v>
      </c>
      <c r="B3" s="140"/>
      <c r="C3" s="140"/>
      <c r="D3" s="140"/>
      <c r="E3" s="140"/>
      <c r="F3" s="140"/>
      <c r="G3" s="140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x14ac:dyDescent="0.25">
      <c r="A4" s="4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75" x14ac:dyDescent="0.25">
      <c r="A5" s="43" t="s">
        <v>102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4" t="s">
        <v>92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4" t="s">
        <v>10</v>
      </c>
      <c r="B8" s="4"/>
      <c r="C8" s="4" t="s">
        <v>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75" thickBo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6.5" thickBot="1" x14ac:dyDescent="0.3">
      <c r="A10" s="5" t="s">
        <v>11</v>
      </c>
      <c r="B10" s="6" t="s">
        <v>12</v>
      </c>
      <c r="C10" s="8" t="s">
        <v>13</v>
      </c>
      <c r="D10" s="6" t="s">
        <v>15</v>
      </c>
      <c r="E10" s="6" t="s">
        <v>16</v>
      </c>
      <c r="F10" s="78" t="s">
        <v>131</v>
      </c>
      <c r="G10" s="9" t="s">
        <v>17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8.5" customHeight="1" x14ac:dyDescent="0.25">
      <c r="A11" s="79">
        <v>1</v>
      </c>
      <c r="B11" s="45" t="s">
        <v>72</v>
      </c>
      <c r="C11" s="46" t="s">
        <v>77</v>
      </c>
      <c r="D11" s="47" t="s">
        <v>29</v>
      </c>
      <c r="E11" s="48">
        <v>1</v>
      </c>
      <c r="F11" s="44"/>
      <c r="G11" s="49">
        <f t="shared" ref="G11:G32" si="0">E11*F11</f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2" customHeight="1" x14ac:dyDescent="0.25">
      <c r="A12" s="79">
        <v>2</v>
      </c>
      <c r="B12" s="50" t="s">
        <v>72</v>
      </c>
      <c r="C12" s="51" t="s">
        <v>100</v>
      </c>
      <c r="D12" s="52" t="s">
        <v>38</v>
      </c>
      <c r="E12" s="53">
        <v>238</v>
      </c>
      <c r="F12" s="38"/>
      <c r="G12" s="54">
        <f>E12*F12</f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51" x14ac:dyDescent="0.25">
      <c r="A13" s="79">
        <v>3</v>
      </c>
      <c r="B13" s="55">
        <v>113728</v>
      </c>
      <c r="C13" s="56" t="s">
        <v>119</v>
      </c>
      <c r="D13" s="57" t="s">
        <v>36</v>
      </c>
      <c r="E13" s="58">
        <v>967</v>
      </c>
      <c r="F13" s="39"/>
      <c r="G13" s="59">
        <f t="shared" si="0"/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8.25" x14ac:dyDescent="0.25">
      <c r="A14" s="79">
        <v>4</v>
      </c>
      <c r="B14" s="55">
        <v>919111</v>
      </c>
      <c r="C14" s="56" t="s">
        <v>103</v>
      </c>
      <c r="D14" s="57" t="s">
        <v>70</v>
      </c>
      <c r="E14" s="58">
        <v>300</v>
      </c>
      <c r="F14" s="39"/>
      <c r="G14" s="59">
        <f t="shared" si="0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7.25" customHeight="1" x14ac:dyDescent="0.25">
      <c r="A15" s="79">
        <v>5</v>
      </c>
      <c r="B15" s="55">
        <v>93818</v>
      </c>
      <c r="C15" s="56" t="s">
        <v>71</v>
      </c>
      <c r="D15" s="57" t="s">
        <v>40</v>
      </c>
      <c r="E15" s="58">
        <v>14650</v>
      </c>
      <c r="F15" s="39"/>
      <c r="G15" s="59">
        <f t="shared" si="0"/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30" customHeight="1" x14ac:dyDescent="0.25">
      <c r="A16" s="79">
        <v>6</v>
      </c>
      <c r="B16" s="55">
        <v>122738</v>
      </c>
      <c r="C16" s="56" t="s">
        <v>96</v>
      </c>
      <c r="D16" s="57" t="s">
        <v>36</v>
      </c>
      <c r="E16" s="58">
        <v>440</v>
      </c>
      <c r="F16" s="39"/>
      <c r="G16" s="59">
        <f t="shared" si="0"/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5.5" x14ac:dyDescent="0.25">
      <c r="A17" s="79">
        <v>7</v>
      </c>
      <c r="B17" s="55">
        <v>572213</v>
      </c>
      <c r="C17" s="56" t="s">
        <v>109</v>
      </c>
      <c r="D17" s="57" t="s">
        <v>40</v>
      </c>
      <c r="E17" s="58">
        <v>29300</v>
      </c>
      <c r="F17" s="39"/>
      <c r="G17" s="59">
        <f t="shared" si="0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8" customHeight="1" x14ac:dyDescent="0.25">
      <c r="A18" s="79">
        <v>8</v>
      </c>
      <c r="B18" s="55" t="s">
        <v>91</v>
      </c>
      <c r="C18" s="56" t="s">
        <v>90</v>
      </c>
      <c r="D18" s="57" t="s">
        <v>40</v>
      </c>
      <c r="E18" s="58">
        <f>E20/2</f>
        <v>1465</v>
      </c>
      <c r="F18" s="39"/>
      <c r="G18" s="59">
        <f t="shared" si="0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9.5" customHeight="1" x14ac:dyDescent="0.25">
      <c r="A19" s="79">
        <v>9</v>
      </c>
      <c r="B19" s="55">
        <v>56333</v>
      </c>
      <c r="C19" s="56" t="s">
        <v>89</v>
      </c>
      <c r="D19" s="57" t="s">
        <v>40</v>
      </c>
      <c r="E19" s="58">
        <f>E20/2</f>
        <v>1465</v>
      </c>
      <c r="F19" s="39"/>
      <c r="G19" s="59">
        <f t="shared" si="0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5.5" x14ac:dyDescent="0.25">
      <c r="A20" s="79">
        <v>10</v>
      </c>
      <c r="B20" s="60" t="s">
        <v>88</v>
      </c>
      <c r="C20" s="56" t="s">
        <v>95</v>
      </c>
      <c r="D20" s="57" t="s">
        <v>40</v>
      </c>
      <c r="E20" s="58">
        <f>E21*0.2</f>
        <v>2930</v>
      </c>
      <c r="F20" s="39"/>
      <c r="G20" s="59">
        <f t="shared" si="0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7" customHeight="1" x14ac:dyDescent="0.25">
      <c r="A21" s="79">
        <v>11</v>
      </c>
      <c r="B21" s="55" t="s">
        <v>79</v>
      </c>
      <c r="C21" s="56" t="s">
        <v>87</v>
      </c>
      <c r="D21" s="57" t="s">
        <v>40</v>
      </c>
      <c r="E21" s="58">
        <v>14650</v>
      </c>
      <c r="F21" s="39"/>
      <c r="G21" s="59">
        <f t="shared" si="0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8.9" customHeight="1" x14ac:dyDescent="0.25">
      <c r="A22" s="79">
        <v>12</v>
      </c>
      <c r="B22" s="55" t="s">
        <v>86</v>
      </c>
      <c r="C22" s="56" t="s">
        <v>85</v>
      </c>
      <c r="D22" s="57" t="s">
        <v>40</v>
      </c>
      <c r="E22" s="58">
        <v>14650</v>
      </c>
      <c r="F22" s="39"/>
      <c r="G22" s="59">
        <f t="shared" si="0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38.25" x14ac:dyDescent="0.25">
      <c r="A23" s="79">
        <v>13</v>
      </c>
      <c r="B23" s="55">
        <v>113765</v>
      </c>
      <c r="C23" s="56" t="s">
        <v>104</v>
      </c>
      <c r="D23" s="57" t="s">
        <v>38</v>
      </c>
      <c r="E23" s="58">
        <v>300</v>
      </c>
      <c r="F23" s="39"/>
      <c r="G23" s="59">
        <f t="shared" si="0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38.25" x14ac:dyDescent="0.25">
      <c r="A24" s="79">
        <v>14</v>
      </c>
      <c r="B24" s="55">
        <v>931325</v>
      </c>
      <c r="C24" s="56" t="s">
        <v>105</v>
      </c>
      <c r="D24" s="57" t="s">
        <v>38</v>
      </c>
      <c r="E24" s="58">
        <v>300</v>
      </c>
      <c r="F24" s="39"/>
      <c r="G24" s="59">
        <f t="shared" si="0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25">
      <c r="A25" s="79">
        <v>15</v>
      </c>
      <c r="B25" s="61">
        <v>12924</v>
      </c>
      <c r="C25" s="62" t="s">
        <v>97</v>
      </c>
      <c r="D25" s="63" t="s">
        <v>40</v>
      </c>
      <c r="E25" s="64">
        <v>2837</v>
      </c>
      <c r="F25" s="40"/>
      <c r="G25" s="65">
        <f t="shared" si="0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5.5" x14ac:dyDescent="0.25">
      <c r="A26" s="79">
        <v>16</v>
      </c>
      <c r="B26" s="61">
        <v>56963</v>
      </c>
      <c r="C26" s="62" t="s">
        <v>107</v>
      </c>
      <c r="D26" s="63" t="s">
        <v>40</v>
      </c>
      <c r="E26" s="64">
        <v>2837</v>
      </c>
      <c r="F26" s="40"/>
      <c r="G26" s="65">
        <f t="shared" si="0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76.5" x14ac:dyDescent="0.25">
      <c r="A27" s="79">
        <v>17</v>
      </c>
      <c r="B27" s="61">
        <v>14102</v>
      </c>
      <c r="C27" s="62" t="s">
        <v>98</v>
      </c>
      <c r="D27" s="63" t="s">
        <v>19</v>
      </c>
      <c r="E27" s="64">
        <v>2834</v>
      </c>
      <c r="F27" s="40"/>
      <c r="G27" s="65">
        <f t="shared" si="0"/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5.5" x14ac:dyDescent="0.25">
      <c r="A28" s="79">
        <v>18</v>
      </c>
      <c r="B28" s="61">
        <v>12931</v>
      </c>
      <c r="C28" s="62" t="s">
        <v>108</v>
      </c>
      <c r="D28" s="63" t="s">
        <v>38</v>
      </c>
      <c r="E28" s="64">
        <v>3386</v>
      </c>
      <c r="F28" s="40"/>
      <c r="G28" s="65">
        <f t="shared" si="0"/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25">
      <c r="A29" s="79">
        <v>19</v>
      </c>
      <c r="B29" s="61">
        <v>912282</v>
      </c>
      <c r="C29" s="62" t="s">
        <v>83</v>
      </c>
      <c r="D29" s="63" t="s">
        <v>80</v>
      </c>
      <c r="E29" s="64">
        <v>142</v>
      </c>
      <c r="F29" s="40"/>
      <c r="G29" s="65">
        <f t="shared" si="0"/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8.25" x14ac:dyDescent="0.25">
      <c r="A30" s="79">
        <v>20</v>
      </c>
      <c r="B30" s="61">
        <v>129958</v>
      </c>
      <c r="C30" s="62" t="s">
        <v>84</v>
      </c>
      <c r="D30" s="63" t="s">
        <v>38</v>
      </c>
      <c r="E30" s="64">
        <v>6</v>
      </c>
      <c r="F30" s="40"/>
      <c r="G30" s="65">
        <f t="shared" si="0"/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x14ac:dyDescent="0.25">
      <c r="A31" s="79">
        <v>21</v>
      </c>
      <c r="B31" s="61">
        <v>915111</v>
      </c>
      <c r="C31" s="62" t="s">
        <v>81</v>
      </c>
      <c r="D31" s="63" t="s">
        <v>40</v>
      </c>
      <c r="E31" s="64">
        <v>712</v>
      </c>
      <c r="F31" s="40"/>
      <c r="G31" s="65">
        <f t="shared" si="0"/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6.25" thickBot="1" x14ac:dyDescent="0.3">
      <c r="A32" s="80">
        <v>22</v>
      </c>
      <c r="B32" s="66">
        <v>915221</v>
      </c>
      <c r="C32" s="67" t="s">
        <v>82</v>
      </c>
      <c r="D32" s="68" t="s">
        <v>40</v>
      </c>
      <c r="E32" s="69">
        <v>712</v>
      </c>
      <c r="F32" s="41"/>
      <c r="G32" s="70">
        <f t="shared" si="0"/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x14ac:dyDescent="0.25">
      <c r="B33" s="36"/>
      <c r="C33" s="142" t="s">
        <v>53</v>
      </c>
      <c r="D33" s="103"/>
      <c r="E33" s="103"/>
      <c r="F33" s="143"/>
      <c r="G33" s="71">
        <f>SUM(G11:G32)</f>
        <v>0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x14ac:dyDescent="0.25">
      <c r="A34" s="36"/>
      <c r="B34" s="36"/>
      <c r="C34" s="144" t="s">
        <v>55</v>
      </c>
      <c r="D34" s="92"/>
      <c r="E34" s="92"/>
      <c r="F34" s="86"/>
      <c r="G34" s="72">
        <f>G33*0.21</f>
        <v>0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6.5" customHeight="1" thickBot="1" x14ac:dyDescent="0.3">
      <c r="A35" s="42"/>
      <c r="B35" s="73"/>
      <c r="C35" s="145" t="s">
        <v>59</v>
      </c>
      <c r="D35" s="146"/>
      <c r="E35" s="146"/>
      <c r="F35" s="90"/>
      <c r="G35" s="74">
        <f>G33+G34</f>
        <v>0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2"/>
      <c r="B36" s="73"/>
      <c r="C36" s="75"/>
      <c r="D36" s="42"/>
      <c r="E36" s="76"/>
      <c r="F36" s="77"/>
      <c r="G36" s="77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36"/>
      <c r="B37" s="36"/>
      <c r="C37" s="82" t="s">
        <v>76</v>
      </c>
      <c r="D37" s="36"/>
      <c r="E37" s="36"/>
      <c r="F37" s="36"/>
      <c r="G37" s="36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36"/>
      <c r="C38" s="36"/>
      <c r="D38" s="36"/>
      <c r="E38" s="36"/>
      <c r="F38" s="36"/>
      <c r="G38" s="36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81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.75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5.75" customHeight="1" x14ac:dyDescent="0.2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5.75" customHeight="1" x14ac:dyDescent="0.25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5.75" customHeight="1" x14ac:dyDescent="0.25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ht="15.75" customHeight="1" x14ac:dyDescent="0.25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spans="1:26" ht="15.75" customHeight="1" x14ac:dyDescent="0.25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spans="1:26" ht="15.75" customHeight="1" x14ac:dyDescent="0.25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 spans="1:26" ht="15.75" customHeight="1" x14ac:dyDescent="0.25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  <row r="1013" spans="1:26" ht="15.75" customHeight="1" x14ac:dyDescent="0.25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</row>
    <row r="1014" spans="1:26" ht="15" customHeight="1" x14ac:dyDescent="0.25">
      <c r="A1014" s="4"/>
      <c r="B1014" s="4"/>
      <c r="C1014" s="4"/>
      <c r="D1014" s="4"/>
      <c r="E1014" s="4"/>
      <c r="F1014" s="4"/>
      <c r="G1014" s="4"/>
    </row>
    <row r="1015" spans="1:26" ht="15" customHeight="1" x14ac:dyDescent="0.25">
      <c r="A1015" s="4"/>
      <c r="B1015" s="4"/>
      <c r="C1015" s="4"/>
      <c r="D1015" s="4"/>
      <c r="E1015" s="4"/>
      <c r="F1015" s="4"/>
      <c r="G1015" s="4"/>
    </row>
  </sheetData>
  <mergeCells count="5">
    <mergeCell ref="A1:G1"/>
    <mergeCell ref="A3:G3"/>
    <mergeCell ref="C33:F33"/>
    <mergeCell ref="C34:F34"/>
    <mergeCell ref="C35:F35"/>
  </mergeCells>
  <pageMargins left="0.70866141732283472" right="0.70866141732283472" top="0.78740157480314965" bottom="0.78740157480314965" header="0" footer="0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0D6DB-74C7-4891-BCBF-21F6DBB81AB2}">
  <sheetPr>
    <tabColor rgb="FFFFC000"/>
    <pageSetUpPr fitToPage="1"/>
  </sheetPr>
  <dimension ref="A1:Z1015"/>
  <sheetViews>
    <sheetView topLeftCell="A7" workbookViewId="0">
      <selection activeCell="F11" sqref="F11:F32"/>
    </sheetView>
  </sheetViews>
  <sheetFormatPr defaultColWidth="16.83203125" defaultRowHeight="15" customHeight="1" x14ac:dyDescent="0.25"/>
  <cols>
    <col min="1" max="1" width="14.33203125" customWidth="1"/>
    <col min="2" max="2" width="22" customWidth="1"/>
    <col min="3" max="3" width="97.6640625" customWidth="1"/>
    <col min="4" max="5" width="18.5" customWidth="1"/>
    <col min="6" max="6" width="24.83203125" customWidth="1"/>
    <col min="7" max="7" width="27.6640625" customWidth="1"/>
    <col min="8" max="26" width="10.1640625" customWidth="1"/>
  </cols>
  <sheetData>
    <row r="1" spans="1:26" ht="15.75" x14ac:dyDescent="0.25">
      <c r="A1" s="139" t="s">
        <v>6</v>
      </c>
      <c r="B1" s="140"/>
      <c r="C1" s="140"/>
      <c r="D1" s="140"/>
      <c r="E1" s="140"/>
      <c r="F1" s="140"/>
      <c r="G1" s="140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x14ac:dyDescent="0.25">
      <c r="A3" s="141" t="s">
        <v>99</v>
      </c>
      <c r="B3" s="140"/>
      <c r="C3" s="140"/>
      <c r="D3" s="140"/>
      <c r="E3" s="140"/>
      <c r="F3" s="140"/>
      <c r="G3" s="140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x14ac:dyDescent="0.25">
      <c r="A4" s="4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75" x14ac:dyDescent="0.25">
      <c r="A5" s="43" t="s">
        <v>101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4" t="s">
        <v>121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4" t="s">
        <v>10</v>
      </c>
      <c r="B8" s="4"/>
      <c r="C8" s="4" t="s">
        <v>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75" thickBo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6.5" thickBot="1" x14ac:dyDescent="0.3">
      <c r="A10" s="5" t="s">
        <v>11</v>
      </c>
      <c r="B10" s="6" t="s">
        <v>12</v>
      </c>
      <c r="C10" s="8" t="s">
        <v>13</v>
      </c>
      <c r="D10" s="6" t="s">
        <v>15</v>
      </c>
      <c r="E10" s="6" t="s">
        <v>16</v>
      </c>
      <c r="F10" s="78" t="s">
        <v>131</v>
      </c>
      <c r="G10" s="9" t="s">
        <v>17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8.5" customHeight="1" x14ac:dyDescent="0.25">
      <c r="A11" s="79">
        <v>1</v>
      </c>
      <c r="B11" s="45" t="s">
        <v>72</v>
      </c>
      <c r="C11" s="46" t="s">
        <v>77</v>
      </c>
      <c r="D11" s="47" t="s">
        <v>29</v>
      </c>
      <c r="E11" s="48">
        <v>1</v>
      </c>
      <c r="F11" s="44"/>
      <c r="G11" s="49">
        <f t="shared" ref="G11:G32" si="0">E11*F11</f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51" x14ac:dyDescent="0.25">
      <c r="A12" s="79">
        <v>2</v>
      </c>
      <c r="B12" s="55">
        <v>113728</v>
      </c>
      <c r="C12" s="56" t="s">
        <v>129</v>
      </c>
      <c r="D12" s="57" t="s">
        <v>36</v>
      </c>
      <c r="E12" s="58">
        <v>941</v>
      </c>
      <c r="F12" s="39"/>
      <c r="G12" s="59">
        <f t="shared" si="0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5.5" x14ac:dyDescent="0.25">
      <c r="A13" s="79">
        <v>3</v>
      </c>
      <c r="B13" s="55">
        <v>919111</v>
      </c>
      <c r="C13" s="56" t="s">
        <v>94</v>
      </c>
      <c r="D13" s="57" t="s">
        <v>70</v>
      </c>
      <c r="E13" s="58">
        <v>150</v>
      </c>
      <c r="F13" s="39"/>
      <c r="G13" s="59">
        <f t="shared" si="0"/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7.25" customHeight="1" x14ac:dyDescent="0.25">
      <c r="A14" s="79">
        <v>4</v>
      </c>
      <c r="B14" s="55">
        <v>93818</v>
      </c>
      <c r="C14" s="56" t="s">
        <v>71</v>
      </c>
      <c r="D14" s="57" t="s">
        <v>40</v>
      </c>
      <c r="E14" s="58">
        <v>10224</v>
      </c>
      <c r="F14" s="39"/>
      <c r="G14" s="59">
        <f t="shared" si="0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30" customHeight="1" x14ac:dyDescent="0.25">
      <c r="A15" s="79">
        <v>5</v>
      </c>
      <c r="B15" s="55">
        <v>122738</v>
      </c>
      <c r="C15" s="56" t="s">
        <v>128</v>
      </c>
      <c r="D15" s="57" t="s">
        <v>36</v>
      </c>
      <c r="E15" s="58">
        <v>895</v>
      </c>
      <c r="F15" s="39"/>
      <c r="G15" s="59">
        <f t="shared" si="0"/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5.5" x14ac:dyDescent="0.25">
      <c r="A16" s="147">
        <v>6</v>
      </c>
      <c r="B16" s="148">
        <v>572213</v>
      </c>
      <c r="C16" s="149" t="s">
        <v>110</v>
      </c>
      <c r="D16" s="150" t="s">
        <v>40</v>
      </c>
      <c r="E16" s="151">
        <v>20448</v>
      </c>
      <c r="F16" s="39"/>
      <c r="G16" s="152">
        <f t="shared" si="0"/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8" customHeight="1" x14ac:dyDescent="0.25">
      <c r="A17" s="79">
        <v>7</v>
      </c>
      <c r="B17" s="55" t="s">
        <v>126</v>
      </c>
      <c r="C17" s="56" t="s">
        <v>125</v>
      </c>
      <c r="D17" s="57" t="s">
        <v>40</v>
      </c>
      <c r="E17" s="58">
        <f>ROUND(E21*0.4,0)</f>
        <v>4090</v>
      </c>
      <c r="F17" s="39"/>
      <c r="G17" s="59">
        <f t="shared" si="0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5" customHeight="1" x14ac:dyDescent="0.25">
      <c r="A18" s="79">
        <v>8</v>
      </c>
      <c r="B18" s="55">
        <v>56333</v>
      </c>
      <c r="C18" s="56" t="s">
        <v>89</v>
      </c>
      <c r="D18" s="57" t="s">
        <v>40</v>
      </c>
      <c r="E18" s="58">
        <f>ROUND(E21*0.05,0)</f>
        <v>511</v>
      </c>
      <c r="F18" s="39"/>
      <c r="G18" s="59">
        <f t="shared" si="0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5.5" x14ac:dyDescent="0.25">
      <c r="A19" s="79">
        <v>9</v>
      </c>
      <c r="B19" s="60" t="s">
        <v>88</v>
      </c>
      <c r="C19" s="56" t="s">
        <v>127</v>
      </c>
      <c r="D19" s="57" t="s">
        <v>40</v>
      </c>
      <c r="E19" s="58">
        <f>ROUND(E20*0.45,0)</f>
        <v>4601</v>
      </c>
      <c r="F19" s="39"/>
      <c r="G19" s="59">
        <f t="shared" si="0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7" customHeight="1" x14ac:dyDescent="0.25">
      <c r="A20" s="79">
        <v>10</v>
      </c>
      <c r="B20" s="55" t="s">
        <v>79</v>
      </c>
      <c r="C20" s="56" t="s">
        <v>87</v>
      </c>
      <c r="D20" s="57" t="s">
        <v>40</v>
      </c>
      <c r="E20" s="58">
        <v>10224</v>
      </c>
      <c r="F20" s="39"/>
      <c r="G20" s="59">
        <f t="shared" si="0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8.9" customHeight="1" x14ac:dyDescent="0.25">
      <c r="A21" s="79">
        <v>11</v>
      </c>
      <c r="B21" s="55" t="s">
        <v>86</v>
      </c>
      <c r="C21" s="56" t="s">
        <v>85</v>
      </c>
      <c r="D21" s="57" t="s">
        <v>40</v>
      </c>
      <c r="E21" s="58">
        <v>10224</v>
      </c>
      <c r="F21" s="39"/>
      <c r="G21" s="59">
        <f t="shared" si="0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5.5" x14ac:dyDescent="0.25">
      <c r="A22" s="79">
        <v>12</v>
      </c>
      <c r="B22" s="55">
        <v>113765</v>
      </c>
      <c r="C22" s="56" t="s">
        <v>93</v>
      </c>
      <c r="D22" s="57" t="s">
        <v>38</v>
      </c>
      <c r="E22" s="58">
        <v>150</v>
      </c>
      <c r="F22" s="39"/>
      <c r="G22" s="59">
        <f t="shared" si="0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5.5" x14ac:dyDescent="0.25">
      <c r="A23" s="79">
        <v>13</v>
      </c>
      <c r="B23" s="55">
        <v>931325</v>
      </c>
      <c r="C23" s="56" t="s">
        <v>106</v>
      </c>
      <c r="D23" s="57" t="s">
        <v>38</v>
      </c>
      <c r="E23" s="58">
        <v>150</v>
      </c>
      <c r="F23" s="39"/>
      <c r="G23" s="59">
        <f t="shared" si="0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25">
      <c r="A24" s="79">
        <v>14</v>
      </c>
      <c r="B24" s="61">
        <v>12924</v>
      </c>
      <c r="C24" s="62" t="s">
        <v>97</v>
      </c>
      <c r="D24" s="63" t="s">
        <v>40</v>
      </c>
      <c r="E24" s="64">
        <v>1698</v>
      </c>
      <c r="F24" s="40"/>
      <c r="G24" s="65">
        <f t="shared" si="0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5.5" x14ac:dyDescent="0.25">
      <c r="A25" s="79">
        <v>15</v>
      </c>
      <c r="B25" s="61">
        <v>56963</v>
      </c>
      <c r="C25" s="62" t="s">
        <v>115</v>
      </c>
      <c r="D25" s="63" t="s">
        <v>40</v>
      </c>
      <c r="E25" s="64">
        <v>1698</v>
      </c>
      <c r="F25" s="40"/>
      <c r="G25" s="65">
        <f t="shared" si="0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76.5" x14ac:dyDescent="0.25">
      <c r="A26" s="79">
        <v>16</v>
      </c>
      <c r="B26" s="61">
        <v>14102</v>
      </c>
      <c r="C26" s="62" t="s">
        <v>130</v>
      </c>
      <c r="D26" s="63" t="s">
        <v>19</v>
      </c>
      <c r="E26" s="64">
        <v>3315</v>
      </c>
      <c r="F26" s="40"/>
      <c r="G26" s="65">
        <f t="shared" si="0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5.5" x14ac:dyDescent="0.25">
      <c r="A27" s="79">
        <v>17</v>
      </c>
      <c r="B27" s="61">
        <v>12931</v>
      </c>
      <c r="C27" s="62" t="s">
        <v>108</v>
      </c>
      <c r="D27" s="63" t="s">
        <v>38</v>
      </c>
      <c r="E27" s="64">
        <v>2415</v>
      </c>
      <c r="F27" s="40"/>
      <c r="G27" s="65">
        <f t="shared" si="0"/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25">
      <c r="A28" s="79">
        <v>18</v>
      </c>
      <c r="B28" s="61">
        <v>912282</v>
      </c>
      <c r="C28" s="62" t="s">
        <v>83</v>
      </c>
      <c r="D28" s="63" t="s">
        <v>80</v>
      </c>
      <c r="E28" s="64">
        <v>90</v>
      </c>
      <c r="F28" s="40"/>
      <c r="G28" s="65">
        <f t="shared" si="0"/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38.25" x14ac:dyDescent="0.25">
      <c r="A29" s="79">
        <v>19</v>
      </c>
      <c r="B29" s="61">
        <v>129958</v>
      </c>
      <c r="C29" s="62" t="s">
        <v>84</v>
      </c>
      <c r="D29" s="63" t="s">
        <v>38</v>
      </c>
      <c r="E29" s="64">
        <v>18</v>
      </c>
      <c r="F29" s="40"/>
      <c r="G29" s="65">
        <f t="shared" si="0"/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x14ac:dyDescent="0.25">
      <c r="A30" s="83">
        <v>20</v>
      </c>
      <c r="B30" s="61" t="s">
        <v>112</v>
      </c>
      <c r="C30" s="62" t="s">
        <v>113</v>
      </c>
      <c r="D30" s="84" t="s">
        <v>80</v>
      </c>
      <c r="E30" s="64">
        <v>12</v>
      </c>
      <c r="F30" s="40"/>
      <c r="G30" s="65">
        <f t="shared" si="0"/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x14ac:dyDescent="0.25">
      <c r="A31" s="79">
        <v>21</v>
      </c>
      <c r="B31" s="61">
        <v>915111</v>
      </c>
      <c r="C31" s="62" t="s">
        <v>81</v>
      </c>
      <c r="D31" s="63" t="s">
        <v>40</v>
      </c>
      <c r="E31" s="64">
        <v>470</v>
      </c>
      <c r="F31" s="40"/>
      <c r="G31" s="65">
        <f t="shared" si="0"/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6.25" thickBot="1" x14ac:dyDescent="0.3">
      <c r="A32" s="80">
        <v>22</v>
      </c>
      <c r="B32" s="66">
        <v>915221</v>
      </c>
      <c r="C32" s="67" t="s">
        <v>82</v>
      </c>
      <c r="D32" s="68" t="s">
        <v>40</v>
      </c>
      <c r="E32" s="69">
        <v>470</v>
      </c>
      <c r="F32" s="41"/>
      <c r="G32" s="70">
        <f t="shared" si="0"/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x14ac:dyDescent="0.25">
      <c r="B33" s="36"/>
      <c r="C33" s="142" t="s">
        <v>53</v>
      </c>
      <c r="D33" s="103"/>
      <c r="E33" s="103"/>
      <c r="F33" s="143"/>
      <c r="G33" s="71">
        <f>SUM(G11:G32)</f>
        <v>0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x14ac:dyDescent="0.25">
      <c r="A34" s="36"/>
      <c r="B34" s="36"/>
      <c r="C34" s="144" t="s">
        <v>55</v>
      </c>
      <c r="D34" s="92"/>
      <c r="E34" s="92"/>
      <c r="F34" s="86"/>
      <c r="G34" s="72">
        <f>G33*0.21</f>
        <v>0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6.5" customHeight="1" thickBot="1" x14ac:dyDescent="0.3">
      <c r="A35" s="42"/>
      <c r="B35" s="73"/>
      <c r="C35" s="145" t="s">
        <v>59</v>
      </c>
      <c r="D35" s="146"/>
      <c r="E35" s="146"/>
      <c r="F35" s="90"/>
      <c r="G35" s="74">
        <f>G33+G34</f>
        <v>0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2"/>
      <c r="B36" s="73"/>
      <c r="C36" s="75"/>
      <c r="D36" s="42"/>
      <c r="E36" s="76"/>
      <c r="F36" s="77"/>
      <c r="G36" s="77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36"/>
      <c r="B37" s="36"/>
      <c r="C37" s="82" t="s">
        <v>76</v>
      </c>
      <c r="D37" s="36"/>
      <c r="E37" s="36"/>
      <c r="F37" s="36"/>
      <c r="G37" s="36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36"/>
      <c r="C38" s="36"/>
      <c r="D38" s="36"/>
      <c r="E38" s="36"/>
      <c r="F38" s="36"/>
      <c r="G38" s="36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81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.75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5.75" customHeight="1" x14ac:dyDescent="0.2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5.75" customHeight="1" x14ac:dyDescent="0.25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5.75" customHeight="1" x14ac:dyDescent="0.25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ht="15.75" customHeight="1" x14ac:dyDescent="0.25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spans="1:26" ht="15.75" customHeight="1" x14ac:dyDescent="0.25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spans="1:26" ht="15.75" customHeight="1" x14ac:dyDescent="0.25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 spans="1:26" ht="15.75" customHeight="1" x14ac:dyDescent="0.25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  <row r="1013" spans="1:26" ht="15.75" customHeight="1" x14ac:dyDescent="0.25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</row>
    <row r="1014" spans="1:26" ht="15" customHeight="1" x14ac:dyDescent="0.25">
      <c r="A1014" s="4"/>
      <c r="B1014" s="4"/>
      <c r="C1014" s="4"/>
      <c r="D1014" s="4"/>
      <c r="E1014" s="4"/>
      <c r="F1014" s="4"/>
      <c r="G1014" s="4"/>
    </row>
    <row r="1015" spans="1:26" ht="15" customHeight="1" x14ac:dyDescent="0.25">
      <c r="A1015" s="4"/>
      <c r="B1015" s="4"/>
      <c r="C1015" s="4"/>
      <c r="D1015" s="4"/>
      <c r="E1015" s="4"/>
      <c r="F1015" s="4"/>
      <c r="G1015" s="4"/>
    </row>
  </sheetData>
  <mergeCells count="5">
    <mergeCell ref="A1:G1"/>
    <mergeCell ref="A3:G3"/>
    <mergeCell ref="C33:F33"/>
    <mergeCell ref="C34:F34"/>
    <mergeCell ref="C35:F35"/>
  </mergeCells>
  <pageMargins left="0.70866141732283472" right="0.70866141732283472" top="0.78740157480314965" bottom="0.78740157480314965" header="0" footer="0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2600B-C116-45D8-B140-9CA7F06CCB64}">
  <sheetPr>
    <tabColor rgb="FFFFC000"/>
    <pageSetUpPr fitToPage="1"/>
  </sheetPr>
  <dimension ref="A1:Z1014"/>
  <sheetViews>
    <sheetView workbookViewId="0">
      <selection activeCell="F11" sqref="F11"/>
    </sheetView>
  </sheetViews>
  <sheetFormatPr defaultColWidth="16.83203125" defaultRowHeight="15" customHeight="1" x14ac:dyDescent="0.25"/>
  <cols>
    <col min="1" max="1" width="14.33203125" customWidth="1"/>
    <col min="2" max="2" width="22" customWidth="1"/>
    <col min="3" max="3" width="97.6640625" customWidth="1"/>
    <col min="4" max="5" width="18.5" customWidth="1"/>
    <col min="6" max="6" width="24.83203125" customWidth="1"/>
    <col min="7" max="7" width="27.6640625" customWidth="1"/>
    <col min="8" max="26" width="10.1640625" customWidth="1"/>
  </cols>
  <sheetData>
    <row r="1" spans="1:26" ht="15.75" x14ac:dyDescent="0.25">
      <c r="A1" s="139" t="s">
        <v>6</v>
      </c>
      <c r="B1" s="140"/>
      <c r="C1" s="140"/>
      <c r="D1" s="140"/>
      <c r="E1" s="140"/>
      <c r="F1" s="140"/>
      <c r="G1" s="140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x14ac:dyDescent="0.25">
      <c r="A3" s="141" t="s">
        <v>99</v>
      </c>
      <c r="B3" s="140"/>
      <c r="C3" s="140"/>
      <c r="D3" s="140"/>
      <c r="E3" s="140"/>
      <c r="F3" s="140"/>
      <c r="G3" s="140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x14ac:dyDescent="0.25">
      <c r="A4" s="4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75" x14ac:dyDescent="0.25">
      <c r="A5" s="43" t="s">
        <v>114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4" t="s">
        <v>124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4" t="s">
        <v>10</v>
      </c>
      <c r="B8" s="4"/>
      <c r="C8" s="4" t="s">
        <v>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75" thickBo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6.5" thickBot="1" x14ac:dyDescent="0.3">
      <c r="A10" s="5" t="s">
        <v>11</v>
      </c>
      <c r="B10" s="6" t="s">
        <v>12</v>
      </c>
      <c r="C10" s="8" t="s">
        <v>13</v>
      </c>
      <c r="D10" s="6" t="s">
        <v>15</v>
      </c>
      <c r="E10" s="6" t="s">
        <v>16</v>
      </c>
      <c r="F10" s="78" t="s">
        <v>131</v>
      </c>
      <c r="G10" s="9" t="s">
        <v>17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8.5" customHeight="1" x14ac:dyDescent="0.25">
      <c r="A11" s="79">
        <v>1</v>
      </c>
      <c r="B11" s="45" t="s">
        <v>72</v>
      </c>
      <c r="C11" s="46" t="s">
        <v>77</v>
      </c>
      <c r="D11" s="47" t="s">
        <v>29</v>
      </c>
      <c r="E11" s="48">
        <v>1</v>
      </c>
      <c r="F11" s="44"/>
      <c r="G11" s="49">
        <f t="shared" ref="G11:G31" si="0">E11*F11</f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51" x14ac:dyDescent="0.25">
      <c r="A12" s="79">
        <v>2</v>
      </c>
      <c r="B12" s="55">
        <v>113728</v>
      </c>
      <c r="C12" s="56" t="s">
        <v>118</v>
      </c>
      <c r="D12" s="57" t="s">
        <v>36</v>
      </c>
      <c r="E12" s="58">
        <v>516</v>
      </c>
      <c r="F12" s="39"/>
      <c r="G12" s="59">
        <f t="shared" si="0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5.5" x14ac:dyDescent="0.25">
      <c r="A13" s="79">
        <v>3</v>
      </c>
      <c r="B13" s="55">
        <v>919111</v>
      </c>
      <c r="C13" s="56" t="s">
        <v>94</v>
      </c>
      <c r="D13" s="57" t="s">
        <v>70</v>
      </c>
      <c r="E13" s="58">
        <v>40</v>
      </c>
      <c r="F13" s="39"/>
      <c r="G13" s="59">
        <f t="shared" si="0"/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7.25" customHeight="1" x14ac:dyDescent="0.25">
      <c r="A14" s="79">
        <v>4</v>
      </c>
      <c r="B14" s="55">
        <v>93818</v>
      </c>
      <c r="C14" s="56" t="s">
        <v>71</v>
      </c>
      <c r="D14" s="57" t="s">
        <v>40</v>
      </c>
      <c r="E14" s="58">
        <v>7816</v>
      </c>
      <c r="F14" s="39"/>
      <c r="G14" s="59">
        <f t="shared" si="0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30" customHeight="1" x14ac:dyDescent="0.25">
      <c r="A15" s="79">
        <v>5</v>
      </c>
      <c r="B15" s="55">
        <v>122738</v>
      </c>
      <c r="C15" s="56" t="s">
        <v>116</v>
      </c>
      <c r="D15" s="57" t="s">
        <v>36</v>
      </c>
      <c r="E15" s="58">
        <v>235</v>
      </c>
      <c r="F15" s="39"/>
      <c r="G15" s="59">
        <f t="shared" si="0"/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5.5" x14ac:dyDescent="0.25">
      <c r="A16" s="79">
        <v>6</v>
      </c>
      <c r="B16" s="55">
        <v>572213</v>
      </c>
      <c r="C16" s="56" t="s">
        <v>117</v>
      </c>
      <c r="D16" s="57" t="s">
        <v>40</v>
      </c>
      <c r="E16" s="58">
        <v>15632</v>
      </c>
      <c r="F16" s="39"/>
      <c r="G16" s="59">
        <f t="shared" si="0"/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8" customHeight="1" x14ac:dyDescent="0.25">
      <c r="A17" s="79">
        <v>7</v>
      </c>
      <c r="B17" s="55" t="s">
        <v>91</v>
      </c>
      <c r="C17" s="56" t="s">
        <v>90</v>
      </c>
      <c r="D17" s="57" t="s">
        <v>40</v>
      </c>
      <c r="E17" s="58">
        <f>ROUND(E19/2,0)</f>
        <v>782</v>
      </c>
      <c r="F17" s="39"/>
      <c r="G17" s="59">
        <f t="shared" si="0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5" customHeight="1" x14ac:dyDescent="0.25">
      <c r="A18" s="79">
        <v>8</v>
      </c>
      <c r="B18" s="55">
        <v>56333</v>
      </c>
      <c r="C18" s="56" t="s">
        <v>89</v>
      </c>
      <c r="D18" s="57" t="s">
        <v>40</v>
      </c>
      <c r="E18" s="58">
        <f>ROUND(E19/2,0)</f>
        <v>782</v>
      </c>
      <c r="F18" s="39"/>
      <c r="G18" s="59">
        <f t="shared" si="0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5.5" x14ac:dyDescent="0.25">
      <c r="A19" s="79">
        <v>9</v>
      </c>
      <c r="B19" s="60" t="s">
        <v>88</v>
      </c>
      <c r="C19" s="56" t="s">
        <v>111</v>
      </c>
      <c r="D19" s="57" t="s">
        <v>40</v>
      </c>
      <c r="E19" s="58">
        <f>ROUND(E20*0.2,0)</f>
        <v>1563</v>
      </c>
      <c r="F19" s="39"/>
      <c r="G19" s="59">
        <f t="shared" si="0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7" customHeight="1" x14ac:dyDescent="0.25">
      <c r="A20" s="79">
        <v>10</v>
      </c>
      <c r="B20" s="55" t="s">
        <v>79</v>
      </c>
      <c r="C20" s="56" t="s">
        <v>87</v>
      </c>
      <c r="D20" s="57" t="s">
        <v>40</v>
      </c>
      <c r="E20" s="58">
        <v>7816</v>
      </c>
      <c r="F20" s="39"/>
      <c r="G20" s="59">
        <f t="shared" si="0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8.9" customHeight="1" x14ac:dyDescent="0.25">
      <c r="A21" s="79">
        <v>11</v>
      </c>
      <c r="B21" s="55" t="s">
        <v>86</v>
      </c>
      <c r="C21" s="56" t="s">
        <v>85</v>
      </c>
      <c r="D21" s="57" t="s">
        <v>40</v>
      </c>
      <c r="E21" s="58">
        <v>7816</v>
      </c>
      <c r="F21" s="39"/>
      <c r="G21" s="59">
        <f t="shared" si="0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5.5" x14ac:dyDescent="0.25">
      <c r="A22" s="79">
        <v>12</v>
      </c>
      <c r="B22" s="55">
        <v>113765</v>
      </c>
      <c r="C22" s="56" t="s">
        <v>93</v>
      </c>
      <c r="D22" s="57" t="s">
        <v>38</v>
      </c>
      <c r="E22" s="58">
        <v>40</v>
      </c>
      <c r="F22" s="39"/>
      <c r="G22" s="59">
        <f t="shared" si="0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5.5" x14ac:dyDescent="0.25">
      <c r="A23" s="79">
        <v>13</v>
      </c>
      <c r="B23" s="55">
        <v>931325</v>
      </c>
      <c r="C23" s="56" t="s">
        <v>106</v>
      </c>
      <c r="D23" s="57" t="s">
        <v>38</v>
      </c>
      <c r="E23" s="58">
        <v>40</v>
      </c>
      <c r="F23" s="39"/>
      <c r="G23" s="59">
        <f t="shared" si="0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25">
      <c r="A24" s="79">
        <v>14</v>
      </c>
      <c r="B24" s="61">
        <v>12924</v>
      </c>
      <c r="C24" s="62" t="s">
        <v>97</v>
      </c>
      <c r="D24" s="63" t="s">
        <v>40</v>
      </c>
      <c r="E24" s="64">
        <v>1595</v>
      </c>
      <c r="F24" s="40"/>
      <c r="G24" s="65">
        <f t="shared" si="0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5.5" x14ac:dyDescent="0.25">
      <c r="A25" s="79">
        <v>15</v>
      </c>
      <c r="B25" s="61">
        <v>56963</v>
      </c>
      <c r="C25" s="62" t="s">
        <v>122</v>
      </c>
      <c r="D25" s="63" t="s">
        <v>40</v>
      </c>
      <c r="E25" s="64">
        <v>1595</v>
      </c>
      <c r="F25" s="40"/>
      <c r="G25" s="65">
        <f t="shared" si="0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76.5" x14ac:dyDescent="0.25">
      <c r="A26" s="79">
        <v>16</v>
      </c>
      <c r="B26" s="61">
        <v>14102</v>
      </c>
      <c r="C26" s="62" t="s">
        <v>123</v>
      </c>
      <c r="D26" s="63" t="s">
        <v>19</v>
      </c>
      <c r="E26" s="64">
        <v>1962</v>
      </c>
      <c r="F26" s="40"/>
      <c r="G26" s="65">
        <f t="shared" si="0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5.5" x14ac:dyDescent="0.25">
      <c r="A27" s="79">
        <v>17</v>
      </c>
      <c r="B27" s="61">
        <v>12931</v>
      </c>
      <c r="C27" s="62" t="s">
        <v>108</v>
      </c>
      <c r="D27" s="63" t="s">
        <v>38</v>
      </c>
      <c r="E27" s="64">
        <v>3120</v>
      </c>
      <c r="F27" s="40"/>
      <c r="G27" s="65">
        <f t="shared" si="0"/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25">
      <c r="A28" s="79">
        <v>18</v>
      </c>
      <c r="B28" s="61">
        <v>912282</v>
      </c>
      <c r="C28" s="62" t="s">
        <v>83</v>
      </c>
      <c r="D28" s="63" t="s">
        <v>80</v>
      </c>
      <c r="E28" s="64">
        <v>82</v>
      </c>
      <c r="F28" s="40"/>
      <c r="G28" s="65">
        <f t="shared" si="0"/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38.25" x14ac:dyDescent="0.25">
      <c r="A29" s="79">
        <v>19</v>
      </c>
      <c r="B29" s="61">
        <v>129958</v>
      </c>
      <c r="C29" s="62" t="s">
        <v>84</v>
      </c>
      <c r="D29" s="63" t="s">
        <v>38</v>
      </c>
      <c r="E29" s="64">
        <v>12</v>
      </c>
      <c r="F29" s="40"/>
      <c r="G29" s="65">
        <f t="shared" si="0"/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x14ac:dyDescent="0.25">
      <c r="A30" s="79">
        <v>20</v>
      </c>
      <c r="B30" s="61">
        <v>915111</v>
      </c>
      <c r="C30" s="62" t="s">
        <v>81</v>
      </c>
      <c r="D30" s="63" t="s">
        <v>40</v>
      </c>
      <c r="E30" s="64">
        <v>403</v>
      </c>
      <c r="F30" s="40"/>
      <c r="G30" s="65">
        <f t="shared" si="0"/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6.25" thickBot="1" x14ac:dyDescent="0.3">
      <c r="A31" s="80">
        <v>21</v>
      </c>
      <c r="B31" s="66">
        <v>915221</v>
      </c>
      <c r="C31" s="67" t="s">
        <v>82</v>
      </c>
      <c r="D31" s="68" t="s">
        <v>40</v>
      </c>
      <c r="E31" s="69">
        <v>403</v>
      </c>
      <c r="F31" s="41"/>
      <c r="G31" s="70">
        <f t="shared" si="0"/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x14ac:dyDescent="0.25">
      <c r="B32" s="36"/>
      <c r="C32" s="142" t="s">
        <v>53</v>
      </c>
      <c r="D32" s="103"/>
      <c r="E32" s="103"/>
      <c r="F32" s="143"/>
      <c r="G32" s="71">
        <f>SUM(G11:G31)</f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x14ac:dyDescent="0.25">
      <c r="A33" s="36"/>
      <c r="B33" s="36"/>
      <c r="C33" s="144" t="s">
        <v>55</v>
      </c>
      <c r="D33" s="92"/>
      <c r="E33" s="92"/>
      <c r="F33" s="86"/>
      <c r="G33" s="72">
        <f>G32*0.21</f>
        <v>0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6.5" customHeight="1" thickBot="1" x14ac:dyDescent="0.3">
      <c r="A34" s="42"/>
      <c r="B34" s="73"/>
      <c r="C34" s="145" t="s">
        <v>59</v>
      </c>
      <c r="D34" s="146"/>
      <c r="E34" s="146"/>
      <c r="F34" s="90"/>
      <c r="G34" s="74">
        <f>G32+G33</f>
        <v>0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2"/>
      <c r="B35" s="73"/>
      <c r="C35" s="75"/>
      <c r="D35" s="42"/>
      <c r="E35" s="76"/>
      <c r="F35" s="77"/>
      <c r="G35" s="77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36"/>
      <c r="B36" s="36"/>
      <c r="C36" s="82" t="s">
        <v>76</v>
      </c>
      <c r="D36" s="36"/>
      <c r="E36" s="36"/>
      <c r="F36" s="36"/>
      <c r="G36" s="36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36"/>
      <c r="C37" s="36"/>
      <c r="D37" s="36"/>
      <c r="E37" s="36"/>
      <c r="F37" s="36"/>
      <c r="G37" s="36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81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.75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5.75" customHeight="1" x14ac:dyDescent="0.2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5.75" customHeight="1" x14ac:dyDescent="0.25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5.75" customHeight="1" x14ac:dyDescent="0.25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ht="15.75" customHeight="1" x14ac:dyDescent="0.25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spans="1:26" ht="15.75" customHeight="1" x14ac:dyDescent="0.25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spans="1:26" ht="15.75" customHeight="1" x14ac:dyDescent="0.25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 spans="1:26" ht="15.75" customHeight="1" x14ac:dyDescent="0.25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  <row r="1013" spans="1:26" ht="15" customHeight="1" x14ac:dyDescent="0.25">
      <c r="A1013" s="4"/>
      <c r="B1013" s="4"/>
      <c r="C1013" s="4"/>
      <c r="D1013" s="4"/>
      <c r="E1013" s="4"/>
      <c r="F1013" s="4"/>
      <c r="G1013" s="4"/>
    </row>
    <row r="1014" spans="1:26" ht="15" customHeight="1" x14ac:dyDescent="0.25">
      <c r="A1014" s="4"/>
      <c r="B1014" s="4"/>
      <c r="C1014" s="4"/>
      <c r="D1014" s="4"/>
      <c r="E1014" s="4"/>
      <c r="F1014" s="4"/>
      <c r="G1014" s="4"/>
    </row>
  </sheetData>
  <mergeCells count="5">
    <mergeCell ref="A1:G1"/>
    <mergeCell ref="A3:G3"/>
    <mergeCell ref="C32:F32"/>
    <mergeCell ref="C33:F33"/>
    <mergeCell ref="C34:F34"/>
  </mergeCells>
  <pageMargins left="0.70866141732283472" right="0.70866141732283472" top="0.78740157480314965" bottom="0.78740157480314965" header="0" footer="0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</vt:lpstr>
      <vt:lpstr>III-2409</vt:lpstr>
      <vt:lpstr>III-24015</vt:lpstr>
      <vt:lpstr>III-24017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Jakub Kliment</cp:lastModifiedBy>
  <cp:lastPrinted>2024-08-28T10:14:07Z</cp:lastPrinted>
  <dcterms:created xsi:type="dcterms:W3CDTF">2019-06-03T13:28:04Z</dcterms:created>
  <dcterms:modified xsi:type="dcterms:W3CDTF">2024-08-29T12:29:37Z</dcterms:modified>
</cp:coreProperties>
</file>