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drawings/drawing1.xml" ContentType="application/vnd.openxmlformats-officedocument.drawing+xml"/>
  <Override PartName="/xl/worksheets/sheet2.xml" ContentType="application/vnd.openxmlformats-officedocument.spreadsheetml.worksheet+xml"/>
  <Override PartName="/xl/drawings/drawing2.xml" ContentType="application/vnd.openxmlformats-officedocument.drawing+xml"/>
  <Override PartName="/xl/worksheets/sheet3.xml" ContentType="application/vnd.openxmlformats-officedocument.spreadsheetml.worksheet+xml"/>
  <Override PartName="/xl/drawings/drawing3.xml" ContentType="application/vnd.openxmlformats-officedocument.drawing+xml"/>
  <Override PartName="/xl/worksheets/sheet4.xml" ContentType="application/vnd.openxmlformats-officedocument.spreadsheetml.worksheet+xml"/>
  <Override PartName="/xl/drawings/drawing4.xml" ContentType="application/vnd.openxmlformats-officedocument.drawing+xml"/>
  <Override PartName="/xl/worksheets/sheet5.xml" ContentType="application/vnd.openxmlformats-officedocument.spreadsheetml.worksheet+xml"/>
  <Override PartName="/xl/drawings/drawing5.xml" ContentType="application/vnd.openxmlformats-officedocument.drawing+xml"/>
  <Override PartName="/xl/worksheets/sheet6.xml" ContentType="application/vnd.openxmlformats-officedocument.spreadsheetml.worksheet+xml"/>
  <Override PartName="/xl/drawings/drawing6.xml" ContentType="application/vnd.openxmlformats-officedocument.drawing+xml"/>
  <Override PartName="/xl/worksheets/sheet7.xml" ContentType="application/vnd.openxmlformats-officedocument.spreadsheetml.worksheet+xml"/>
  <Override PartName="/xl/drawings/drawing7.xml" ContentType="application/vnd.openxmlformats-officedocument.drawing+xml"/>
  <Override PartName="/xl/worksheets/sheet8.xml" ContentType="application/vnd.openxmlformats-officedocument.spreadsheetml.worksheet+xml"/>
  <Override PartName="/xl/drawings/drawing8.xml" ContentType="application/vnd.openxmlformats-officedocument.drawing+xml"/>
  <Override PartName="/xl/worksheets/sheet9.xml" ContentType="application/vnd.openxmlformats-officedocument.spreadsheetml.worksheet+xml"/>
  <Override PartName="/xl/drawings/drawing9.xml" ContentType="application/vnd.openxmlformats-officedocument.drawing+xml"/>
  <Override PartName="/xl/worksheets/sheet10.xml" ContentType="application/vnd.openxmlformats-officedocument.spreadsheetml.worksheet+xml"/>
  <Override PartName="/xl/drawings/drawing10.xml" ContentType="application/vnd.openxmlformats-officedocument.drawing+xml"/>
  <Override PartName="/xl/worksheets/sheet11.xml" ContentType="application/vnd.openxmlformats-officedocument.spreadsheetml.worksheet+xml"/>
  <Override PartName="/xl/drawings/drawing11.xml" ContentType="application/vnd.openxmlformats-officedocument.drawing+xml"/>
  <Override PartName="/xl/worksheets/sheet12.xml" ContentType="application/vnd.openxmlformats-officedocument.spreadsheetml.worksheet+xml"/>
  <Override PartName="/xl/drawings/drawing12.xml" ContentType="application/vnd.openxmlformats-officedocument.drawing+xml"/>
  <Override PartName="/xl/worksheets/sheet13.xml" ContentType="application/vnd.openxmlformats-officedocument.spreadsheetml.worksheet+xml"/>
  <Override PartName="/xl/drawings/drawing13.xml" ContentType="application/vnd.openxmlformats-officedocument.drawing+xml"/>
  <Override PartName="/xl/worksheets/sheet14.xml" ContentType="application/vnd.openxmlformats-officedocument.spreadsheetml.worksheet+xml"/>
  <Override PartName="/xl/drawings/drawing14.xml" ContentType="application/vnd.openxmlformats-officedocument.drawing+xml"/>
  <Override PartName="/xl/worksheets/sheet15.xml" ContentType="application/vnd.openxmlformats-officedocument.spreadsheetml.worksheet+xml"/>
  <Override PartName="/xl/drawings/drawing15.xml" ContentType="application/vnd.openxmlformats-officedocument.drawing+xml"/>
  <Override PartName="/xl/worksheets/sheet16.xml" ContentType="application/vnd.openxmlformats-officedocument.spreadsheetml.worksheet+xml"/>
  <Override PartName="/xl/drawings/drawing16.xml" ContentType="application/vnd.openxmlformats-officedocument.drawing+xml"/>
  <Override PartName="/xl/worksheets/sheet17.xml" ContentType="application/vnd.openxmlformats-officedocument.spreadsheetml.worksheet+xml"/>
  <Override PartName="/xl/drawings/drawing17.xml" ContentType="application/vnd.openxmlformats-officedocument.drawing+xml"/>
  <Override PartName="/xl/worksheets/sheet18.xml" ContentType="application/vnd.openxmlformats-officedocument.spreadsheetml.worksheet+xml"/>
  <Override PartName="/xl/drawings/drawing18.xml" ContentType="application/vnd.openxmlformats-officedocument.drawing+xml"/>
  <Override PartName="/xl/worksheets/sheet19.xml" ContentType="application/vnd.openxmlformats-officedocument.spreadsheetml.worksheet+xml"/>
  <Override PartName="/xl/drawings/drawing19.xml" ContentType="application/vnd.openxmlformats-officedocument.drawing+xml"/>
  <Override PartName="/xl/worksheets/sheet20.xml" ContentType="application/vnd.openxmlformats-officedocument.spreadsheetml.worksheet+xml"/>
  <Override PartName="/xl/drawings/drawing20.xml" ContentType="application/vnd.openxmlformats-officedocument.drawing+xml"/>
  <Override PartName="/xl/worksheets/sheet21.xml" ContentType="application/vnd.openxmlformats-officedocument.spreadsheetml.worksheet+xml"/>
  <Override PartName="/xl/drawings/drawing21.xml" ContentType="application/vnd.openxmlformats-officedocument.drawing+xml"/>
  <Override PartName="/xl/worksheets/sheet22.xml" ContentType="application/vnd.openxmlformats-officedocument.spreadsheetml.worksheet+xml"/>
  <Override PartName="/xl/drawings/drawing22.xml" ContentType="application/vnd.openxmlformats-officedocument.drawing+xml"/>
  <Override PartName="/xl/worksheets/sheet23.xml" ContentType="application/vnd.openxmlformats-officedocument.spreadsheetml.worksheet+xml"/>
  <Override PartName="/xl/drawings/drawing23.xml" ContentType="application/vnd.openxmlformats-officedocument.drawing+xml"/>
  <Override PartName="/xl/worksheets/sheet24.xml" ContentType="application/vnd.openxmlformats-officedocument.spreadsheetml.worksheet+xml"/>
  <Override PartName="/xl/drawings/drawing24.xml" ContentType="application/vnd.openxmlformats-officedocument.drawing+xml"/>
  <Override PartName="/xl/worksheets/sheet25.xml" ContentType="application/vnd.openxmlformats-officedocument.spreadsheetml.worksheet+xml"/>
  <Override PartName="/xl/drawings/drawing25.xml" ContentType="application/vnd.openxmlformats-officedocument.drawing+xml"/>
  <Override PartName="/xl/worksheets/sheet26.xml" ContentType="application/vnd.openxmlformats-officedocument.spreadsheetml.worksheet+xml"/>
  <Override PartName="/xl/drawings/drawing26.xml" ContentType="application/vnd.openxmlformats-officedocument.drawing+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fileSharing userName="l.piha" reservationPassword="0"/>
  <workbookPr/>
  <bookViews>
    <workbookView xWindow="240" yWindow="120" windowWidth="14940" windowHeight="9225" activeTab="0"/>
  </bookViews>
  <sheets>
    <sheet name="Rekapitulace" sheetId="1" r:id="rId1"/>
    <sheet name="000" sheetId="2" r:id="rId2"/>
    <sheet name="001" sheetId="3" r:id="rId3"/>
    <sheet name="002" sheetId="4" r:id="rId4"/>
    <sheet name="003" sheetId="5" r:id="rId5"/>
    <sheet name="011" sheetId="6" r:id="rId6"/>
    <sheet name="012" sheetId="7" r:id="rId7"/>
    <sheet name="101" sheetId="8" r:id="rId8"/>
    <sheet name="102" sheetId="9" r:id="rId9"/>
    <sheet name="134" sheetId="10" r:id="rId10"/>
    <sheet name="135" sheetId="11" r:id="rId11"/>
    <sheet name="136" sheetId="12" r:id="rId12"/>
    <sheet name="191" sheetId="13" r:id="rId13"/>
    <sheet name="192" sheetId="14" r:id="rId14"/>
    <sheet name="201" sheetId="15" r:id="rId15"/>
    <sheet name="202" sheetId="16" r:id="rId16"/>
    <sheet name="321" sheetId="17" r:id="rId17"/>
    <sheet name="331" sheetId="18" r:id="rId18"/>
    <sheet name="341" sheetId="19" r:id="rId19"/>
    <sheet name="342" sheetId="20" r:id="rId20"/>
    <sheet name="401" sheetId="21" r:id="rId21"/>
    <sheet name="402" sheetId="22" r:id="rId22"/>
    <sheet name="801" sheetId="23" r:id="rId23"/>
    <sheet name="802" sheetId="24" r:id="rId24"/>
    <sheet name="803.a" sheetId="25" r:id="rId25"/>
    <sheet name="803.b" sheetId="26" r:id="rId26"/>
  </sheets>
  <definedNames/>
  <calcPr/>
  <webPublishing/>
</workbook>
</file>

<file path=xl/sharedStrings.xml><?xml version="1.0" encoding="utf-8"?>
<sst xmlns="http://schemas.openxmlformats.org/spreadsheetml/2006/main" count="9780" uniqueCount="1864">
  <si>
    <t>Firma: ---</t>
  </si>
  <si>
    <t>Rekapitulace ceny</t>
  </si>
  <si>
    <t>Stavba: 2020/0036 - II/611 Kostelní Lhota-Přední Lhota</t>
  </si>
  <si>
    <t>Varianta: 1 PDPS - I.etapa km 30.859-37.074</t>
  </si>
  <si>
    <t>Celková cena bez DPH:</t>
  </si>
  <si>
    <t>Celková cena s DPH:</t>
  </si>
  <si>
    <t>Objekt</t>
  </si>
  <si>
    <t>Popis</t>
  </si>
  <si>
    <t>Cena bez DPH</t>
  </si>
  <si>
    <t>DPH</t>
  </si>
  <si>
    <t>Cena s DPH</t>
  </si>
  <si>
    <t>ASPE10</t>
  </si>
  <si>
    <t>S</t>
  </si>
  <si>
    <t>Soupis prací objektu</t>
  </si>
  <si>
    <t xml:space="preserve">Stavba: </t>
  </si>
  <si>
    <t>2020/0036</t>
  </si>
  <si>
    <t>II/611 Kostelní Lhota-Přední Lhota</t>
  </si>
  <si>
    <t>O</t>
  </si>
  <si>
    <t>Rozpočet:</t>
  </si>
  <si>
    <t>0,00</t>
  </si>
  <si>
    <t>15,00</t>
  </si>
  <si>
    <t>21,00</t>
  </si>
  <si>
    <t>2</t>
  </si>
  <si>
    <t>3</t>
  </si>
  <si>
    <t>000</t>
  </si>
  <si>
    <t>Vedlejší náklady</t>
  </si>
  <si>
    <t>Typ</t>
  </si>
  <si>
    <t>0</t>
  </si>
  <si>
    <t>Poř. číslo</t>
  </si>
  <si>
    <t>1</t>
  </si>
  <si>
    <t>Kód položky</t>
  </si>
  <si>
    <t>Varianta</t>
  </si>
  <si>
    <t>Název položky</t>
  </si>
  <si>
    <t>4</t>
  </si>
  <si>
    <t>MJ</t>
  </si>
  <si>
    <t>5</t>
  </si>
  <si>
    <t>Množství</t>
  </si>
  <si>
    <t>6</t>
  </si>
  <si>
    <t>Jednotková cena</t>
  </si>
  <si>
    <t>Jednotková</t>
  </si>
  <si>
    <t>9</t>
  </si>
  <si>
    <t>Celkem</t>
  </si>
  <si>
    <t>10</t>
  </si>
  <si>
    <t>SD</t>
  </si>
  <si>
    <t>Všeobecné konstrukce a práce</t>
  </si>
  <si>
    <t>P</t>
  </si>
  <si>
    <t>02710</t>
  </si>
  <si>
    <t/>
  </si>
  <si>
    <t>POMOC PRÁCE ZŘÍZ NEBO ZAJIŠŤ OBJÍŽĎKY A PŘÍSTUP CESTY</t>
  </si>
  <si>
    <t>KPL</t>
  </si>
  <si>
    <t>PP</t>
  </si>
  <si>
    <t>Náklady na opravu poskozených komunikací na objízdných trasách - Preliminář - pevná cena 12 000 000 - čerpáno dle skutečnosti se souhlasem investora. 
Položka zahrnuje odfrézování a pokládku nových obrusných, příp. podkladních vrstev, příslušné spojovací a infiltrační postřiky, napojení na stávajícíc stav (řezání, zálivky). Výkaz výměr bude vystaven investorem a oceněn jednotkovými cenami dle SO 101/102 dle nabídkového/odbytového rozpočtu. 
DIO pro obnovu objízdných tras bude oceněno individuálně, dle situace. 
Cenová soustava 2023_OTSKP-OTSK 2023 Expertní ceny 
PEVNÁ CENA 12 000 000,- Kč</t>
  </si>
  <si>
    <t>VV</t>
  </si>
  <si>
    <t>1=1,00 [A]</t>
  </si>
  <si>
    <t>TS</t>
  </si>
  <si>
    <t>zahrnuje veškeré náklady spojené s objednatelem požadovanými zařízeními</t>
  </si>
  <si>
    <t>02730</t>
  </si>
  <si>
    <t>a</t>
  </si>
  <si>
    <t>POMOC PRÁCE ZŘÍZ NEBO ZAJIŠŤ OCHRANU INŽENÝRSKÝCH SÍTÍ</t>
  </si>
  <si>
    <t>Vodovod - vytyčení, manipulace, ochrana</t>
  </si>
  <si>
    <t>b</t>
  </si>
  <si>
    <t>Kanalizace - vytyčení, manipulace, ochrana</t>
  </si>
  <si>
    <t>c</t>
  </si>
  <si>
    <t>Sdělovací vedení různých správců - vytyčení, manipulace, ochrana</t>
  </si>
  <si>
    <t>d</t>
  </si>
  <si>
    <t>Elektrická vedení různých správců - vytyčení, manipulace, ochrana</t>
  </si>
  <si>
    <t>02811</t>
  </si>
  <si>
    <t>PRŮZKUMNÉ PRÁCE GEOTECHNICKÉ NA POVRCHU</t>
  </si>
  <si>
    <t>Zjištění a zdokumentování stávajícího stavu</t>
  </si>
  <si>
    <t>zahrnuje veškeré náklady spojené s objednatelem požadovanými pracemi</t>
  </si>
  <si>
    <t>7</t>
  </si>
  <si>
    <t>02910</t>
  </si>
  <si>
    <t>OSTATNÍ POŽADAVKY - ZEMĚMĚŘIČSKÁ MĚŘENÍ</t>
  </si>
  <si>
    <t>SOUBOR</t>
  </si>
  <si>
    <t>Zaměření skutečného provedení stavby pro účel kolaudace</t>
  </si>
  <si>
    <t>zahrnuje veškeré náklady spojené s objednatelem požadovanými pracemi,  
- pro stanovení orientační investorské ceny určete jednotkovou cenu jako 1% odhadované ceny stavby</t>
  </si>
  <si>
    <t>8</t>
  </si>
  <si>
    <t>02911</t>
  </si>
  <si>
    <t>OSTATNÍ POŽADAVKY - GEODETICKÉ ZAMĚŘENÍ</t>
  </si>
  <si>
    <t>Geodetické zaměření pro účel vyhotovení geometrický plánů a vytyčení obvodu staveniště</t>
  </si>
  <si>
    <t>02940</t>
  </si>
  <si>
    <t>OSTATNÍ POŽADAVKY - VYPRACOVÁNÍ DOKUMENTACE</t>
  </si>
  <si>
    <t>Dokumentace skutečného provedení stavby</t>
  </si>
  <si>
    <t>02943</t>
  </si>
  <si>
    <t>OSTATNÍ POŽADAVKY - VYPRACOVÁNÍ RDS</t>
  </si>
  <si>
    <t>Realizační dokumentace stavby</t>
  </si>
  <si>
    <t>11</t>
  </si>
  <si>
    <t>02991</t>
  </si>
  <si>
    <t>OSTATNÍ POŽADAVKY - INFORMAČNÍ TABULE</t>
  </si>
  <si>
    <t>KUS</t>
  </si>
  <si>
    <t>"Náklady na zřízení informační tabule (1ks na celou stavbu) s údaji o stavbě s 
textem dle vzoru objednatele (SFDI), včetně kotvení. 
Po ukončení stavby odstranění.</t>
  </si>
  <si>
    <t>4=4,00 [A]</t>
  </si>
  <si>
    <t>položka zahrnuje: 
- dodání a osazení informačních tabulí v předepsaném provedení a množství s obsahem předepsaným zadavatelem 
- veškeré nosné a upevňovací konstrukce 
- základové konstrukce včetně nutných zemních prací 
- demontáž a odvoz po skončení platnosti 
- případně nutné opravy poškozených čátí během platnosti</t>
  </si>
  <si>
    <t>12</t>
  </si>
  <si>
    <t>Pamětní deska s osazením na kamenném podstavci s textem dle vzoru objednatele, 
min. rozměr 40 x 30cm.</t>
  </si>
  <si>
    <t>2=2,00 [A]</t>
  </si>
  <si>
    <t>13</t>
  </si>
  <si>
    <t>03720</t>
  </si>
  <si>
    <t>POMOC PRÁCE ZAJIŠŤ NEBO ZŘÍZ REGULACI A OCHRANU DOPRAVY</t>
  </si>
  <si>
    <t>"Úhrnná částka musí obsahovat veškeré náklady na dočasné úpravy a regulaci 
dopravy (i pěší) na staveništi a nezbytné značení a opatření vyplývající z 
požadavků BOZP na staveništi. Trasy pro pěší v souladu s vyhl. č. 398/2009 Sb., o 
obecných technických požadavcích zabezpečujících bezbariérové užívání staveb. 
Po dobu realizace stavby zajištěn přístup k objektům pro požární techniku, policie, 
záchranné služby.</t>
  </si>
  <si>
    <t>zahrnuje objednatelem povolené náklady na požadovaná zařízení zhotovitele</t>
  </si>
  <si>
    <t>001</t>
  </si>
  <si>
    <t>Demolice mostu ev.č. 611-012</t>
  </si>
  <si>
    <t>014102</t>
  </si>
  <si>
    <t>POPLATKY ZA SKLÁDKU</t>
  </si>
  <si>
    <t>T</t>
  </si>
  <si>
    <t>beton</t>
  </si>
  <si>
    <t>pol. 96715: 8,48 * 2,3 t/m3=19,50 [A] 
pol. 97816: 7,0 * 2,3 t/m3=16,10 [B] 
pol. 96615: 48,60 * 2,3 t/m3=111,78 [C] 
Celkem: A+B+C=147,38 [D]</t>
  </si>
  <si>
    <t>zahrnuje veškeré poplatky provozovateli skládky související s uložením odpadu na skládce.</t>
  </si>
  <si>
    <t>železobeton</t>
  </si>
  <si>
    <t>pol. 96611: 130,6 * 2,5 t/m3=326,50 [A] 
pol. 96616: 225,7 * 2,5 t/m3=564,25 [B]  
pol. 96711: 14,1 * 2,5 t/m3=35,25 [C] 
Celkem: A+B+C=926,00 [D]</t>
  </si>
  <si>
    <t>kamenné obrubníky</t>
  </si>
  <si>
    <t>pol. 96713: 2,56 * 2,6 t/m3=6,66 [D]</t>
  </si>
  <si>
    <t>litý asfalt z římsy</t>
  </si>
  <si>
    <t>pol. 11313: 1,6 * 2,4 t/m3=3,84 [A]</t>
  </si>
  <si>
    <t>014132</t>
  </si>
  <si>
    <t>POPLATKY ZA SKLÁDKU TYP S-NO (NEBEZPEČNÝ ODPAD)</t>
  </si>
  <si>
    <t>Mostní izolace</t>
  </si>
  <si>
    <t>pol. 97817: 267,30 * 0,005  t/m2=1,34 [A]</t>
  </si>
  <si>
    <t>Zemní práce</t>
  </si>
  <si>
    <t>11313</t>
  </si>
  <si>
    <t>ODSTRANĚNÍ KRYTU ZPEVNĚNÝCH PLOCH S ASFALTOVÝM POJIVEM</t>
  </si>
  <si>
    <t>M3</t>
  </si>
  <si>
    <t>Odstranění litého asfaltu tl. 50 mm z povrchu římsy</t>
  </si>
  <si>
    <t>(0,50*0,05*32,0) * 2 =1,60 [A]</t>
  </si>
  <si>
    <t>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</si>
  <si>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12110</t>
  </si>
  <si>
    <t>SEJMUTÍ ORNICE NEBO LESNÍ PŮDY</t>
  </si>
  <si>
    <t>(12,0*5,0) * 4 * 0,15 =36,00 [A]</t>
  </si>
  <si>
    <t>položka zahrnuje sejmutí ornice bez ohledu na tloušťku vrstvy a její vodorovnou dopravu 
nezahrnuje uložení na trvalou skládku</t>
  </si>
  <si>
    <t>Ostatní konstrukce a práce</t>
  </si>
  <si>
    <t>9112B3</t>
  </si>
  <si>
    <t>ZÁBRADLÍ MOSTNÍ SE SVISLOU VÝPLNÍ - DEMONTÁŽ S PŘESUNEM</t>
  </si>
  <si>
    <t>M</t>
  </si>
  <si>
    <t>Odstranění stáv.zábradlí z trubkových profilů (sloupky přímo zabetonované do říms)  
Povinný odkup zhotovitele (cca 40 kg/bm zábradlí)</t>
  </si>
  <si>
    <t>29,0+29,0=58,00 [A]</t>
  </si>
  <si>
    <t>položka zahrnuje: 
- demontáž a odstranění zařízení 
- jeho odvoz na předepsané místo</t>
  </si>
  <si>
    <t>96611</t>
  </si>
  <si>
    <t>BOURÁNÍ KONSTRUKCÍ Z BETONOVÝCH DÍLCŮ</t>
  </si>
  <si>
    <t>Bourání NK - předpjaté nosníky I67 sestavené ze tří mont.dílů spojené zabetonovanými petlicovými styky. Viz TZ a Dispoziční výkres. 
Komplet dle tech.specifikace položky, dle technologie zhotovitele, vč. např. řezání, atd.</t>
  </si>
  <si>
    <t>Viz Dispoziční výkres 
Nosníky I67 
Výměra=plocha I-nosníku x dl. nosníku x počet ks: 
0,575 m2 * 22,0 m* 9 ks =113,85 [A] 
Dobetonávka spár 
Výměra= š.spáry x tl. spáry x ks: 
(0,36*0,12+0,36*0,15) * 8 ks =0,78 [B] 
Dobetonávka dutin na koncích 
Výměra=plocha dutiny x ks x dl.dobetonávky dutin: 
(1,0 m2 * 8 ks * 1,0 m) * 2=16,00 [C] 
Celkem: A+B+C=130,63 [D]</t>
  </si>
  <si>
    <t>položka zahrnuje: 
- rozbourání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</si>
  <si>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96615</t>
  </si>
  <si>
    <t>BOURÁNÍ KONSTRUKCÍ Z PROSTÉHO BETONU</t>
  </si>
  <si>
    <t>Odstranění zpevnění břehů koryta pod mostem z betonu</t>
  </si>
  <si>
    <t>dle příl. Dispoziční výkres - půdorys a pod.řez 
Výměra=šířka zpevnění břehu x dl. zpevnění x tl. 
Levý břeh: 7,70*13,5*0,25=25,99 [A] 
Pravý břeh: 6,70*13,5*0,25=22,61 [B] 
Celkem: A+B=48,60 [C]</t>
  </si>
  <si>
    <t>96616</t>
  </si>
  <si>
    <t>BOURÁNÍ KONSTRUKCÍ ZE ŽELEZOBETONU</t>
  </si>
  <si>
    <t>Opěry mostu (část opěr původní kamenné), předpoklad bez základu, který bude ponechán v zemi. 
Komplet dle tech.specifikace položky, dle technologie zhotovitele.</t>
  </si>
  <si>
    <t>dl. x  š. x v.: 
O1 dřík: (13,0*(1,70*1,0+1,45*2,5)) =69,23 [A] 
O1 záv.zídka: (13,0*0,30*1,5) =5,85 [B] 
K1+K4: (4,65*0,80*5,0) * 2 =37,20 [C] 
O2 dřík: (13,2*(1,70*1,0+1,45*2,5)) =70,29 [D] 
O2 záv.zídka: (13,2*0,30*1,5) =5,94 [E] 
K2+K3: (4,65*0,80*5,0) * 2 =37,20 [F] 
Celkem: A+B+C+D+E+F=225,71 [G]</t>
  </si>
  <si>
    <t>96711</t>
  </si>
  <si>
    <t>VYBOURÁNÍ ČÁSTÍ KONSTRUKCÍ Z BETON DÍLCŮ</t>
  </si>
  <si>
    <t>Odstranění ŽB římsových prefabrikátů</t>
  </si>
  <si>
    <t>Výměra = plocha pref. x dl. římsy x ks: 
(0,22 m2 * 32,0 m) * 2 =14,08 [A]</t>
  </si>
  <si>
    <t>položka zahrnuje: 
- veškerou manipulaci s vybouranou sutí a hmotami včetně uložení na skládku, 
- veškeré další práce plynoucí z technologického předpisu a z platných předpisů, 
nezahrnuje poplatek za skládku, který se vykazuje v položce 0141** (s výjimkou malého množství bouraného materiálu, kde je možné poplatek zahrnout do jednotkové ceny bourání – tento fakt musí být uveden v doplňujícím textu k položce)</t>
  </si>
  <si>
    <t>96713</t>
  </si>
  <si>
    <t>VYBOURÁNÍ ČÁSTÍ KONSTRUKCÍ KAMENNÝCH NA MC</t>
  </si>
  <si>
    <t>kamenný obrubník na mostě</t>
  </si>
  <si>
    <t>Výměra=rozměr obr. x dl.: 
(0,20*0,20*32,0) * 2 =2,56 [A]</t>
  </si>
  <si>
    <t>14</t>
  </si>
  <si>
    <t>96715</t>
  </si>
  <si>
    <t>VYBOURÁNÍ ČÁSTÍ KONSTRUKCÍ BETON</t>
  </si>
  <si>
    <t>Dobetonávka říms mezi obrubníkem a římsovým prefabrikátem</t>
  </si>
  <si>
    <t>Výměra = š. x v. x dl.  
(0,53*0,25*32,0) * 2 =8,48 [A]</t>
  </si>
  <si>
    <t>15</t>
  </si>
  <si>
    <t>967852</t>
  </si>
  <si>
    <t>VYBOURÁNÍ MOST DILATAČ ZÁVĚRŮ POVRCHOVÝCH POSUN DO 100MM</t>
  </si>
  <si>
    <t>Ocel - Povinný odkup zhotovitele</t>
  </si>
  <si>
    <t>2*13,50=27,00 [A]</t>
  </si>
  <si>
    <t>položka zahrnuje veškerou manipulaci s vybouranou sutí a hmotami včetně roztřídění na jednotlivé části a včetně uložení na skládku. Nezahrnuje poplatek za skládku, který se vykazuje v položce 0141** (s výjimkou malého množství bouraného materiálu, kde je možné poplatek zahrnout do jednotkové ceny bourání – tento fakt musí být uveden v doplňujícím textu k položce) 
položka zahrnuje veškeré další práce plynoucí z technologického předpisu a z platných předpisů</t>
  </si>
  <si>
    <t>16</t>
  </si>
  <si>
    <t>967864</t>
  </si>
  <si>
    <t>VYBOURÁNÍ MOST LOŽISEK Z OCELI (OCELOLITINY)</t>
  </si>
  <si>
    <t>Povinný odkup zhotovitele</t>
  </si>
  <si>
    <t>2*9 ks =18,00 [A]</t>
  </si>
  <si>
    <t>- položka zahrnuje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položka zahrnuje veškeré další práce plynoucí z technologického předpisu a z platných předpisů</t>
  </si>
  <si>
    <t>17</t>
  </si>
  <si>
    <t>97816</t>
  </si>
  <si>
    <t>ODSEKÁNÍ VRSTVY VYROVNÁVACÍHO BETONU NA MOSTECH</t>
  </si>
  <si>
    <t>Ochrana izolace na mostě - beton tl. 30 mm</t>
  </si>
  <si>
    <t>10,60*22,0*0,03=7,00 [A]</t>
  </si>
  <si>
    <t>Položka zahrnuje: 
- položka zahrnuje veškeré práce plynoucí z technologického předpisu a z platných předpisů 
- veškerou manipulaci s vybouranou sutí a hmotami včetně uložení na skládku. 
Položka nezahrnuje: 
- poplatek za skládku, který se vykazuje v položce 0141** (s výjimkou malého množství bouraného materiálu, kde je možné poplatek zahrnout do jednotkové ceny bourání – tento fakt musí být uveden v doplňujícím textu k položce)</t>
  </si>
  <si>
    <t>18</t>
  </si>
  <si>
    <t>97817</t>
  </si>
  <si>
    <t>ODSTRANĚNÍ MOSTNÍ IZOLACE</t>
  </si>
  <si>
    <t>M2</t>
  </si>
  <si>
    <t>hydroizolace z asf. pásů</t>
  </si>
  <si>
    <t>12,15*22,0=267,30 [A]</t>
  </si>
  <si>
    <t>002</t>
  </si>
  <si>
    <t>Demolice mostu ev.č. 611-013</t>
  </si>
  <si>
    <t>pol.96615: 11,0 * 2,3 t/m3 =25,30 [A]</t>
  </si>
  <si>
    <t>pol. 96716: 2,63 * 2,5 t/m3 =6,58 [A]</t>
  </si>
  <si>
    <t>kámen</t>
  </si>
  <si>
    <t>96613a: 199,90 * 2,6 t/m3 =519,74 [A] 
96613b: 15,40 * 2,6  t/m3 =40,04 [B] 
odpočet materiálu pro novou dlažbu z lom.kamene (viz SO 202, pol.465512): -45,7 * 2,6 t/m3 =- 118,82 [C] 
odpočet materiálu pro novou dlažbu z lom.kamene (viz SO 201, pol.465512): -18,5 * 2,6 t/m3 =-48,10 [D] 
Celkem: A+B+C+D=392,86 [E]</t>
  </si>
  <si>
    <t>(10,0*3,0) * 4 *0,15=18,00 [A]</t>
  </si>
  <si>
    <t>131732</t>
  </si>
  <si>
    <t>HLOUBENÍ JAM ZAPAŽ I NEPAŽ TŘ. I, ODVOZ DO 2KM</t>
  </si>
  <si>
    <t>Výkop nutný pro democi mostu, odvoz na meziskládku (zpětný zásyp koryta pro vrtání pilot)</t>
  </si>
  <si>
    <t>Viz výkres 201-Zemní práce 
Přesypávka klenbové konstrukce 
Výměra=plocha odm.digit. z podél.řezu x šířka mezi parapetními zídkami: 
9,5 * 8,5=80,75 [A] 
Výkop v rubu opěr nutný pro demolici mostu 
Výměra=plocha výkopu x dl.výkopu x 2 (opěry): 
(5,0*3,0/2)*12,0 * 2=180,00 [B] 
Celkem: A+B=260,75 [C]</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</si>
  <si>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</si>
  <si>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17120</t>
  </si>
  <si>
    <t>ULOŽENÍ SYPANINY DO NÁSYPŮ A NA SKLÁDKY BEZ ZHUTNĚNÍ</t>
  </si>
  <si>
    <t>Uložení na mezideponii se zpětným využitím</t>
  </si>
  <si>
    <t>pol.131732: 260,75=260,75 [A]</t>
  </si>
  <si>
    <t>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</si>
  <si>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9115C3</t>
  </si>
  <si>
    <t>SVODIDLO OCEL MOSTNÍ JEDNOSTR, ÚROVEŇ ZADRŽ H2 - DEMONTÁŽ S PŘESUNEM</t>
  </si>
  <si>
    <t>Ocel.svodidlo - komplet demontáž a odvoz 
Povinný odkup zhotovitelem</t>
  </si>
  <si>
    <t>18,0*2=36,00 [A]</t>
  </si>
  <si>
    <t>96613</t>
  </si>
  <si>
    <t>BOURÁNÍ KONSTRUKCÍ Z KAMENE NA MC</t>
  </si>
  <si>
    <t>Masivní kamenné opěry, pilíř, čelní zdi a šikmá křídla – kvádrové zdivo z pískovce - VELKÉ KAMENNÉ BLOKY 
NK - dva segmentové klenební pasy tl. cca 50 cm z pískovcových kvádrů 
Komplet rozbourání dle postupu zhotovitele, veškeré pomocné konstrukce, manipulace se sutí, dle tech.specifikace položky</t>
  </si>
  <si>
    <t>viz příl. Dispoziční výkres 
předpokládané výměry (přesné rozměry založení zasypaných kcí nejsou známy) 
opěry (dl. x š. x v.): (9,70*1,80*2,60) * 2 =90,79 [A] 
střední pilíř vč.předsazených částí (dl. x š. x v.): (11,0*1,20*3,0) =39,60 [B] 
parapetní zídky (plocha odm.digit. x tl. zídky): (13,80*0,60) * 2 =16,56 [C] 
klenby (dl.klenby po oblouku x tl. x š.): (4,30*0,55*9,7) * 2 =45,88 [D] 
zpevnění svahových kuželů: (3,14*1,5*3,0/4)*0,5 * 4 =7,07 [E] 
Celkem: A+B+C+D+E=199,90 [F]</t>
  </si>
  <si>
    <t>Zpevnění koryta z lom.kamene</t>
  </si>
  <si>
    <t>levý břeh 1.mostního otvoru (viz Podélný řez) 
výměra=plocha příč.řezu zpevnění x dl. zpevnění: 
1,0 m2 * 11,0 =11,00 [A] 
dno koryta 1. mostního otvoru 
výměra = š. x tl. x dl. 
2,0*0,20*11,0=4,40 [B] 
Celkem: A+B=15,40 [C]</t>
  </si>
  <si>
    <t>Zpevnění koryta - pravý břeh 1. mostního otvoru (viz Podélný řez)</t>
  </si>
  <si>
    <t>výměra=plocha příč.řezu zpevnění x dl. zpevnění: 
1,0 m2 * 11,0 =11,00 [A]</t>
  </si>
  <si>
    <t>96716</t>
  </si>
  <si>
    <t>VYBOURÁNÍ ČÁSTÍ KONSTRUKCÍ ŽELEZOBET</t>
  </si>
  <si>
    <t>ŽB  římsy (viz Příčný řez)</t>
  </si>
  <si>
    <t>dl. x  š. x tl.: 
(12,50*0,70*0,15) * 2 =2,63 [A]</t>
  </si>
  <si>
    <t>003</t>
  </si>
  <si>
    <t>Demolice mostu ev.č. 611-011</t>
  </si>
  <si>
    <t>pol. 96715: 4,93 * 2,3 t/m3 =11,34 [A]</t>
  </si>
  <si>
    <t>pol. 96716: 12,35 * 2,5 t/m3 =30,88 [A]</t>
  </si>
  <si>
    <t>lomový kámen</t>
  </si>
  <si>
    <t>pol. 96613: 68,75 * 2,6 t/m3 =178,75 [A]</t>
  </si>
  <si>
    <t>Výkop nutný pro democi mostu, odvoz na meziskládku</t>
  </si>
  <si>
    <t>Viz výkres 201-Zemní práce 
Přesypávka klenbové konstrukce 
Výměra=plocha odm.digit. z podél.řezu x šířka mezi parapetními zídkami: 
8,0 m2 * 8,5=68,00 [A] 
Výkop v rubu opěr nutný pro demolici mostu 
Výměra=plocha výkopu x dl.výkopu x 2 (opěry): 
(2,0*2,0/2)*12,0 * 2=48,00 [B] 
Celkem: A+B=116,00 [C]</t>
  </si>
  <si>
    <t>pol.131732: 116,0=116,00 [A]</t>
  </si>
  <si>
    <t>Odstranění stáv.zábradlí z trubkových profilů (sloupky přímo zabetonované do říms)  
Povinný odkup zhotovitele (cca 35 kg/bm zábradlí)</t>
  </si>
  <si>
    <t>12,0+12,0=24,00 [A]</t>
  </si>
  <si>
    <t>Masivní kamenné opěry, pilíř, čelní zdi z lomového kamene - odbourání po úroveň terénu pod mostem 
NK - dva segmentové klenební pasy tl. cca 50 cm z lomového kamene - odbourání  
Rozbourání dle postupu zhotovitele, veškeré pomocné konstrukce, manipulace se sutí, dle tech.specifikace položky 
vč. ochrany vodovodu proti poškození(viz TZ a výkresy)</t>
  </si>
  <si>
    <t>viz příl. Dispoziční výkres 
předpokládané výměry (přesné rozměry založení zasypaných kcí nejsou známy) 
opěry po úroveň terénu (dl. x š. x v.): (9,50*1,20*0,50) * 2 =11,40 [A] 
střední pilíř vč.předsazených částí po úroveň ter. (dl. x š. x v.): (10,5*1,0*0,9) =9,45 [B] 
parapetní zídka vpravo předpoklad za žb nosníkem (plocha odm.digit. x tl. zídky): (11,0*0,50) =5,50 [C] 
parapetní zídka vlevo spodní část (plocha odm.digit. x tl. zídky): 5,0*0,5 =2,50 [D] 
klenby (dl.klenby po oblouku x tl. x š.): (4,20*0,5*9,5) * 2 =39,90 [E] 
Celkem: A+B+C+D+E=68,75 [F]</t>
  </si>
  <si>
    <t>96712</t>
  </si>
  <si>
    <t>VYBOURÁNÍ ČÁSTÍ KONSTRUKCÍ KAMENNÝCH NA SUCHO</t>
  </si>
  <si>
    <t>Zpevnění dna z lomového kamene pod mostem na sucho 
Odstranění jen v místě nového propustku - zpětné použití na zpevnění čel propustku</t>
  </si>
  <si>
    <t>2,0*10,0*0,2=4,00 [A]</t>
  </si>
  <si>
    <t>Horní část parapetní zídky vlevo (oprava kamenné zídky): 12,5*0,5*0,5=3,13 [A] 
Zpevnění svahových kuželů z prostého betonu vpravo 
(2,0*1,5*0,3) * 2 =1,80 [B] 
Celkem: A+B=4,93 [C]</t>
  </si>
  <si>
    <t>viz Dispoziční výkres 
ŽB  římsy 
dl. x  š. x tl.: 
(12,50*0,65*0,15) + (12,5*0,56*0,15) =2,27 [A] 
Rozšíření NK vpravo - ŽB spojitý nosník 
12,5*0,65*0,60=4,88 [B] 
Rozšíření krajních opěr vpravo 
(2,0*0,65*2,0) * 2=5,20 [C]  
Celkem: A+B+C=12,35 [D]</t>
  </si>
  <si>
    <t>011</t>
  </si>
  <si>
    <t>Příprava území pro SO 101</t>
  </si>
  <si>
    <t>uložení pařezů na skládku:79,90*0,25 (objem pařezu)*0,7 (objemová hmotnost t/m3)=13,98 [A] 
Nestmelené vrstvy: 3003*1,6(objemová hmotnost)=4 804,80 [B] 
CELKEM:A+B=4 818,78 [C]</t>
  </si>
  <si>
    <t>betonové pasy: 32*0,2*1*2,3(objemová hmotnost betonu)=14,72 [B]</t>
  </si>
  <si>
    <t>11120</t>
  </si>
  <si>
    <t>ODSTRANĚNÍ KŘOVIN</t>
  </si>
  <si>
    <t>Mimolesní zeleň:907=907,00 [A] 
Lesní porosty: 1366=1 366,00 [B] 
CELKEM:A+B=2 273,00 [C]</t>
  </si>
  <si>
    <t>odstranění křovin a stromů do průměru 100 mm 
doprava dřevin bez ohledu na vzdálenost 
spálení na hromadách nebo štěpkování</t>
  </si>
  <si>
    <t>11130</t>
  </si>
  <si>
    <t>SEJMUTÍ DRNU</t>
  </si>
  <si>
    <t>Včetně poplatku za uložení na skládku.</t>
  </si>
  <si>
    <t>26244=26 244,00 [A]</t>
  </si>
  <si>
    <t>včetně vodorovné dopravy  a uložení na skládku</t>
  </si>
  <si>
    <t>11204</t>
  </si>
  <si>
    <t>KÁCENÍ STROMŮ D KMENE DO 0,3M S ODSTRANĚNÍM PAŘEZŮ</t>
  </si>
  <si>
    <t>odkup vytěženého materiálu zhotovitelem dle směrnice SGŘ č.6/2013, verze 3.0.Odstraněné pařezy budou uloženy na skládku.</t>
  </si>
  <si>
    <t>mimolesní zeleň:135=135,00 [A] 
lesní porosty:77=77,00 [B] 
CELKEM:A+B=212,00 [C]</t>
  </si>
  <si>
    <t>Kácení stromů se měří v [ks] poražených stromů (průměr stromů se měří ve výšce 1,3m nad terénem) a zahrnuje zejména: 
- poražení stromu a osekání větví 
- spálení větví na hromadách nebo štěpkování 
- dopravu a uložení kmenů, případné další práce s nimi dle pokynů zadávací dokumentace 
Odstranění pařezů se měří v [ks] vytrhaných nebo vykopaných pařezů a zahrnuje zejména: 
- vytrhání nebo vykopání pařezů 
- veškeré zemní práce spojené s odstraněním pařezů 
- dopravu a uložení pařezů, případně další práce s nimi dle pokynů zadávací dokumentace 
- zásyp jam po pařezech</t>
  </si>
  <si>
    <t>11211</t>
  </si>
  <si>
    <t>KÁCENÍ STROMŮ D KMENE DO 0,5M</t>
  </si>
  <si>
    <t>odkup vytěženého materiálu zhotovitelem dle směrnice SGŘ č.6/2013, verze 3.0</t>
  </si>
  <si>
    <t>Mimolesní zeleň:7=7,00 [A] 
Lesní porosty:44=44,00 [B] 
CELKEM:A+B=51,00 [C]</t>
  </si>
  <si>
    <t>Kácení stromů se měří v [ks] poražených stromů (průměr stromů se měří ve výšce 1,3m nad terénem) a zahrnuje zejména: 
- poražení stromu a osekání větví 
- spálení větví na hromadách nebo štěpkování 
- dopravu a uložení kmenů, případné další práce s nimi dle pokynů zadávací dokumentace</t>
  </si>
  <si>
    <t>11212</t>
  </si>
  <si>
    <t>KÁCENÍ STROMŮ D KMENE DO 0,9M</t>
  </si>
  <si>
    <t>Mimolesní zeleň:2=2,00 [A] 
Lesní porosty:11=11,00 [B] 
CELKEM:A+B=13,00 [C]</t>
  </si>
  <si>
    <t>11213</t>
  </si>
  <si>
    <t>KÁCENÍ STROMŮ D KMENE PŘES 0,9M</t>
  </si>
  <si>
    <t>lesní porosty:2=2,00 [A]</t>
  </si>
  <si>
    <t>11221</t>
  </si>
  <si>
    <t>ODSTRANĚNÍ PAŘEZŮ D DO 0,5M</t>
  </si>
  <si>
    <t>Odstraněné pařezy budou uloženy na skládku.</t>
  </si>
  <si>
    <t>Odstranění samostatných pařezů do 30 cm: 212*0,05=10,60 [A] 
Odstranění pařezů 31 - 50 cm: 51*1,05=53,55 [B] 
Celkem:A+B=64,15 [C]</t>
  </si>
  <si>
    <t>Odstranění pařezů se měří v [ks] vytrhaných nebo vykopaných pařezů, průměr pařezu je uvažován dle stromu ve výšce 1,3m nad terénem, u stávajícího pařezu se stanoví jako změřený průměr vynásobený  koeficientem 1/1,38. 
Položka zahrnuje zejména: 
- vytrhání nebo vykopání pařezů 
- veškeré zemní práce spojené s odstraněním pařezů 
- dopravu a uložení pařezů, případně další práce s nimi dle pokynů zadávací dokumentace 
- zásyp jam po pařezech.</t>
  </si>
  <si>
    <t>11222</t>
  </si>
  <si>
    <t>ODSTRANĚNÍ PAŘEZŮ D DO 0,9M</t>
  </si>
  <si>
    <t>Odstranění pařezů 51 - 90 cm: 13*1,05=13,65 [A] 
:</t>
  </si>
  <si>
    <t>11223</t>
  </si>
  <si>
    <t>ODSTRANĚNÍ PAŘEZŮ D PŘES 0,9M</t>
  </si>
  <si>
    <t>Odstranění pařezů nad 90 cm:2*1,05=2,10 [A]</t>
  </si>
  <si>
    <t>11316</t>
  </si>
  <si>
    <t>ODSTRANĚNÍ KRYTU ZPEVNĚNÝCH PLOCH ZE SILNIČNÍCH DÍLCŮ</t>
  </si>
  <si>
    <t>11=11,00 [A]</t>
  </si>
  <si>
    <t>11318</t>
  </si>
  <si>
    <t>ODSTRANĚNÍ KRYTU ZPEVNĚNÝCH PLOCH Z DLAŽDIC</t>
  </si>
  <si>
    <t>19=19,00 [A]</t>
  </si>
  <si>
    <t>11328</t>
  </si>
  <si>
    <t>ODSTRANĚNÍ PŘÍKOPŮ, ŽLABŮ A RIGOLŮ Z PŘÍKOPOVÝCH TVÁRNIC</t>
  </si>
  <si>
    <t>Příkopové tvárnice šířky 0,6 m: 159*0,6=95,40 [A]</t>
  </si>
  <si>
    <t>Položka zahrnuje odstranění tvárnic včetně podkladu,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</si>
  <si>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11329</t>
  </si>
  <si>
    <t>ODSTRANĚNÍ ZPEVNĚNÝCH PLOCH, PŘÍKOPŮ A RIGOLŮ Z LOMOVÉHO KAMENE</t>
  </si>
  <si>
    <t>178*0,15=26,70 [A]</t>
  </si>
  <si>
    <t>Položka zahrnuje i odstranění podkladu, veškerou manipulaci s vybouraným materiálem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</si>
  <si>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11332</t>
  </si>
  <si>
    <t>ODSTRANĚNÍ PODKLADŮ ZPEVNĚNÝCH PLOCH Z KAMENIVA NESTMELENÉHO</t>
  </si>
  <si>
    <t>Uložení na mezideponii</t>
  </si>
  <si>
    <t>250=250,00 [A]</t>
  </si>
  <si>
    <t>Uloženína trvalou skládku</t>
  </si>
  <si>
    <t>3003=3 003,00 [A]</t>
  </si>
  <si>
    <t>11333</t>
  </si>
  <si>
    <t>ODSTRANĚNÍ PODKLADU ZPEVNĚNÝCH PLOCH S ASFALT POJIVEM</t>
  </si>
  <si>
    <t>kategorie ZAS T1/T2 -zpětné využití na stavbě: 74=74,00 [A]</t>
  </si>
  <si>
    <t>19</t>
  </si>
  <si>
    <t>kategorie ZAS T3  -zpětné využití na stavbě: 344=344,00 [A] 
kategorie ZAS T4  -zpětné využití na stavbě: 1353=1 353,00 [B] 
CELKEM:A+B=1 697,00 [C]</t>
  </si>
  <si>
    <t>20</t>
  </si>
  <si>
    <t>11336</t>
  </si>
  <si>
    <t>ODSTRANĚNÍ PODKLADU ZPEVNĚNÝCH PLOCH ZE SILNIČNÍCH DÍLCŮ (PANELŮ)</t>
  </si>
  <si>
    <t>Podkladní vrstvy bet. dlažby: 38=38,00 [A] 
Podkladní vrstvy bet. panelů: 23=23,00 [B] 
CELEKM: A+B=61,00 [C]</t>
  </si>
  <si>
    <t>21</t>
  </si>
  <si>
    <t>11352</t>
  </si>
  <si>
    <t>ODSTRANĚNÍ CHODNÍKOVÝCH A SILNIČNÍCH OBRUBNÍKŮ BETONOVÝCH</t>
  </si>
  <si>
    <t>Bet. obrubníky šířky 5 cm:101=101,00 [A] 
Bet obrubníky šířky 8-12 cm:289=289,00 [B] 
CELKEM:A+B=390,00 [C]</t>
  </si>
  <si>
    <t>22</t>
  </si>
  <si>
    <t>11353</t>
  </si>
  <si>
    <t>ODSTRANĚNÍ CHODNÍKOVÝCH KAMENNÝCH OBRUBNÍKŮ</t>
  </si>
  <si>
    <t>163=163,00 [A]</t>
  </si>
  <si>
    <t>23</t>
  </si>
  <si>
    <t>11354</t>
  </si>
  <si>
    <t>ODSTRANĚNÍ OBRUB Z KRAJNÍKŮ</t>
  </si>
  <si>
    <t>69=69,00 [A]</t>
  </si>
  <si>
    <t>24</t>
  </si>
  <si>
    <t>11372</t>
  </si>
  <si>
    <t>FRÉZOVÁNÍ ZPEVNĚNÝCH PLOCH ASFALTOVÝCH</t>
  </si>
  <si>
    <t>Zpětné využití na stavbě</t>
  </si>
  <si>
    <t>kategorie ZAS T1/T2: 3138=3 138,00 [A]</t>
  </si>
  <si>
    <t>25</t>
  </si>
  <si>
    <t>povinný odkup zhotovitele</t>
  </si>
  <si>
    <t>kategorie ZAS T1/T2: 1778=1 778,00 [A]</t>
  </si>
  <si>
    <t>26</t>
  </si>
  <si>
    <t>kategorie ZAS T3 -zpětné využití na stavbě: 529=529,00 [A] 
kategorie ZAS T4 -zpětné využití na stavbě: 240=240,00 [B] 
CELKEM:A+B=769,00 [C]</t>
  </si>
  <si>
    <t>27</t>
  </si>
  <si>
    <t>Ornice:125=125,00 [A] 
Hrabanka:2265 
CELKEM:A+B=2 265,00 [C]</t>
  </si>
  <si>
    <t>28</t>
  </si>
  <si>
    <t>12373</t>
  </si>
  <si>
    <t>ODKOP PRO SPOD STAVBU SILNIC A ŽELEZNIC TŘ. I</t>
  </si>
  <si>
    <t>Odstranění nezpevněných cest:109*0,15=16,35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</si>
  <si>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</si>
  <si>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29</t>
  </si>
  <si>
    <t>18481</t>
  </si>
  <si>
    <t>OCHRANA STROMŮ BEDNĚNÍM</t>
  </si>
  <si>
    <t>77*2*2=308,00 [A]</t>
  </si>
  <si>
    <t>položka zahrnuje veškerý materiál, výrobky a polotovary, včetně mimostaveništní a vnitrostaveništní dopravy (rovněž přesuny), včetně naložení a složení, případně s uložením</t>
  </si>
  <si>
    <t>30</t>
  </si>
  <si>
    <t>9111A3</t>
  </si>
  <si>
    <t>ZÁBRADLÍ SILNIČNÍ S VODOR MADLY - DEMONTÁŽ S PŘESUNEM</t>
  </si>
  <si>
    <t>117=117,00 [A]</t>
  </si>
  <si>
    <t>31</t>
  </si>
  <si>
    <t>9113A3</t>
  </si>
  <si>
    <t>SVODIDLO OCEL SILNIČ JEDNOSTR, ÚROVEŇ ZADRŽ N1, N2 - DEMONTÁŽ S PŘESUNEM</t>
  </si>
  <si>
    <t>1616=1 616,00 [A]</t>
  </si>
  <si>
    <t>32</t>
  </si>
  <si>
    <t>912283</t>
  </si>
  <si>
    <t>SMĚROVÉ SLOUPKY Z PLAST HMOT - DEMONTÁŽ A ODVOZ</t>
  </si>
  <si>
    <t>65=65,00 [A]</t>
  </si>
  <si>
    <t>položka zahrnuje demontáž stávajícího sloupku, jeho odvoz do skladu nebo na skládku</t>
  </si>
  <si>
    <t>33</t>
  </si>
  <si>
    <t>914123</t>
  </si>
  <si>
    <t>R</t>
  </si>
  <si>
    <t>DOPRAVNÍ ZNAČKY ZÁKLADNÍ VELIKOSTI OCELOVÉ FÓLIE TŘ 1 - DEMONTÁŽ</t>
  </si>
  <si>
    <t>Odstranění nepovolených reklamních ploch v ochranném pásmu pozemní komunikace 
Položka čerpána se souhlasem investora</t>
  </si>
  <si>
    <t>Položka zahrnuje odstranění, demontáž a odklizení materiálu s odvozem na předepsané místo</t>
  </si>
  <si>
    <t>34</t>
  </si>
  <si>
    <t>betonové pasy š. 20 cm:32*0,2*1=6,40 [A]</t>
  </si>
  <si>
    <t>012</t>
  </si>
  <si>
    <t>Příprava území pro SO 102</t>
  </si>
  <si>
    <t>betonové pasy š. 20 cm:11*0,2*1*2,3(objemová hmotnost)=5,06 [A]</t>
  </si>
  <si>
    <t>9318=9 318,00 [A]</t>
  </si>
  <si>
    <t>35=35,00 [A]</t>
  </si>
  <si>
    <t>Příkopové tvárnice šířky 0,6 m: 2*0,6=1,20 [A]</t>
  </si>
  <si>
    <t>216*0,15=32,40 [A]</t>
  </si>
  <si>
    <t>Podkladní vrstvy bet. dlažby: 69=69,00 [A] 
Podkladní vrstvy bet. panelů: 4=4,00 [B] 
CELEKM: A+B=73,00 [C]</t>
  </si>
  <si>
    <t>Bet. obrubníky šířky 5 cm:160=160,00 [A] 
Bet obrubníky šířky 8-12 cm:131=131,00 [B] 
CELKEM:A+B=291,00 [C]</t>
  </si>
  <si>
    <t>83=83,00 [A]</t>
  </si>
  <si>
    <t>13=13,00 [A]</t>
  </si>
  <si>
    <t>zpětné využití na stavbě</t>
  </si>
  <si>
    <t>kategorie ZAS T1/T2 : 483=483,00 [A]</t>
  </si>
  <si>
    <t>kategorie ZAS T1/T2: 2049=2 049,00 [A]</t>
  </si>
  <si>
    <t>kategorie ZAS T3 -: 309=309,00 [A] 
kategorie ZAS T4 -: 220=220,00 [B] 
CELKEM:A+B=529,00 [C]</t>
  </si>
  <si>
    <t>Odstranění nezpevněných cest:179*0,15=26,85 [A]</t>
  </si>
  <si>
    <t>32*2*2=128,00 [A]</t>
  </si>
  <si>
    <t>22=22,00 [A]</t>
  </si>
  <si>
    <t>28=28,00 [A]</t>
  </si>
  <si>
    <t>betonové pasy š. 20 cm:11*0,2*1=2,20 [A]</t>
  </si>
  <si>
    <t>101</t>
  </si>
  <si>
    <t>Rekonstrukce silnice II/611, km 30,859-34,850</t>
  </si>
  <si>
    <t>Nevhodná zemina</t>
  </si>
  <si>
    <t>dle pol.č. 17120.a 
19954.45m3*2T/m3=39 908,90 [A]</t>
  </si>
  <si>
    <t>014211</t>
  </si>
  <si>
    <t>POPLATKY ZA ZEMNÍK - ORNICE</t>
  </si>
  <si>
    <t>Poplatky za nákup ornice</t>
  </si>
  <si>
    <t>Dle pol.č. 12573.c 
3611.70=3 611,70 [A]</t>
  </si>
  <si>
    <t>zahrnuje veškeré poplatky majiteli zemníku související s nákupem zeminy (nikoliv s otvírkou zemníku)</t>
  </si>
  <si>
    <t>113766</t>
  </si>
  <si>
    <t>FRÉZOVÁNÍ DRÁŽKY PRŮŘEZU DO 800MM2 V ASFALTOVÉ VOZOVCE</t>
  </si>
  <si>
    <t>v místě ZÚ SO 101: 8.04=8,04 [A] 
rozhraní SO 101 a SO 102: 8.52=8,52 [B] 
rozhraní úprav konstrukce vozovek 1 a 2: 75.00=75,00 [C] 
podél obrub: 917.00=917,00 [D] 
v místě rozhraní sjezdů 371.00=371,00 [E] 
v místě napojení sjezdů na vozovku: 147.00=147,00 [F] 
Celkem: A+B+C+D+E+F=1 526,56 [G]</t>
  </si>
  <si>
    <t>Položka zahrnuje veškerou manipulaci s vybouranou sutí a s vybouranými hmotami vč. uložení na skládku.</t>
  </si>
  <si>
    <t>Zemina nevhodná do násypu 
Zemina odvezena na skládku</t>
  </si>
  <si>
    <t>dle kubaturových listů 
19587.47m3=19 587,47 [A] 
dle pol. 123732 
1326.98=1 326,98 [B] 
Celkem: A-B=18 260,49 [C]</t>
  </si>
  <si>
    <t>123732</t>
  </si>
  <si>
    <t>ODKOP PRO SPOD STAVBU SILNIC A ŽELEZNIC TŘ. I, ODVOZ DO 2KM</t>
  </si>
  <si>
    <t>Zemina vhodná do násypu a zásypu 
Uložení na mezideponii</t>
  </si>
  <si>
    <t>dle pol.č.: 17110 
210.95m3=210,95 [A] 
dle pol.č.: 17411: 1116.03m3=1 116,03 [B] 
Celkem: A+B=1 326,98 [C]</t>
  </si>
  <si>
    <t>12573</t>
  </si>
  <si>
    <t>VYKOPÁVKY ZE ZEMNÍKŮ A SKLÁDEK TŘ. I</t>
  </si>
  <si>
    <t>Pro násypy, zásypy jam a rýh zeminou z výkopu z mezideponie</t>
  </si>
  <si>
    <t>dle pol.č. 17120.b 
1326.98m=1 326,98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</si>
  <si>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ruční vykopávky, odstranění kořenů a napadávek 
- pažení, vzepření a rozepření vč. přepažování (vyjma štětových stěn) 
- úpravu, ochranu a očištění dna, základové spáry, stěn a svahů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práce spojené s otvírkou zemníku</t>
  </si>
  <si>
    <t>Ornice z mezideponie</t>
  </si>
  <si>
    <t>Dle pol.č.18230.b 
125.00=125,00 [A]</t>
  </si>
  <si>
    <t>Nakupovaná ornice</t>
  </si>
  <si>
    <t>Dle pol.č. 18220 a 18230.a 
3412.80+198.90=3 611,70 [A]</t>
  </si>
  <si>
    <t>12673</t>
  </si>
  <si>
    <t>ZŘÍZENÍ STUPŇŮ V PODLOŽÍ NÁSYPŮ TŘ. I</t>
  </si>
  <si>
    <t>V místě zpevněného svahu km 33.480-33.520 
5.50m2*40m=220,00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</si>
  <si>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ruční vykopávky, odstranění kořenů a napadávek 
- pažení, vzepření a rozepření vč. přepažování (vyjma štětových stěn)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</si>
  <si>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13173</t>
  </si>
  <si>
    <t>HLOUBENÍ JAM ZAPAŽ I NEPAŽ TŘ. I</t>
  </si>
  <si>
    <t>Odvoz na trvalou skládku</t>
  </si>
  <si>
    <t>Trubní propustek km 31.320 
3.00m*1.10m*13.39m=44,19 [A] 
Trubní propustek km 31.432 
1.10*0.50*8.19=4,50 [B] 
Trubní propustek km 31.627 
2*4.30m*1.40m*12.5m=150,50 [C] 
4m*0.30m*12.83m=15,40 [D] 
Tlamový propustek km 32.178 
4m*1.20m*16.85m=80,88 [E] 
Trubní propustek km 34.458 
3.95m*1.40m*14.70m=81,29 [F] 
Celkem: A+B+C+D+E+F=376,76 [G]</t>
  </si>
  <si>
    <t>13273</t>
  </si>
  <si>
    <t>HLOUBENÍ RÝH ŠÍŘ DO 2M PAŽ I NEPAŽ TŘ. I</t>
  </si>
  <si>
    <t>betonové prahy u TP 
Trubní propustek km 31.320 
2*0.40m0*0.80m*3.00m=1,92 [A] 
2*0.30m*0.60m*1.00m=0,36 [B] 
Trubní propustek km 31.432 
2*0.30m*0.60,*1.38,=0,50 [C] 
2*0.40m*0.80*3.00=1,92 [D] 
Trubní propustek km 31.627 
2*0.30m*0.60m*3.90m=1,40 [E] 
Tlamový  propustek km 32.178 
2*0.40m*0.80m*3.75m=2,40 [F] 
Trubní propustek km 34.458 
2*0.30*0.60*1.95m=0,70 [G] 
2*0.40*0.80*1.95m=1,25 [H] 
Kontrolní drenážní šachta 
2*1.50m*1.50m*1.50m=6,75 [I] 
Chráničky pro optické kabely 
2*1800m*0.3m2=1 080,00 [J] 
Celkem: A+B+C+D+E+F+G+H+I+J=1 097,20 [K]</t>
  </si>
  <si>
    <t>17110</t>
  </si>
  <si>
    <t>ULOŽENÍ SYPANINY DO NÁSYPŮ SE ZHUTNĚNÍM</t>
  </si>
  <si>
    <t>Zemina vhodná do násypu</t>
  </si>
  <si>
    <t>dle kubaturových listů 
210.95m3=210,95 [A]</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</si>
  <si>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</si>
  <si>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Uložení na trvalou skládku</t>
  </si>
  <si>
    <t>dle pol.č.: 12373: 18260.49m3=18 260,49 [A] 
dle pol.č.: 12673: 220.00m3=220,00 [B] 
dle pol.č.: 13173: 376.76m3=376,76 [C] 
dle pol.č.: 13273: 1097.20m3=1 097,20 [D] 
Celkem: A+B+C+D=19 954,45 [E]</t>
  </si>
  <si>
    <t>dle pol.č. 123732: 1326.98=1 326,98 [A]</t>
  </si>
  <si>
    <t>17130</t>
  </si>
  <si>
    <t>ULOŽENÍ SYPANINY DO NÁSYPŮ V AKTIVNÍ ZÓNĚ SE ZHUTNĚNÍM</t>
  </si>
  <si>
    <t>DK fr. 0/63</t>
  </si>
  <si>
    <t>dle kubaturových listů 
7451.94m3=7 451,94 [A] 
dle pol.č. 56360.Rc 
2309.63m3=2 309,63 [B] 
Celkem: A-B=5 142,31 [C]</t>
  </si>
  <si>
    <t>17180</t>
  </si>
  <si>
    <t>ULOŽENÍ SYPANINY DO NÁSYPŮ Z NAKUPOVANÝCH MATERIÁLŮ</t>
  </si>
  <si>
    <t>V místě vyztužení svahu km 33.500 
5.00m2*40.00m=200,00 [A]</t>
  </si>
  <si>
    <t>položka zahrnuje: 
- kompletní provedení zemní konstrukce (násypového tělesa včetně aktivní zóny)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</si>
  <si>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17380</t>
  </si>
  <si>
    <t>ZEMNÍ KRAJNICE A DOSYPÁVKY Z NAKUPOVANÝCH MATERIÁLŮ</t>
  </si>
  <si>
    <t>Mat. min. málo vhodný dle ČSN 73 6133</t>
  </si>
  <si>
    <t>dle kubaturových listů 
77.71m3=77,71 [A]</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</si>
  <si>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svahování, hutnění a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</si>
  <si>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17411</t>
  </si>
  <si>
    <t>ZÁSYP JAM A RÝH ZEMINOU SE ZHUTNĚNÍM</t>
  </si>
  <si>
    <t>Zásyp zeminou z výkopu</t>
  </si>
  <si>
    <t>Zásyp v místě chrániček pro optické kabely 
1080.00m3=1 080,00 [A] 
V místě KDŠ 
2*2.62m3=5,24 [B] 
V místě ŽB základu TP km 61.627 
4*0.60m2*12.83m=30,79 [C] 
Celkem: A+B+C=1 116,03 [D]</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</si>
  <si>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</si>
  <si>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17581</t>
  </si>
  <si>
    <t>OBSYP POTRUBÍ A OBJEKTŮ Z NAKUPOVANÝCH MATERIÁLŮ</t>
  </si>
  <si>
    <t>Obsyp z DK fr. 0/63</t>
  </si>
  <si>
    <t>Trubní propustek km 31.320 
1.55m2*13.39m=20,75 [A] 
Trubní propustek km 31.432 
0.26m2*8.19m=2,13 [B] 
Trubní propustek km 31.627 
2.55m2*11.00=28,05 [C] 
Tlamový propustek km 32.178 
2.56m*16.85m2=43,14 [D] 
Trubní propustek km 34.458 
2.50m*14.70m2=36,75 [E] 
Celkem: A+B+C+D+E=130,82 [F]</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</si>
  <si>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</si>
  <si>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18110</t>
  </si>
  <si>
    <t>ÚPRAVA PLÁNĚ SE ZHUTNĚNÍM V HORNINĚ TŘ. I</t>
  </si>
  <si>
    <t>Úprava pláně pro pokládku ochranné vrstvy 
Zhutnění na Edef,2=45MPa</t>
  </si>
  <si>
    <t>Dle pol.17130 
7451.94m3/0.5m=14 903,88 [A]</t>
  </si>
  <si>
    <t>položka zahrnuje úpravu pláně včetně vyrovnání výškových rozdílů. Míru zhutnění určuje projekt.</t>
  </si>
  <si>
    <t>Úprava pláně pro pokládku ochranné vrstvy 
Zhutnění na Edef,2=30MPa</t>
  </si>
  <si>
    <t>Dle pol.č.56330.b 
318.57m3/0.200m=1 592,85 [A] 
31.71m3/0.200m=158,55 [B] 
Celkem: A+B=1 751,40 [C]</t>
  </si>
  <si>
    <t>18130</t>
  </si>
  <si>
    <t>ÚPRAVA PLÁNĚ BEZ ZHUTNĚNÍ</t>
  </si>
  <si>
    <t>Očistění povrchu a vyrovnání nerovností pro pokládku AC16+ 50/70</t>
  </si>
  <si>
    <t>dle pol.č. 567544 
24921.00m2=24 921,00 [A] 
přilehlé sjezdy 
1113.00m2=1 113,00 [B] 
Celkem: A+B=26 034,00 [C]</t>
  </si>
  <si>
    <t>položka zahrnuje úpravu pláně včetně vyrovnání výškových rozdílů</t>
  </si>
  <si>
    <t>18220</t>
  </si>
  <si>
    <t>ROZPROSTŘENÍ ORNICE VE SVAHU</t>
  </si>
  <si>
    <t>Odměřeno digitálně ze situace 
22752m2*0.15m=3 412,80 [A]</t>
  </si>
  <si>
    <t>položka zahrnuje: 
nutné přemístění ornice z dočasných skládek vzdálených do 50m 
rozprostření ornice v předepsané tloušťce ve svahu přes 1:5</t>
  </si>
  <si>
    <t>18230</t>
  </si>
  <si>
    <t>ROZPROSTŘENÍ ORNICE V ROVINĚ</t>
  </si>
  <si>
    <t>Odměřeno digitálně ze situace 
1326.00*0.15=198,90 [A]</t>
  </si>
  <si>
    <t>položka zahrnuje: 
nutné přemístění ornice z dočasných skládek vzdálených do 50m 
rozprostření ornice v předepsané tloušťce v rovině a ve svahu do 1:5</t>
  </si>
  <si>
    <t>Dle SO 011 Příprava území pro SO 101 
125m3=125,00 [A]</t>
  </si>
  <si>
    <t>Základy</t>
  </si>
  <si>
    <t>21152</t>
  </si>
  <si>
    <t>SANAČNÍ ŽEBRA Z KAMENIVA DRCENÉHO</t>
  </si>
  <si>
    <t>Retenčně vsakovací příkop 
fr. 16/32</t>
  </si>
  <si>
    <t>Odměřeno digitálně ze situace 
2097m*0.60m*0.40m=503,28 [A]</t>
  </si>
  <si>
    <t>položka zahrnuje dodávku předepsaného kameniva, mimostaveništní a vnitrostaveništní dopravu a jeho uložení není-li v zadávací dokumentaci uvedeno jinak, jedná se o nakupovaný materiál</t>
  </si>
  <si>
    <t>21197</t>
  </si>
  <si>
    <t>OPLÁŠTĚNÍ ODVODŇOVACÍCH ŽEBER Z GEOTEXTILIE</t>
  </si>
  <si>
    <t>Separační a filtrační geotextílie min. 200g/m2 
Pevnost v tahu podélně a příčně min. 5 kN/m</t>
  </si>
  <si>
    <t>dle pol.č: 21152,21263.a, 21263.b, 
(2097.00+323.00+262.00)m*1.6m=4 291,20 [A]</t>
  </si>
  <si>
    <t>položka zahrnuje dodávku předepsané geotextilie, mimostaveništní a vnitrostaveništní dopravu a její uložení včetně potřebných přesahů (nezapočítávají se do výměry)</t>
  </si>
  <si>
    <t>21263</t>
  </si>
  <si>
    <t>TRATIVODY KOMPLET Z TRUB Z PLAST HMOT DN DO 150MM</t>
  </si>
  <si>
    <t>DN 150, SN 8</t>
  </si>
  <si>
    <t>odměřeno digitálně ze situace 
323.00m=323,00 [A]</t>
  </si>
  <si>
    <t>Položka platí pro kompletní konstrukce trativodů a zahrnuje zejména: 
- výkop rýhy předepsaného tvaru v dané třídě těžitelnosti, výplň, zásyp trativodu včetně dopravy, uložení přebytečného materiálu, dodávky předepsaného materiálu pro výplň a zásyp 
- zřízení spojovací vrstvy 
- zřízení podkladu a lože trativodu z předepsaného materiálu 
- dodávka a uložení trativodu předepsaného materiálu a profilu 
- obsyp trativodu předepsaným materiálem 
- ukončení trativodu zaústěním do potrubí nebo vodoteče, případně vybudování ukončujícího objektu (kapličky) dle VL 
- veškerý materiál, výrobky a polotovary, včetně mimostaveništní a vnitrostaveništní dopravy 
- nezahrnuje opláštění z geotextilie, fólie</t>
  </si>
  <si>
    <t>DN 150, SN 8 
Drcené kamenivo fr. 0/63</t>
  </si>
  <si>
    <t>Odměřeno digitálně ze situace 
262.00=262,00 [A]</t>
  </si>
  <si>
    <t>215663</t>
  </si>
  <si>
    <t>ÚPRAVA PODLOŽÍ HYDRAULICKÝMI POJIVY DO 2% HL DO 0,5M</t>
  </si>
  <si>
    <t>Odměřeno digitálně ze situace 
13750.00m2=13 750,00 [A]</t>
  </si>
  <si>
    <t>položka zahrnuje zafrézování předepsaného množství hydraulického pojiva do podloží do hloubky do 0,5m, zhutnění 
druh hydraulického pojiva stanoví zadávací dokumentace</t>
  </si>
  <si>
    <t>215669</t>
  </si>
  <si>
    <t>ÚPRAVA PODLOŽÍ HYDRAULICKÝMI POJIVY HL DO 0,5M - PŘÍPLATEK ZA DALŠÍCH 0,5%</t>
  </si>
  <si>
    <t>dle pol.č. 215669 
13750m2*2=27 500,00 [A]</t>
  </si>
  <si>
    <t>položka zahrnuje příplatek za 0,5% dalšího (i započatého) množství hydraulického pojiva přes 2% 
druh hydraulického pojiva stanoví zadávací dokumentace</t>
  </si>
  <si>
    <t>272325</t>
  </si>
  <si>
    <t>ZÁKLADY ZE ŽELEZOBETONU DO C30/37</t>
  </si>
  <si>
    <t>C 30/37-XF4</t>
  </si>
  <si>
    <t>ŽB základ u trubního propustku km 31.627 
2*0.75*1.80*10.68=28,84 [A]</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</si>
  <si>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</si>
  <si>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272365</t>
  </si>
  <si>
    <t>VÝZTUŽ ZÁKLADŮ Z OCELI 10505, B500B</t>
  </si>
  <si>
    <t>Zahrnuje všechny práce a dodávku materiálu vč. svarů a opatření PKO.</t>
  </si>
  <si>
    <t>viz Schéma výztuže říms 
8,50 m3*150 kg/m3 /1000=1,28 [A]</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</si>
  <si>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</si>
  <si>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Svislé konstrukce</t>
  </si>
  <si>
    <t>31717</t>
  </si>
  <si>
    <t>KOVOVÉ KONSTRUKCE PRO KOTVENÍ ŘÍMSY</t>
  </si>
  <si>
    <t>KG</t>
  </si>
  <si>
    <t>Trubní propustek v km 31,627 
Zahrnuje dodávku a osazení kotevního prvku vč. dodatečných vrtů, zálivky atd.</t>
  </si>
  <si>
    <t>viz Schéma výztuže říms 
rozmístění á 1 m 
čelo vtok: 10*6,5 kg/ks=65,00 [A] 
čelo výtok: 10*6,5 kg/ks=65,00 [B] 
Celkem: A+B=130,00 [C]</t>
  </si>
  <si>
    <t>Položka zahrnuje dodávku (výrobu) kotevního prvku předepsaného tvaru a jeho osazení do předepsané polohy včetně nezbytných prací (vrty, zálivky apod.)</t>
  </si>
  <si>
    <t>35</t>
  </si>
  <si>
    <t>317325</t>
  </si>
  <si>
    <t>ŘÍMSY ZE ŽELEZOBETONU DO C30/37</t>
  </si>
  <si>
    <t>Trubní propustek v km 31,627 
Kompletní provedení vč. bednění, povrchové úpravy, zřízení podélných i příčných pracovních a dilatačních spar, výplně, těsnění, tmelení spar a spojů vč. řezání spar atd.</t>
  </si>
  <si>
    <t>výměra=plocha př.řezu x dl. římsy: 
čelo vtok: 0,26 m2 * 10,0=2,60 [A] 
čelo výtok: 0,26 m2 * 10,0=2,60 [B] 
Celkem: A+B=5,20 [C]</t>
  </si>
  <si>
    <t>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</si>
  <si>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36</t>
  </si>
  <si>
    <t>317365</t>
  </si>
  <si>
    <t>VÝZTUŽ ŘÍMS Z OCELI 10505, B500B</t>
  </si>
  <si>
    <t>viz Schéma výztuže říms 
5,20 m3*150 kg/m3 /1000=0,78 [A]</t>
  </si>
  <si>
    <t>položka zahrnuje: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</si>
  <si>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37</t>
  </si>
  <si>
    <t>327325</t>
  </si>
  <si>
    <t>ZDI OPĚRNÉ, ZÁRUBNÍ, NÁBŘEŽNÍ ZE ŽELEZOVÉHO BETONU DO C30/37</t>
  </si>
  <si>
    <t>Objem stěny 
10.00m*0.85m*2.64m=22,44 [A] 
Objem DN 
(3.14*1.15*1.15/4)*(0.85+0.85)=1,76 [B] 
Celkem: A-B=20,68 [C]</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</si>
  <si>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</si>
  <si>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38</t>
  </si>
  <si>
    <t>327365</t>
  </si>
  <si>
    <t>VÝZTUŽ ZDÍ OPĚRNÝCH, ZÁRUBNÍCH, NÁBŘEŽNÍCH Z OCELI 10505, B500B</t>
  </si>
  <si>
    <t>viz Schéma výztuže říms 
15.00 m3*150 kg/m3 /1000=2,25 [A]</t>
  </si>
  <si>
    <t>39</t>
  </si>
  <si>
    <t>32832</t>
  </si>
  <si>
    <t>OPĚRNÝ SYSTÉM S LÍCEM Z TRVALÉ OCELOVÉ SÍTĚ S OZELENĚNÍM VÝŠ 2M - 4M</t>
  </si>
  <si>
    <t>Vyztužený svah km 33.500 
2.65*40.00m=106,00 [A]</t>
  </si>
  <si>
    <t>Položka se vykazuje v m2 šikmé lícní pohledové plochy  
Pod pojmem „výška“ na 5. pozici číselného znaku se rozumí svislá vzdálenost horní hrany opěrného systému od rostlého terénu 
Položka zahrnuje ucelený certifikovaný systém (tuhé monolitické geomříže, čelní ocelové sítě s protikorozní ochranou v kombinaci s protierozní rohoží a travním semenem) 
Položka nezahrnuje dodávku a dopravu zásypového materiálu vyztuženého bloku. Pro výpočet kubatury tohoto materiálu se uvažuje s hloubkou vyztuženého bloku jako jednonásobkem výšky konstrukce, u výšky do 2m pak jeden a půl násobkem výšky</t>
  </si>
  <si>
    <t>Vodorovné konstrukce</t>
  </si>
  <si>
    <t>40</t>
  </si>
  <si>
    <t>451315</t>
  </si>
  <si>
    <t>PODKLADNÍ A VÝPLŇOVÉ VRSTVY Z PROSTÉHO BETONU C30/37</t>
  </si>
  <si>
    <t>C30/37-XF3</t>
  </si>
  <si>
    <t>Podklad u TP 
Trubní propustek km 31.320 
1.10m*12.60m*0.12m=1,66 [A] 
Trubní propustek km 31.432 
0.75m*7.40m*0.12m=0,67 [B] 
Trubní propustek km 31.627 
1.80m*10.00m*0.12m=2,16 [C] 
2*2.30m*11.18m*0.10m=5,14 [D] 
Tlamový  propustek km 32.178 
1.90m*16.0m5*0.12m=3,66 [E] 
Trubní propustek km 34.458 
1.45m*13.9m0*0.12m=2,42 [F] 
Betonové svodidlo km 33.500 
0.25m2*60.00m=15,00 [G] 
Celkem: A+B+C+D+E+F+G=30,71 [H]</t>
  </si>
  <si>
    <t>41</t>
  </si>
  <si>
    <t>45131A</t>
  </si>
  <si>
    <t>PODKLADNÍ A VÝPLŇOVÉ VRSTVY Z PROSTÉHO BETONU C20/25</t>
  </si>
  <si>
    <t>C20/25n-XF3</t>
  </si>
  <si>
    <t>Podklad dlažby u TP 
Trubní propustek km 31.320 
(1.70+6)m2*0.10m=0,77 [A] 
Trubní propustek km 31.432 
(2.10+2.10)m2*0.10m=0,42 [B] 
Trubní propustek km 31.627 
(8.00+8.00)m2*0.10m=1,60 [C] 
Tlamový  propustek km 32.178 
(10.00+10.00)m2*0.10m=2,00 [D] 
Trubní propustek km 34.458 
(4.50+4.50)m2*0.10m=0,90 [E] 
Celkem: A+B+C+D+E=5,69 [F]</t>
  </si>
  <si>
    <t>42</t>
  </si>
  <si>
    <t>451366</t>
  </si>
  <si>
    <t>VÝZTUŽ PODKL VRSTEV Z KARI-SÍTÍ</t>
  </si>
  <si>
    <t>150/150/6</t>
  </si>
  <si>
    <t>Trubní propustek km 32.178 
16.05*1.90*3.03kg/m2/1000=0,09 [A]</t>
  </si>
  <si>
    <t>položka zahrnuje: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veškerá opatření pro zajištění soudržnosti výztuže a betonu 
- vodivé propojení výztuže, které je součástí ochrany konstrukce proti vlivům bludných proudů, vyvedení do měřících skříní nebo míst pro měření bludných proudů 
- povrchovou antikorozní úpravu výztuže 
- separaci výztuže</t>
  </si>
  <si>
    <t>43</t>
  </si>
  <si>
    <t>45152</t>
  </si>
  <si>
    <t>PODKLADNÍ A VÝPLŇOVÉ VRSTVY Z KAMENIVA DRCENÉHO</t>
  </si>
  <si>
    <t>DK fr. 0/32</t>
  </si>
  <si>
    <t>dle pol.č. 451315: 15.71m3=15,71 [A] 
25% dle po.lč. 45131A: 0.20*5.69m3=1,14 [B] 
KDŠ km 34.653: 2*1.00m*1.00m*0.10m=0,20 [C] 
Vyztužený svah km 33.500: 4.80m*40.00m*0.30m=57,60 [D] 
Betonové svodidlo km 33.500: 0.12m2*60.00m=7,20 [E] 
Celkem: A+B+C+D+E=81,85 [F]</t>
  </si>
  <si>
    <t>položka zahrnuje dodávku předepsaného kameniva, mimostaveništní a vnitrostaveništní dopravu a jeho uložení 
není-li v zadávací dokumentaci uvedeno jinak, jedná se o nakupovaný materiál</t>
  </si>
  <si>
    <t>44</t>
  </si>
  <si>
    <t>461315</t>
  </si>
  <si>
    <t>PATKY Z PROSTÉHO BETONU C30/37</t>
  </si>
  <si>
    <t>C30/37-XF4</t>
  </si>
  <si>
    <t>betonové prahy u TP 
Trubní propustek km 31.320 
2*0.40m0*0.80m*3.00m=1,92 [A] 
2*0.30m*0.60m*1.00m=0,36 [B] 
Trubní propustek km 31.432 
2*0.30m*0.60,*1.38,=0,50 [C] 
2*0.40m*0.80*3.00=1,92 [D] 
Trubní propustek km 31.627 
2*0.30m*0.60m*3.90m=1,40 [E] 
Tlamový  propustek km 32.178 
2*0.40m*0.80m*3.75m=2,40 [F] 
Trubní propustek km 34.458 
2*0.30*0.60*1.95m=0,70 [G] 
2*0.40*0.80*1.95m=1,25 [H] 
Celkem: A+B+C+D+E+F+G+H=10,45 [I]</t>
  </si>
  <si>
    <t>položka zahrnuje: 
- nutné zemní práce (hloubení rýh a pod.) 
- dodání  čerstvého  betonu  (betonové  směsi)  požadované  kvality,  jeho  uložení  do požadovaného tvaru při jakékoliv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zřízení  všech  požadovaných  otvorů, kapes, výklenků, prostupů, dutin, drážek a pod., vč. ztížení práce a úprav  kolem nich, 
- úpravy pro osazení doplňkových konstrukcí a vybavení, 
- úpravy povrchu pro položení požadované izolace, povlaků a nátěrů, případně vyspravení,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t>
  </si>
  <si>
    <t>45</t>
  </si>
  <si>
    <t>46251</t>
  </si>
  <si>
    <t>ZÁHOZ Z LOMOVÉHO KAMENE</t>
  </si>
  <si>
    <t>LK 0/250</t>
  </si>
  <si>
    <t>Trubní propustek km 31.320 
2.70m2*0.20m=0,54 [A]</t>
  </si>
  <si>
    <t>položka zahrnuje: 
- dodávku a zához lomového kamene předepsané frakce včetně mimostaveništní a vnitrostaveništní dopravy 
není-li v zadávací dokumentaci uvedeno jinak, jedná se o nakupovaný materiál</t>
  </si>
  <si>
    <t>46</t>
  </si>
  <si>
    <t>465512</t>
  </si>
  <si>
    <t>DLAŽBY Z LOMOVÉHO KAMENE NA MC</t>
  </si>
  <si>
    <t>Spárováno cementovou maltou MC25-XF4</t>
  </si>
  <si>
    <t>Podklad dlažby u TP 
Trubní propustek km 31.320 
(1.70+6)m2*0.20m=1,54 [A] 
Trubní propustek km 31.432 
(2.10+2.10)m2*0.20m=0,84 [B] 
Trubní propustek km 31.627 
(8.00+8.00)m2*0.20m=3,20 [C] 
Tlamový  propustek km 32.178 
(10.00+10.00)m2*0.20m=4,00 [D] 
Trubní propustek km 34.458 
(4.50+4.50)m2*0.20m=1,80 [E] 
Celkem: A+B+C+D+E=11,38 [F]</t>
  </si>
  <si>
    <t>položka zahrnuje: 
- nutné zemní práce (svahování, úpravu pláně a pod.) 
- zřízení spojovací vrstvy 
- zřízení lože dlažby z cementové malty předepsané kvality a předepsané tloušťky 
- dodávku a položení dlažby z lomového kamene do předepsaného tvaru 
- spárování, těsnění, tmelení a vyplnění spar MC případně s vyklínováním 
- úprava povrchu pro odvedení srážkové vody 
- nezahrnuje podklad pod dlažbu, vykazuje se samostatně položkami SD 45</t>
  </si>
  <si>
    <t>Komunikace</t>
  </si>
  <si>
    <t>47</t>
  </si>
  <si>
    <t>56330</t>
  </si>
  <si>
    <t>VOZOVKOVÉ VRSTVY ZE ŠTĚRKODRTI</t>
  </si>
  <si>
    <t>ŠD A 0/32 tl. 150mm</t>
  </si>
  <si>
    <t>Ochranná vrstva vozovky č.2  tl. 150mm 
dle kubaturových listů 
2501.31m3=2 501,31 [A] 
dle polč. 56360.Ra 
1182.53=1 182,53 [B] 
Celkem: A-B=1 318,78 [C]</t>
  </si>
  <si>
    <t>- dodání kameniva předepsané kvality a zrnitosti 
- rozprostření a zhutnění vrstvy v předepsané tloušťce 
- zřízení vrstvy bez rozlišení šířky, pokládání vrstvy po etapách 
- nezahrnuje postřiky, nátěry</t>
  </si>
  <si>
    <t>48</t>
  </si>
  <si>
    <t>ŠD A 0/32, tl. 200mm</t>
  </si>
  <si>
    <t>Podkladní vrstva vozovky č.2 tl.200mm 
Dle kubaturových listů 
2345.45m3=2 345,45 [A] 
dle pol.č.56360.Rb 
1812.51=1 812,51 [B] 
Celkem: A-B=532,94 [C]</t>
  </si>
  <si>
    <t>49</t>
  </si>
  <si>
    <t>ŠD B 0/32, tl. 200mm</t>
  </si>
  <si>
    <t>Vjezdy k nemovitostem dle pol.č. 582612 a 58261B 
(1429.00+88.00)m2*0.20m*1.05=318,57 [A] 
Sjezdy v etravilánu 
151.00m2*0.20m*1.05=31,71 [B] 
Dle pol.č. 56360.Rc 
105.08=105,08 [C] 
Celkem: A+B-C=245,20 [D]</t>
  </si>
  <si>
    <t>50</t>
  </si>
  <si>
    <t>56360</t>
  </si>
  <si>
    <t>Ra</t>
  </si>
  <si>
    <t>VOZOVKOVÉ VRSTVY Z RECYKLOVANÉHO MATERIÁLU</t>
  </si>
  <si>
    <t>Zahrnuje předrcení na požadovanou frakci a promísení s nakupovaným materiálem 
RS-ŠDA 0/32</t>
  </si>
  <si>
    <t>Ochranná vrstva tl. 150mm 
Množství stanoveno dle kubaturových listů 
Vyfrézovaný materiál ZAS-T3 SO 011 
(529.44+343.75)m3=873,19 [A] 
Vyfrézovaný materiál ZAS-T3 SO 012 
309.34m3=309,34 [B] 
Celkem: A+B=1 182,53 [C]</t>
  </si>
  <si>
    <t>- dodání recyklátu v požadované kvalitě 
- očištění podkladu 
- uložení recyklátu dle předepsaného technologického předpisu, zhutnění vrstvy v předepsané tloušťce 
- zřízení vrstvy bez rozlišení šířky, pokládání vrstvy po etapách, včetně pracovních spar a spojů 
- úpravu napojení, ukončení  
- nezahrnuje postřiky, nátěry</t>
  </si>
  <si>
    <t>51</t>
  </si>
  <si>
    <t>Rb</t>
  </si>
  <si>
    <t>Zahrnuje předrcení na požadovanou frakci a promísení s nakupovaným materiálem 
Včetně cementu a asfaltové emulze RS 0/32 CA</t>
  </si>
  <si>
    <t>Odstraněný materiál s obsahem saf. pojiva ZAS-T4 SO 011 
(239.68+1352.84)m3=1 592,52 [A] 
Vyfrézovaný materiál ZAS-T4 SO 012 
219.99m3=219,99 [B] 
Celkem: A+B=1 812,51 [C]</t>
  </si>
  <si>
    <t>52</t>
  </si>
  <si>
    <t>Rc</t>
  </si>
  <si>
    <t>Zahrnuje předrcení na požadovanou frakci a promísení s nakupovaným materiálem 
RS-ŠDB 0/32</t>
  </si>
  <si>
    <t>30% hutněné asf vrstvy ZAS-T1/T2 Dle pol.č. 56330.c 
Z SO 011: 0.30*350.28=105,08 [A]</t>
  </si>
  <si>
    <t>53</t>
  </si>
  <si>
    <t>Rd</t>
  </si>
  <si>
    <t>Zahrnuje předrcení na požadovanou frakci a promísení s nakupovaným materiálem 
RS-ŠDB 0/63</t>
  </si>
  <si>
    <t>Materiál do aktivní zóny 
30% hutněné asf vrstvy ZAS-T1/T2 Dle pol.č. 17130.R 
Z SO 011: 0.30*7451.94=2 235,58 [A] 
Vrstvy stmelené asf. pojivem ZAS-T1/T2 
Z SO 011: 74.05=74,05 [B] 
Celkem: A+B=2 309,63 [C]</t>
  </si>
  <si>
    <t>54</t>
  </si>
  <si>
    <t>56361</t>
  </si>
  <si>
    <t>VOZOVKOVÉ VRSTVY Z RECYKLOVANÉHO MATERIÁLU TL DO 50MM</t>
  </si>
  <si>
    <t>Rmat fr. 0/16, tl. 50mm</t>
  </si>
  <si>
    <t>Dle pol.č. 572731 
164.00m2=164,00 [A]</t>
  </si>
  <si>
    <t>55</t>
  </si>
  <si>
    <t>567544</t>
  </si>
  <si>
    <t>VRST PRO OBNOVU A OPR RECYK ZA STUD CEM A ASF EM TL DO 200MM</t>
  </si>
  <si>
    <t>RS 0/32 CA 
Reprofilace</t>
  </si>
  <si>
    <t>Odměřeno digitálně ze situace v místě vozovky č.1 
23400.00*1.065=24 921,00 [A]</t>
  </si>
  <si>
    <t>- dodání materiálů předepsaných pro recyklaci za studena 
- provedení recyklace dle předepsaného technologického předpisu, zhutnění vrstvy v předepsané tloušťce 
- zřízení vrstvy bez rozlišení šířky, pokládání vrstvy po etapách 
- úpravu napojení, ukončení 
- nezahrnuje postřiky, nátěry</t>
  </si>
  <si>
    <t>56</t>
  </si>
  <si>
    <t>56960</t>
  </si>
  <si>
    <t>ZPEVNĚNÍ KRAJNIC Z RECYKLOVANÉHO MATERIÁLU</t>
  </si>
  <si>
    <t>Asfaltový recyklát</t>
  </si>
  <si>
    <t>Nezpevněná krajnice 
Odměřeno digitálně ze situace 
Vyfrézovaný materiál ZAS-T1 SO 011 
773.00m3=773,00 [A] 
Zpevnění přilehlého prosotru 
Odměřeno digitálně ze situace 
Vyfrézovaný materiál ZAS-T1 SO 011 
24.00m3=24,00 [B] 
Celkem: A+B=797,00 [C]</t>
  </si>
  <si>
    <t>57</t>
  </si>
  <si>
    <t>572123</t>
  </si>
  <si>
    <t>INFILTRAČNÍ POSTŘIK Z EMULZE DO 1,0KG/M2</t>
  </si>
  <si>
    <t>Kationakivní asfaltová emulze 1.00 kg/m2</t>
  </si>
  <si>
    <t>dle pol.č. 56330.b 
2345.45/0.2m2=11 727,25 [A] 
dle pol.č. 567544 
24921m=24 921,00 [B] 
Celkem: A+B=36 648,25 [C]</t>
  </si>
  <si>
    <t>- dodání všech předepsaných materiálů pro postřiky v předepsaném množství 
- provedení dle předepsaného technologického předpisu 
- zřízení vrstvy bez rozlišení šířky, pokládání vrstvy po etapách 
- úpravu napojení, ukončení</t>
  </si>
  <si>
    <t>58</t>
  </si>
  <si>
    <t>572213</t>
  </si>
  <si>
    <t>SPOJOVACÍ POSTŘIK Z EMULZE DO 0,5KG/M2</t>
  </si>
  <si>
    <t>Kationaktivní asfaltová emulze 0.35kg/m2</t>
  </si>
  <si>
    <t>dle pol.č. 574C56 
35473.25m2=35 473,25 [A] 
plocha SO 201, SO 202 
464.00m2+307.00m2=771,00 [B] 
Celkem: A+B=36 244,25 [C]</t>
  </si>
  <si>
    <t>59</t>
  </si>
  <si>
    <t>572223</t>
  </si>
  <si>
    <t>SPOJOVACÍ POSTŘIK Z EMULZE DO 1,0KG/M2</t>
  </si>
  <si>
    <t>kationakt. asf. emulze 0.60kg/m2</t>
  </si>
  <si>
    <t>dle pol. č. 574E46 a 574E88 
25332.00+10798.23=36 130,23 [A]</t>
  </si>
  <si>
    <t>60</t>
  </si>
  <si>
    <t>572731</t>
  </si>
  <si>
    <t>DVOUVRSTVÝ ASFALTOVÝ NÁTĚR DO 1,5KG/M2</t>
  </si>
  <si>
    <t>DN-C 20mm 1.0 kg/m2</t>
  </si>
  <si>
    <t>Odměřeno digitálně ze situace 
164.00m2=164,00 [A]</t>
  </si>
  <si>
    <t>- dodání všech předepsaných materiálů pro nátěry v předepsaném množství 
- provedení dle předepsaného technologického předpisu 
- zřízení vrstvy bez rozlišení šířky, pokládání vrstvy po etapách 
- úpravu napojení, ukončení</t>
  </si>
  <si>
    <t>61</t>
  </si>
  <si>
    <t>574A34</t>
  </si>
  <si>
    <t>ASFALTOVÝ BETON PRO OBRUSNÉ VRSTVY ACO 11+, 11S TL. 40MM</t>
  </si>
  <si>
    <t>ACO 11+ 50/70</t>
  </si>
  <si>
    <t>Odměřeno digitálně ze situace 
hlavní trasa 
34578.00m2=34 578,00 [A] 
přilehlé jsezdy 
1113.00m2=1 113,00 [B] 
Celkem: A+B=35 691,00 [C]</t>
  </si>
  <si>
    <t>-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 nezahrnuje postřiky, nátěry 
- nezahrnuje těsnění podél obrubníků, dilatačních zařízení, odvodňovacích proužků, odvodňovačů, vpustí, šachet a pod.</t>
  </si>
  <si>
    <t>62</t>
  </si>
  <si>
    <t>574C56</t>
  </si>
  <si>
    <t>ASFALTOVÝ BETON PRO LOŽNÍ VRSTVY ACL 16+, 16S TL. 60MM</t>
  </si>
  <si>
    <t>ACL 16+ 50/70</t>
  </si>
  <si>
    <t>hlavní trasa-odměřeno digitálně ze situace 
34578.00m2*1.016=35 131,25 [A] 
asfaltové sjezdy-odměřeno digitálně ze situace 
1113.00m2=1 113,00 [B] 
plochy SO 201, SO 202 
464.00m2+307.00m2=771,00 [C] 
Celkem: A+B-C=35 473,25 [D]</t>
  </si>
  <si>
    <t>63</t>
  </si>
  <si>
    <t>574E46</t>
  </si>
  <si>
    <t>ASFALTOVÝ BETON PRO PODKLADNÍ VRSTVY ACP 16+, 16S TL. 50MM</t>
  </si>
  <si>
    <t>ACP 16+ 50/70</t>
  </si>
  <si>
    <t>hlavní trasa-odměřeno digitálně ze situace 
23400.00m2*1.035=24 219,00 [A] 
asfaltové sjezdy-odměřeno digitálně ze situace 
1113.00m2=1 113,00 [B] 
Celkem: A+B=25 332,00 [C]</t>
  </si>
  <si>
    <t>64</t>
  </si>
  <si>
    <t>574E88</t>
  </si>
  <si>
    <t>ASFALTOVÝ BETON PRO PODKLADNÍ VRSTVY ACP 22+, 22S TL. 90MM</t>
  </si>
  <si>
    <t>ACP 22+ 50/70</t>
  </si>
  <si>
    <t>hlavní trasa-odměřeno digitálně ze situace 
11178.00m2*1.035=11 569,23 [A] 
plochy SO 201, SO 202 
464.00m2+307.00m2=771,00 [B] 
Celkem: A-B=10 798,23 [C]</t>
  </si>
  <si>
    <t>65</t>
  </si>
  <si>
    <t>57621</t>
  </si>
  <si>
    <t>POSYP KAMENIVEM DRCENÝM 5KG/M2</t>
  </si>
  <si>
    <t>Kamenivo fr. 2/4</t>
  </si>
  <si>
    <t>dle pol.č. 572123 
36648.25m2=36 648,25 [A]</t>
  </si>
  <si>
    <t>- dodání kameniva předepsané kvality a zrnitosti 
- posyp předepsaným množstvím</t>
  </si>
  <si>
    <t>66</t>
  </si>
  <si>
    <t>582612</t>
  </si>
  <si>
    <t>KRYTY Z BETON DLAŽDIC SE ZÁMKEM ŠEDÝCH TL 80MM DO LOŽE Z KAM</t>
  </si>
  <si>
    <t>Lože z kameniva fr. 2/4 tl. 40mm 
Výplň spar kamenivem fr, 0/2</t>
  </si>
  <si>
    <t>Odměřeno digitálně ze situace 
1429.00m2=1 429,00 [A]</t>
  </si>
  <si>
    <t>-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</si>
  <si>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67</t>
  </si>
  <si>
    <t>58261B</t>
  </si>
  <si>
    <t>KRYTY Z BETON DLAŽDIC SE ZÁMKEM BAREV RELIÉF TL 80MM DO LOŽE Z KAM</t>
  </si>
  <si>
    <t>Odměřeno digitálně ze situace 
89.00=89,00 [A]</t>
  </si>
  <si>
    <t>Přidružená stavební výroba</t>
  </si>
  <si>
    <t>68</t>
  </si>
  <si>
    <t>711432</t>
  </si>
  <si>
    <t>IZOLACE MOSTOVEK POD ŘÍMSOU ASFALTOVÝMI PÁSY</t>
  </si>
  <si>
    <t>Trubní propustek v km 31,627 
izolace na horním povrchu čel (pod římsami) vč. penetračního nátěru 
Zahrnuje všechny práce a dodávku materiálu vč. množství potřebného na přesahy (není součástí MJ) vč. ošetření a očištění podkladu, provedení zkoušek atd</t>
  </si>
  <si>
    <t>rozsah viz Schéma výztuže římsy 
výměra=dl. x (š. horního povrchu+zatažení izol.do rubu): 
čelo vtok: 10,0*(0,90+0,20)=11,00 [A] 
čelo výtok: 10,0*(0,90+0,20)=11,00 [B] 
Celkem: A+B=22,00 [C]</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</si>
  <si>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lepenku s hliníkovou vložkou, litý asfalt, asfaltový beton</t>
  </si>
  <si>
    <t>69</t>
  </si>
  <si>
    <t>711502</t>
  </si>
  <si>
    <t>OCHRANA IZOLACE NA POVRCHU ASFALTOVÝMI PÁSY</t>
  </si>
  <si>
    <t>Trubní propustek v km 31,627 
ochrana izolace pod římsami pás s hliníkovou vložkou a hrubým posypem 
Zahrnuje všechny práce a dodávku materiálu vč. množství potřebného na přesahy (není součástí MJ).</t>
  </si>
  <si>
    <t>výměra dle pol. 711432: 22,0=22,00 [A]</t>
  </si>
  <si>
    <t>položka zahrnuje: 
- dodání  předepsaného ochranného materiálu 
- zřízení ochrany izolace</t>
  </si>
  <si>
    <t>70</t>
  </si>
  <si>
    <t>78383</t>
  </si>
  <si>
    <t>NÁTĚRY BETON KONSTR TYP S4 (OS-C)</t>
  </si>
  <si>
    <t>Trubní propustek v km 31,627 
ochranný nátěr obrubníku říms 
Zahrnuje všechny práce a dodávku materiálu.</t>
  </si>
  <si>
    <t>rozsah viz Schéma výztuže římsy: 
čelo vtok (0,20+0,15)*10,0 =3,50 [A] 
čelo výtok (0,20+0,15)*10,0 =3,50 [B] 
Celkem: A+B=7,00 [C]</t>
  </si>
  <si>
    <t>- položka zahrnuje kompletní povlaky (i různobarevné), včetně úpravy podkladu (odmaštění, odstranění starých nátěrů a nečistot) a jeho vyspravení, provedení nátěru předepsaným postupem a splnění všech požadavků daných technologickým předpisem.</t>
  </si>
  <si>
    <t>Potrubí</t>
  </si>
  <si>
    <t>71</t>
  </si>
  <si>
    <t>87614</t>
  </si>
  <si>
    <t>CHRÁNIČKY Z TRUB PLAST DN DO 40MM</t>
  </si>
  <si>
    <t>HDPE DN 40 
Včetně lože ŠP fr. 0/8</t>
  </si>
  <si>
    <t>odměřeno digitálně ze situace 
4*2100=8 400,00 [A]</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</si>
  <si>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včetně případně předepsaného utěsnění konců chrániček 
- položky platí pro práce prováděné v prostoru zapaženém i nezapaženém a i v kolektorech, chráničkách</t>
  </si>
  <si>
    <t>72</t>
  </si>
  <si>
    <t>87633</t>
  </si>
  <si>
    <t>CHRÁNIČKY Z TRUB PLASTOVÝCH DN DO 150MM</t>
  </si>
  <si>
    <t>Korugovaná HDPE DN 110 
Včetně lože ŠP fr. 0/8</t>
  </si>
  <si>
    <t>odměřeno digitálně ze situace 
2*130=260,00 [A]</t>
  </si>
  <si>
    <t>73</t>
  </si>
  <si>
    <t>895812</t>
  </si>
  <si>
    <t>DRENÁŽNÍ ŠACHTICE NORMÁLNÍ Z PLAST DÍLCŮ ŠN 80</t>
  </si>
  <si>
    <t>Poklop pro třídu zatížení minB125</t>
  </si>
  <si>
    <t>2ks=2,00 [A]</t>
  </si>
  <si>
    <t>položka zahrnuje: 
- poklopy s rámem z předepsaného materiálu a tvaru 
- předepsané plastové skruže, dno a není-li uvedeno jinak i podkladní vrstvu (z kameniva nebo betonu). 
- výplň, těsnění a tmelení spár a spojů, 
- očištění a ošetření úložných ploch, 
- předepsané podkladní konstrukce</t>
  </si>
  <si>
    <t>74</t>
  </si>
  <si>
    <t>899525</t>
  </si>
  <si>
    <t>OBETONOVÁNÍ POTRUBÍ Z PROSTÉHO BETONU DO C30/37</t>
  </si>
  <si>
    <t>Podklad u TP 
Trubní propustek km 31.320 
0.56m2*13.39m=7,50 [A] 
Trubní propustek km 31.432 
0.30m2*8.19m=2,46 [B] 
Trubní propustek km 31.627 
1.24m2*12.83m=15,91 [C] 
Tlamový  propustek km 32.178 
1.19m2*16.85m=20,05 [D] 
Trubní propustek km 34.458 
0.80m2*14.70m=11,76 [E] 
Celkem: A+B+C+D+E=57,68 [F]</t>
  </si>
  <si>
    <t>75</t>
  </si>
  <si>
    <t>9112B1</t>
  </si>
  <si>
    <t>ZÁBRADLÍ MOSTNÍ SE SVISLOU VÝPLNÍ - DODÁVKA A MONTÁŽ</t>
  </si>
  <si>
    <t>výška 1.10m</t>
  </si>
  <si>
    <t>TP km 31.627 
20.00m=20,00 [A]</t>
  </si>
  <si>
    <t>položka zahrnuje: 
dodání zábradlí včetně předepsané povrchové úpravy 
kotvení sloupků, t.j. kotevní desky, šrouby z nerez oceli, vrty a zálivku, pokud zadávací dokumentace nestanoví jinak 
případné nivelační hmoty pod kotevní desky</t>
  </si>
  <si>
    <t>76</t>
  </si>
  <si>
    <t>9113B1</t>
  </si>
  <si>
    <t>SVODIDLO OCEL SILNIČ JEDNOSTR, ÚROVEŇ ZADRŽ H1 -DODÁVKA A MONTÁŽ</t>
  </si>
  <si>
    <t>ÚZ H1, zahrnuje výškové náběhy</t>
  </si>
  <si>
    <t>1614m=1 614,00 [A]</t>
  </si>
  <si>
    <t>položka zahrnuje: 
- kompletní dodávku všech dílů ocelového svodidla s předepsanou povrchovou úpravou včetně spojovacích prvků 
- montáž a osazení svodidla, osazení sloupků zaberaněním nebo osazením do betonových bloků (včetně betonových bloků a nutných zemních prací 
- ukončení zapuštěním do betonových bloků (včetně betonového bloku a nutných zemních prací) nebo koncovkou 
- přechod na jiný typ svodidla nebo přes mostní závěr 
- ochranu proti bludným proudům a vývody pro jejich měření 
nezahrnuje odrazky nebo retroreflexní fólie</t>
  </si>
  <si>
    <t>77</t>
  </si>
  <si>
    <t>911CB1</t>
  </si>
  <si>
    <t>SVODIDLO BETON, ÚROVEŇ ZADRŽ H1 VÝŠ 0,8M - DODÁVKA A MONTÁŽ</t>
  </si>
  <si>
    <t>60.00m=60,00 [A]</t>
  </si>
  <si>
    <t>položka zahrnuje: 
- kompletní dodávku všech dílů betonového svodidla včetně spojovacích prvků 
- osazení svodidla 
- přechod na jiný typ svodidla nebo přes mostní závěr 
nezahrnuje odrazky nebo retroreflexní fólie 
nezahrnuje podkladní vrstvu</t>
  </si>
  <si>
    <t>78</t>
  </si>
  <si>
    <t>91228</t>
  </si>
  <si>
    <t>SMĚROVÉ SLOUPKY Z PLAST HMOT VČETNĚ ODRAZNÉHO PÁSKU</t>
  </si>
  <si>
    <t>Směrové sloupky bílé Z11a/Z11b: 119ks=119,00 [A] 
Směrové sloupky modré Z11e/Z11f u SO 201 a 202: 12ks=12,00 [B] 
Směrové sloupky červené Z11g: 12ks=12,00 [C] 
Celkem: A+B+C=143,00 [D]</t>
  </si>
  <si>
    <t>položka zahrnuje: 
- dodání a osazení sloupku včetně nutných zemních prací 
- vnitrostaveništní a mimostaveništní doprava 
- odrazky plastové nebo z retroreflexní fólie</t>
  </si>
  <si>
    <t>79</t>
  </si>
  <si>
    <t>91238</t>
  </si>
  <si>
    <t>SMĚROVÉ SLOUPKY Z PLAST HMOT - NÁSTAVCE NA SVODIDLA VČETNĚ ODRAZNÉHO PÁSKU</t>
  </si>
  <si>
    <t>Bílé: 29ks=29,00 [A] 
Modré: 16ks=16,00 [B]</t>
  </si>
  <si>
    <t>80</t>
  </si>
  <si>
    <t>914121</t>
  </si>
  <si>
    <t>DOPRAVNÍ ZNAČKY ZÁKLADNÍ VELIKOSTI OCELOVÉ FÓLIE TŘ 1 - DODÁVKA A MONTÁŽ</t>
  </si>
  <si>
    <t>47=47,00 [A]</t>
  </si>
  <si>
    <t>položka zahrnuje: 
- dodávku a montáž značek v požadovaném provedení</t>
  </si>
  <si>
    <t>81</t>
  </si>
  <si>
    <t>Zahrnuje zastávkový označník</t>
  </si>
  <si>
    <t>IJ4a 
4ks=4,00 [A]</t>
  </si>
  <si>
    <t>82</t>
  </si>
  <si>
    <t>914122</t>
  </si>
  <si>
    <t>DOPRAVNÍ ZNAČKY ZÁKLADNÍ VELIKOSTI OCELOVÉ FÓLIE TŘ 1 - MONTÁŽ S PŘEMÍSTĚNÍM</t>
  </si>
  <si>
    <t>Dle pol.č. 914123.b 
45ks=45,00 [A]</t>
  </si>
  <si>
    <t>položka zahrnuje: 
- dopravu demontované značky z dočasné skládky 
- osazení a montáž značky na místě určeném projektem 
- nutnou opravu poškozených částí 
nezahrnuje dodávku značky</t>
  </si>
  <si>
    <t>83</t>
  </si>
  <si>
    <t>Trvale rušené dopravní značení</t>
  </si>
  <si>
    <t>30=30,00 [A]</t>
  </si>
  <si>
    <t>84</t>
  </si>
  <si>
    <t>Zpětně osazené nebo přesouvané dopravní značení</t>
  </si>
  <si>
    <t>Značení dle TZ:43ks=43,00 [A] 
Značení místního významu: 2ks=2,00 [B] 
Celkem: A+B=45,00 [C]</t>
  </si>
  <si>
    <t>85</t>
  </si>
  <si>
    <t>914411</t>
  </si>
  <si>
    <t>DOPRAVNÍ ZNAČKY 100X150CM OCELOVÉ - DODÁVKA A MONTÁŽ</t>
  </si>
  <si>
    <t>1.00x1.50m</t>
  </si>
  <si>
    <t>IS10c 
3ks=3,00 [A]</t>
  </si>
  <si>
    <t>86</t>
  </si>
  <si>
    <t>0.70x1.00m</t>
  </si>
  <si>
    <t>IP20a a IP20b 
15ks+1ks=16,00 [A]</t>
  </si>
  <si>
    <t>87</t>
  </si>
  <si>
    <t>914412</t>
  </si>
  <si>
    <t>DOPRAVNÍ ZNAČKY 100X150CM OCELOVÉ - MONTÁŽ S PŘEMÍSTĚNÍM</t>
  </si>
  <si>
    <t>Dle pol.č. 914413 
4ks=4,00 [A]</t>
  </si>
  <si>
    <t>88</t>
  </si>
  <si>
    <t>914413</t>
  </si>
  <si>
    <t>DOPRAVNÍ ZNAČKY 100X150CM OCELOVÉ - DEMONTÁŽ</t>
  </si>
  <si>
    <t>IZ8a a IZ8b 
2ks+2ks=4,00 [A]</t>
  </si>
  <si>
    <t>89</t>
  </si>
  <si>
    <t>915111</t>
  </si>
  <si>
    <t>VODOROVNÉ DOPRAVNÍ ZNAČENÍ BARVOU HLADKÉ - DODÁVKA A POKLÁDKA</t>
  </si>
  <si>
    <t>Bílá barva</t>
  </si>
  <si>
    <t>V1a (0.125): 632.00m*0.125m=79,00 [A] 
V2a (3.0/6.0/0.125): 782.00m*0.125m/3=32,58 [B] 
V2b (3.0/1.5/0.125): 1600m*0.125m*2/3=133,33 [C] 
V2b (1.5/1.5/0.250): 149.00m*0.250m/2=18,63 [D] 
V2b (3.0/1.5/0.250):  2063.00m*0.250m*2/3=343,83 [E] 
V3 (3.0/1.5/0.125): 605.00m*0.125m*2/3=50,42 [F] 
V4 (0.250): 6497.00m*0.250m=1 624,25 [G] 
V4 (0.50/0.50/0.250): 60.00m*0.250m/2=7,50 [H] 
V7a: 56.00m2+(12*6.50m*0.03m)=58,34 [I] 
V8a: 16*0.50m*0.50m=4,00 [J] 
V13: 5.00m2=5,00 [K] 
V11a: 0.125m*250m=31,25 [L] 
V12a: 148.00m*0.125m=18,50 [M] 
V18: 4.00m2=4,00 [N] 
Celkem: A+B+C+D+E+F+G+H+I+J+K+L+M+N=2 410,63 [O]</t>
  </si>
  <si>
    <t>položka zahrnuje: 
- dodání a pokládku nátěrového materiálu (měří se pouze natíraná plocha) 
- předznačení a reflexní úpravu</t>
  </si>
  <si>
    <t>90</t>
  </si>
  <si>
    <t>Červená barva</t>
  </si>
  <si>
    <t>Červena barva ve vyhrazeném jízdním pruhu pro cyklisty 
488.00m2=488,00 [A]</t>
  </si>
  <si>
    <t>91</t>
  </si>
  <si>
    <t>915221</t>
  </si>
  <si>
    <t>VODOR DOPRAV ZNAČ PLASTEM STRUKTURÁLNÍ NEHLUČNÉ - DOD A POKLÁDKA</t>
  </si>
  <si>
    <t>V1a (0.125): 632.00m*0.125m=79,00 [A] 
V2a (3.0/6.0/0.125): 782m*0.125m/3=32,58 [B] 
V2b (3.0/1.5/0.125): 1600m*0.125m*2/3=133,33 [C] 
V2b (1.5/1.5/0.250): 149.00m*0.250m/2=18,63 [D] 
V2b (3.0/1.5/0.250):  2063m*0.250m*2/3=343,83 [E] 
V3 (3.0/1.5/0.125): 605m*0.125m*2/3=50,42 [F] 
V4 (0.250): 6497.00m*0.250m=1 624,25 [G] 
V4 (0.50/0.50/0.250): 60.00m*0.250m/2=7,50 [H] 
V7a: 12*6.50m*0.03m=2,34 [I] 
V13: 5.00m2=5,00 [J] 
Celkem: A+B+C+D+E+F+G+H+I+J=2 296,88 [K]</t>
  </si>
  <si>
    <t>92</t>
  </si>
  <si>
    <t>915231</t>
  </si>
  <si>
    <t>VODOR DOPRAV ZNAČ PLASTEM PROFIL ZVUČÍCÍ - DOD A POKLÁDKA</t>
  </si>
  <si>
    <t>V18: 12.00m2=12,00 [A]</t>
  </si>
  <si>
    <t>93</t>
  </si>
  <si>
    <t>91551</t>
  </si>
  <si>
    <t>VODOROVNÉ DOPRAVNÍ ZNAČENÍ - PŘEDEM PŘIPRAVENÉ SYMBOLY</t>
  </si>
  <si>
    <t>V9b: 15ks=15,00 [A] 
V11a-BUS: 8ks=8,00 [B] 
V14: 131ks=131,00 [C] 
Celkem: A+B+C=154,00 [D]</t>
  </si>
  <si>
    <t>položka zahrnuje: 
- dodání a pokládku předepsaného symbolu 
- zahrnuje předznačení a reflexní úpravu</t>
  </si>
  <si>
    <t>94</t>
  </si>
  <si>
    <t>917223</t>
  </si>
  <si>
    <t>SILNIČNÍ A CHODNÍKOVÉ OBRUBY Z BETONOVÝCH OBRUBNÍKŮ ŠÍŘ 100MM</t>
  </si>
  <si>
    <t>Silniční obrubník šířky 80mm 
Bet. lože C20/25n-XF3, tl. min.100mm</t>
  </si>
  <si>
    <t>Odměřeno digitálně ze situace 
1434.00m=1 434,00 [A]</t>
  </si>
  <si>
    <t>Položka zahrnuje: 
dodání a pokládku betonových obrubníků o rozměrech předepsaných zadávací dokumentací 
betonové lože i boční betonovou opěrku.</t>
  </si>
  <si>
    <t>95</t>
  </si>
  <si>
    <t>917224</t>
  </si>
  <si>
    <t>SILNIČNÍ A CHODNÍKOVÉ OBRUBY Z BETONOVÝCH OBRUBNÍKŮ ŠÍŘ 150MM</t>
  </si>
  <si>
    <t>SIlniční obrubník šířky 150mm 
Bet. lože C20/25n-XF3, tl. min.100mm</t>
  </si>
  <si>
    <t>Odměřeno digitálně ze situace 
197.00=197,00 [A]</t>
  </si>
  <si>
    <t>96</t>
  </si>
  <si>
    <t>91723</t>
  </si>
  <si>
    <t>OBRUBY Z BETON KRAJNÍKŮ</t>
  </si>
  <si>
    <t>Betonový krajník š. 250mm 
Bet. lože C20/25n-XF3</t>
  </si>
  <si>
    <t>Odměřeno digitálně ze situace 
19+19+19+19=76,00 [A]</t>
  </si>
  <si>
    <t>Položka zahrnuje: 
dodání a pokládku betonových krajníků o rozměrech předepsaných zadávací dokumentací 
betonové lože i boční betonovou opěrku.</t>
  </si>
  <si>
    <t>97</t>
  </si>
  <si>
    <t>91725</t>
  </si>
  <si>
    <t>NÁSTUPIŠTNÍ OBRUBNÍKY BETONOVÉ</t>
  </si>
  <si>
    <t>Obrubník HK Bezbariérový (Kasselský obrubník) 
(Bet. lože C20/25n-XF3, tl. min. 150mm</t>
  </si>
  <si>
    <t>U zastávek 
21.00+21+21+21=84,00 [A]</t>
  </si>
  <si>
    <t>98</t>
  </si>
  <si>
    <t>91726</t>
  </si>
  <si>
    <t>KO OBRUBNÍKY BETONOVÉ</t>
  </si>
  <si>
    <t>Bet. lože C20/25n-XF3, tl. min.150mm</t>
  </si>
  <si>
    <t>U vjezdových bran 
75.00+75.00+75.00=225,00 [A]</t>
  </si>
  <si>
    <t>99</t>
  </si>
  <si>
    <t>9183B2</t>
  </si>
  <si>
    <t>PROPUSTY Z TRUB DN 400MM ŽELEZOBETONOVÝCH</t>
  </si>
  <si>
    <t>ŽB trouby hrdlové 
Zahrnuje podkladní prahy C30/37-XF4</t>
  </si>
  <si>
    <t>TP km 31.432: 8.19m=8,19 [A]</t>
  </si>
  <si>
    <t>Položka zahrnuje: 
- dodání a položení potrubí z trub z dokumentací předepsaného materiálu a předepsaného průměru 
- případné úpravy trub (zkrácení, šikmé seříznutí) 
Nezahrnuje podkladní vrstvy a obetonování.</t>
  </si>
  <si>
    <t>100</t>
  </si>
  <si>
    <t>9183D2</t>
  </si>
  <si>
    <t>PROPUSTY Z TRUB DN 600MM ŽELEZOBETONOVÝCH</t>
  </si>
  <si>
    <t>TP km 31.320: 13.39m=13,39 [A]</t>
  </si>
  <si>
    <t>9183E2</t>
  </si>
  <si>
    <t>PROPUSTY Z TRUB DN 800MM ŽELEZOBETONOVÝCH</t>
  </si>
  <si>
    <t>TP km 34.458: 14.70=14,70 [A]</t>
  </si>
  <si>
    <t>102</t>
  </si>
  <si>
    <t>9183F2</t>
  </si>
  <si>
    <t>PROPUSTY Z TRUB DN 1000MM ŽELEZOBETONOVÝCH</t>
  </si>
  <si>
    <t>TP km 31.627: 12.83m=12,83 [A]</t>
  </si>
  <si>
    <t>103</t>
  </si>
  <si>
    <t>9183G5</t>
  </si>
  <si>
    <t>PROPUSTY Z TRUB DN 1200MM Z VLNITÉHO PLECHU</t>
  </si>
  <si>
    <t>HCPA-03</t>
  </si>
  <si>
    <t>TP km 32.178: 16.85=16,85 [A]</t>
  </si>
  <si>
    <t>104</t>
  </si>
  <si>
    <t>931326</t>
  </si>
  <si>
    <t>TĚSNĚNÍ DILATAČ SPAR ASF ZÁLIVKOU MODIFIK PRŮŘ DO 800MM2</t>
  </si>
  <si>
    <t>Trubní propustek v km 31,627 
Zálivka ve vozovce podél obrubníku vč. předtěsnění- zahrnuje dodávku a osazení materiálu vč. očištění ploch před úpravou a po úpravě, vč. penetračně adhézního nátěru pro zvýšení přilnavosti. 
Vč. provádění - vytvoření komůrky bednící lištou nebo dodatečným proříznutím - je dle zhotovitele a bude zahrnuto do ceny položky. 
Typ N1</t>
  </si>
  <si>
    <t>viz Schéma výztuže římsy a VL4-403.42 
výměra = dl. říms:  
10,0+10,0=20,00 [A] 
dle pol.č.113766 
1526.56=1 526,56 [B] 
Celkem: A+B=1 546,56 [C]</t>
  </si>
  <si>
    <t>položka zahrnuje dodávku a osazení předepsaného materiálu, očištění ploch spáry před úpravou, očištění okolí spáry po úpravě 
nezahrnuje těsnící profil</t>
  </si>
  <si>
    <t>105</t>
  </si>
  <si>
    <t>966371</t>
  </si>
  <si>
    <t>BOURÁNÍ PROPUSTŮ Z TRUB DN DO 1000MM</t>
  </si>
  <si>
    <t>Km 31.627 
12.00=12,00 [A]</t>
  </si>
  <si>
    <t>položka zahrnuje: 
- odstranění trub včetně případného obetonování a lože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 
- nezahrnuje bourání čel, vtokových a výtokových jímek, odstranění zábradlí</t>
  </si>
  <si>
    <t>Rekonstrukce silnice II/611, km 34,850-37,074</t>
  </si>
  <si>
    <t>dle pol.č. 17120.a.: 19765.06m3*2T/m3=39 530,12 [A]</t>
  </si>
  <si>
    <t>dle pol.č. 12573.b: 1216.35=1 216,35 [A]</t>
  </si>
  <si>
    <t>rozhraní SO v KÚ: 8.62=8,62 [A] 
rozhraní úprav konstrukce vozovek 1 a 2: 2*7.50=15,00 [B] 
rozhraní s okružní křižovatkou: 22=22,00 [C] 
podél obrub: 555.00=555,00 [D] 
v místě rozhraní sjezdů 461.00=461,00 [E] 
v místě napojení sjezdů na vozovku: 316.00=316,00 [F] 
Celkem: A+B+C+D+E+F=1 377,62 [G]</t>
  </si>
  <si>
    <t>dle kubaturových listů: 
5700.56m3=5 700,56 [A] 
dle pol.č.: 123732: 865.93=865,93 [B] 
Celkem: A-B=4 834,63 [C]</t>
  </si>
  <si>
    <t>dle pol.č. 17110: 7.93m3=7,93 [A] 
dle pol.č. 17411: 858.00m3=858,00 [B] 
Celkem: A+B=865,93 [C]</t>
  </si>
  <si>
    <t>dle pol.č.:17120.b 
865.93m3=865,93 [A]</t>
  </si>
  <si>
    <t>dle pol.č. 18220 a 18230 
1169.55+46.80=1 216,35 [A]</t>
  </si>
  <si>
    <t>Trubní propustek km 36.450 
3.00*1.50*14.49=65,21 [A]</t>
  </si>
  <si>
    <t>Betonové prahy u trubního propustku 
2*0.40m*0.80m*3.50m=2,24 [A] 
2.18m*0.30m*0.60m=0,39 [B] 
1.67m*0.30m*0.60m=0,30 [C] 
2*1.50m*0.30m*0.60m=0,54 [D] 
Chráničky pro optické kabely 
V podélném směru 
2*1430m*0.30m2=858,00 [E] 
V příčném směru 
0.80m*11.00m*0.4m=3,52 [F] 
Celkem: A+B+C+D+E+F=864,99 [G]</t>
  </si>
  <si>
    <t>Zemina vhodná do násypů</t>
  </si>
  <si>
    <t>dle kubaturových listů 
7.93m3=7,93 [A]</t>
  </si>
  <si>
    <t>dle pol.č.: 12373: 4834.63m3=4 834,63 [A] 
dle pol.č.: 13173: 65.21m3=65,21 [B] 
dle pol.č.: 13273: 864.99m3=864,99 [C] 
Celkem: A+B+C=5 764,83 [D]</t>
  </si>
  <si>
    <t>dle pol.č. 123732: 865.93=865,93 [A]</t>
  </si>
  <si>
    <t>dle kubaturových listů 
198.63=198,63 [A]</t>
  </si>
  <si>
    <t>Zásyp v místě chrániček pro optické kabely 
858.00m3=858,00 [A]</t>
  </si>
  <si>
    <t>Trubní propustek 
2.00m2*14.49=28,98 [A]</t>
  </si>
  <si>
    <t>Dle pol.č. 56330.a 
8.30m3/0.150m=55,33 [A]</t>
  </si>
  <si>
    <t>Dle pol.č. 56330.b 
249.60m3/0.200m=1 248,00 [A]</t>
  </si>
  <si>
    <t>Dle pol.č. 567544 
18433.02m2=18 433,02 [A] 
přilehlé sjezdy 
1044.00m2=1 044,00 [B] 
Celkem: A+B=19 477,02 [C]</t>
  </si>
  <si>
    <t>odměřeno digitálně ze situace 
7797m2*0.15m=1 169,55 [A]</t>
  </si>
  <si>
    <t>odměřeno digitálně ze situace 
312.00m2*0.15m=46,80 [A]</t>
  </si>
  <si>
    <t>Odměřeno digitálně ze situace 
1079m*0.40m*0.60m=258,96 [A]</t>
  </si>
  <si>
    <t>dle pol.č: 21152,21263.a, 21263.b, 
(1079.00+838.00+273.00)m*1.6m=3 504,00 [A]</t>
  </si>
  <si>
    <t>Odměřeno digitálně ze situace 
838.00m=838,00 [A]</t>
  </si>
  <si>
    <t>Odměřeno digitálně ze situace 
273.00m=273,00 [A]</t>
  </si>
  <si>
    <t>Pod TP km 36.450 
1.25m*14.49m*0.12m=2,17 [A]</t>
  </si>
  <si>
    <t>Podklad dlažby u TP: (8.00+8.00)m2*0.10m=1,60 [A] 
Podklad dlažby u vyústění potrubí km 35.540: 0.90m2*0.10m=0,09 [B] 
Celkem: A+B=1,69 [C]</t>
  </si>
  <si>
    <t>dle pol.č. 451315: 2.17m3=2,17 [A] 
25% dle po.lč. 45131A: 0.20*1.69m3=0,34 [B] 
pod potrubí v km 33.540: 0.30m*6.50m*0.10m=0,20 [C] 
Celkem: A+B+C=2,71 [D]</t>
  </si>
  <si>
    <t>betonové prahy u TP 
Trubní propustek km 36.450 
2*0.40m0*0.80m*3.50m=2,24 [A] 
2*0.30m*0.60m*1.60m=0,58 [B] 
0.30m*0.60m*2.20m=0,40 [C] 
0.30m*0.60m*1.70m=0,31 [D] 
Celkem: A+B+C+D=3,53 [E]</t>
  </si>
  <si>
    <t>Podklad dlažby u TP: (8.00+8.00)m2*0.20m=3,20 [A] 
Podklad dlažby u vyústění potrubí km 35.540: 0.90m2*0.20m=0,18 [B] 
Celkem: A+B=3,38 [C]</t>
  </si>
  <si>
    <t>ŠD A fr. 0/32</t>
  </si>
  <si>
    <t>tl. 200mm: 45.00m2*1.08*0.20m=9,72 [A] 
tl. 150mm: 45.00m2*1.23*0.15m=8,30 [B] 
Celkem: A+B=18,02 [C]</t>
  </si>
  <si>
    <t>ŠD B fr. 0/32, tl. 200mm</t>
  </si>
  <si>
    <t>dle pol.č. 582612 + 58261B 
(1213+35)m2*0.200m=249,60 [A] 
Dle pol. 56360.Ra 
74.88=74,88 [B] 
Celkem: A-B=174,72 [C]</t>
  </si>
  <si>
    <t>Vjezdy k nemovitostem - konstrukce č.4. 
Vyfrézovaný materiál Zas-T1/T2 z SO 012 
30% z celkového množství dle pol.č. 56330.b 
249.60*0.30=74,88 [A]</t>
  </si>
  <si>
    <t>Odměřeno digitálně ze situace 
17308m2*1.065=18 433,02 [A]</t>
  </si>
  <si>
    <t>Zpevnění nezpevněné krajnice 
odměřeno digitálně ze situace 
380=380,00 [A] 
Zpevnění přilehlého prostoru 
Odměřeno digitálně ze situace 
182.00m2*0.15=27,30 [B] 
Celkem: A+B=407,30 [C]</t>
  </si>
  <si>
    <t>dle pol.č. 567544 
18433.02m2=18 433,02 [A] 
dle pol.č. 56330.a 
9.72m3/0.20m=48,60 [B] 
asfaltové sjezdy-odměřeno digitálně ze situace 
1044m2=1 044,00 [C] 
Celkem: A+B+C=19 525,62 [D]</t>
  </si>
  <si>
    <t>dle pol.č. 574C56 
18674.65m2=18 674,65 [A]</t>
  </si>
  <si>
    <t>dle pol.č. 574E46 a 574E88 
18957.78+46.58m2=19 004,36 [A]</t>
  </si>
  <si>
    <t>hlavní trasa-odměřeno digitálně ze situace 
17308+45m2=17 353,00 [A] 
asfaltové sjezdy-odměřeno digitálně ze situace 
1044m2=1 044,00 [B] 
Celkem: A+B=18 397,00 [C]</t>
  </si>
  <si>
    <t>hlavní trasa-odměřeno digitálně ze situace 
(17308.00+45.00)m2*1.016=17 630,65 [A] 
asfaltové sjezdy-odměřeno digitálně ze situace 
1044m2=1 044,00 [B] 
Celkem: A+B=18 674,65 [C]</t>
  </si>
  <si>
    <t>hlavní trasa-odměřeno digitálně ze situace 
17308m2*1.035=17 913,78 [A] 
asfaltové sjezdy-odměřeno digitálně ze situace 
1044m2=1 044,00 [B] 
Celkem: A+B=18 957,78 [C]</t>
  </si>
  <si>
    <t>hlavní trasa-odměřeno digitálně ze situace 
45.00m2*1.035=46,58 [A]</t>
  </si>
  <si>
    <t>dle pol. č. 572123 
19525,62=19 525,62 [A]</t>
  </si>
  <si>
    <t>Vjezdy k nemovitostem-odměřeno digitálně ze situace 
1213m2=1 213,00 [A]</t>
  </si>
  <si>
    <t>Úpravy pro OSSPO 
35m2=35,00 [A]</t>
  </si>
  <si>
    <t>87434</t>
  </si>
  <si>
    <t>POTRUBÍ Z TRUB PLASTOVÝCH ODPADNÍCH DN DO 200MM</t>
  </si>
  <si>
    <t>DN200, SN8</t>
  </si>
  <si>
    <t>6.60m=6,60 [A]</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</si>
  <si>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zkoušky vodotěsnosti a televizní prohlídku</t>
  </si>
  <si>
    <t>Odměřeno digitálně ze situace 
2*1270.00m=2 540,00 [A]</t>
  </si>
  <si>
    <t>Odměřeno digitálně ze sitauce 
2*160.00m=320,00 [A]</t>
  </si>
  <si>
    <t>89712</t>
  </si>
  <si>
    <t>VPUSŤ KANALIZAČNÍ ULIČNÍ KOMPLETNÍ Z BETONOVÝCH DÍLCŮ</t>
  </si>
  <si>
    <t>Lože z Betonu C20/25n tl.100mm 
Litinová mříž C250</t>
  </si>
  <si>
    <t>1ks=1,00 [A]</t>
  </si>
  <si>
    <t>položka zahrnuje: 
- dodávku a osazení předepsaných dílů včetně mříže 
- výplň, těsnění  a tmelení spar a spojů, 
- opatření  povrchů  betonu  izolací  proti zemní vlhkosti v částech, kde přijdou do styku se zeminou nebo kamenivem, 
- předepsané podkladní konstrukce</t>
  </si>
  <si>
    <t>Trubní propustek 
0.64m2*14.49m=9,27 [A]</t>
  </si>
  <si>
    <t>Směrové sloupky bílé Z11a/Z11b: 82ks=82,00 [A]</t>
  </si>
  <si>
    <t>9ks=9,00 [A]</t>
  </si>
  <si>
    <t>IJ4a: 3ks=3,00 [A]</t>
  </si>
  <si>
    <t>Dle pol.č. 914123.b 
23ks=23,00 [A]</t>
  </si>
  <si>
    <t>7ks=7,00 [A]</t>
  </si>
  <si>
    <t>23ks=23,00 [A]</t>
  </si>
  <si>
    <t>V1a (0.125): 310m*0.125m=38,75 [A] 
V2b (3/1.5/0.125) 1491m*0.125m*2/3=124,25 [B] 
V2a (3/6/0.125) 224m*0.125m/3=9,33 [C] 
V2b (1.5/1.5/0.250) 238m*0.25m/2=29,75 [D] 
V4 (0.5/0.5/0.250) 142m*0.25m/2=17,75 [E] 
V4 (0.250) 3665m*0.25=916,25 [F] 
V7 (0.5x0.5) 4m*6m/2=12,00 [G] 
V12a (0.125): 213m*0.125m=26,63 [H] 
V11a: 192m*0.125m=24,00 [I] 
Celkem: A+B+C+D+E+F+G+H+I=1 198,71 [J]</t>
  </si>
  <si>
    <t>V1a (0.125): 310m*0.125m=38,75 [A] 
V2b (3/1.5/0.125) 1491m*0.125m*2/3=124,25 [B] 
V2a (3/6/0.125) 224m*0.125m/3=9,33 [C] 
V2b (1.5/1.5/0.250) 238m*0.25m/2=29,75 [D] 
V4 (0.5/0.5/0.250) 142m*0.25m/2=17,75 [E] 
V4 (0.250) 3665*0.25=916,25 [F] 
Celkem: A+B+C+D+E+F=1 136,08 [G]</t>
  </si>
  <si>
    <t>V11a - BUS: 8ks=8,00 [A]</t>
  </si>
  <si>
    <t>Silniční obrubník š.80mm 
Bet. lože C20/25n-XF3</t>
  </si>
  <si>
    <t>odměřeno digitálně ze situace 
1180m=1 180,00 [A]</t>
  </si>
  <si>
    <t>Silniční obrubník š.150mm 
Bet. lože C20/25n-XF3</t>
  </si>
  <si>
    <t>odměřeno digitálně ze situace 
70m=70,00 [A]</t>
  </si>
  <si>
    <t>Nájezdový silniční obrubník š.150mm 
Bet. lože C20/25n-XF3</t>
  </si>
  <si>
    <t>odměřeno digitálně ze situace 
20m=20,00 [A]</t>
  </si>
  <si>
    <t>Silniční krajník š.0.25m 
bet. lože C20/25n-XF3</t>
  </si>
  <si>
    <t>u autobus. zastávek: 
vlevo: 38m=38,00 [A] 
vpravo: 38m=38,00 [B] 
Celkem: A+B=76,00 [C]</t>
  </si>
  <si>
    <t>Obrubník HK Bezbariérový (Kasselský obrubník) 
Lože C20/25n-XF3 tl. min. 0.150m</t>
  </si>
  <si>
    <t>Zastávka Písková Lhota, km 35,540 
vlevo vč. náběhů 2x1m: 2m+19m=21,00 [A] 
vpravo vč. náběhů 2x1m: 2m+19m=21,00 [B] 
Zastávka Poděbrady, Přední Lhota, u Kopečků, km 35,540 
vlevo vč. náběhů 2x1m: 2m+19m=21,00 [C] 
vpravo vč. náběhů 2x1m: 2m+19m=21,00 [D] 
Celkem: A+B+C+D=84,00 [E]</t>
  </si>
  <si>
    <t>Tp km 36.450 
14.49m=14,49 [A]</t>
  </si>
  <si>
    <t>Typ N1</t>
  </si>
  <si>
    <t>dle pol.č. 113766 
1377.62m=1 377,62 [A]</t>
  </si>
  <si>
    <t>134</t>
  </si>
  <si>
    <t>Úprava chodníků a zastávek v k.ú. Kostelní Lhota</t>
  </si>
  <si>
    <t>Poplatek za nákup ornice</t>
  </si>
  <si>
    <t>Dle pol.č. 12573: 22.50m3=22,50 [A]</t>
  </si>
  <si>
    <t>Dle pol.č. 18220 a 18230 
15.75+6.75=22,50 [A]</t>
  </si>
  <si>
    <t>Dle pol.č. 56330 
91.20m3/0.15m=608,00 [A]</t>
  </si>
  <si>
    <t>Odměřeno digitálně ze situace 
105.00m2*0.15=15,75 [A]</t>
  </si>
  <si>
    <t>Odměřeno digitálně ze situace 
45.00m2*0.15m=6,75 [A]</t>
  </si>
  <si>
    <t>ŠD B 0/32</t>
  </si>
  <si>
    <t>dle pol.č. 582611+582614+58261A 
(537.00+46.00+25.00)m2*0.15m=91,20 [A] 
dle pol.56360.R 
27.36=27,36 [B] 
Celkem: A-B=63,84 [C]</t>
  </si>
  <si>
    <t>30% hutněné asf vrstvy ZAS-T1/T2 Dle pol.č. 56330. 
91.20*0.30m3=27,36 [A]</t>
  </si>
  <si>
    <t>582611</t>
  </si>
  <si>
    <t>KRYTY Z BETON DLAŽDIC SE ZÁMKEM ŠEDÝCH TL 60MM DO LOŽE Z KAM</t>
  </si>
  <si>
    <t>Lože z kameniva fr. 2/4 tl. 30mm 
Výplň spar kamenivem fr, 0/2</t>
  </si>
  <si>
    <t>Odměřeno digitálně ze situace 
537.00m2=537,00 [A]</t>
  </si>
  <si>
    <t>582614</t>
  </si>
  <si>
    <t>KRYTY Z BETON DLAŽDIC SE ZÁMKEM BAREV TL 60MM DO LOŽE Z KAM</t>
  </si>
  <si>
    <t>Červená dlažba 
Lože z kameniva fr. 2/4 tl. 30mm 
Výplň spar kamenivem fr, 0/2</t>
  </si>
  <si>
    <t>Podél nástupní hrany autobusových zastávek, odměřeno digitálně ze situace 
25.00m2=25,00 [A]</t>
  </si>
  <si>
    <t>58261A</t>
  </si>
  <si>
    <t>KRYTY Z BETON DLAŽDIC SE ZÁMKEM BAREV RELIÉF TL 60MM DO LOŽE Z KAM</t>
  </si>
  <si>
    <t>Prvky pro OSSPO, odměřeno digitálně ze situace 
46.00m2=46,00 [A]</t>
  </si>
  <si>
    <t>9111A1</t>
  </si>
  <si>
    <t>ZÁBRADLÍ SILNIČNÍ S VODOR MADLY - DODÁVKA A MONTÁŽ</t>
  </si>
  <si>
    <t>Dvoumadlové kompozitní zábradlí</t>
  </si>
  <si>
    <t>Odměřeno digitálně ze situace 
150.00m=150,00 [A]</t>
  </si>
  <si>
    <t>položka zahrnuje: 
- dodání zábradlí včetně předepsané povrchové úpravy 
- osazení sloupků zaberaněním nebo osazením do betonových bloků (včetně betonových bloků a nutných zemních prací) 
- případné bednění ( trubku) betonové patky v gabionové zdi</t>
  </si>
  <si>
    <t>91710</t>
  </si>
  <si>
    <t>OBRUBY Z BETONOVÝCH PALISÁD</t>
  </si>
  <si>
    <t>Lože C20/25n-XF3 tl. min. 0.15m</t>
  </si>
  <si>
    <t>Odměřeno digitálně ze situace 
28.00m2*0.16m=4,48 [A]</t>
  </si>
  <si>
    <t>Položka zahrnuje: 
dodání a pokládku betonových palisád o rozměrech předepsaných zadávací dokumentací 
betonové lože i boční betonovou opěrku.</t>
  </si>
  <si>
    <t>odměřeno digitálně ze situace 
382.00m=382,00 [A]</t>
  </si>
  <si>
    <t>135</t>
  </si>
  <si>
    <t>Úprava chodníků a zastávek v k.ú. Píšková Lhota u Poděbrad</t>
  </si>
  <si>
    <t>Dle pol.č. 12573: 22.35m3=22,35 [A]</t>
  </si>
  <si>
    <t>Dle pol.č. 18220 a 18230 
19.80m3+2.55m3=22,35 [A]</t>
  </si>
  <si>
    <t>Dle pol.č. 56330 
42.90m3/0.15m=286,00 [A]</t>
  </si>
  <si>
    <t>Odměřeno digitálně ze situace 
132.00m2**0.15m=19,80 [A]</t>
  </si>
  <si>
    <t>Odměřeno digitálně ze situace 
17.00m2*0.15m=2,55 [A]</t>
  </si>
  <si>
    <t>dle pol.č. 582611+582614+58261A 
(254.00+12.00+20.00)m2*0.15m=42,90 [A] 
dle pol.č. 56360.R 
12.87=12,87 [B] 
Celkem: A-B=30,03 [C]</t>
  </si>
  <si>
    <t>30% hutněné asf vrstvy ZAS-T1/T2 Dle pol.č. 56330. 
42.90m3*0.30=12,87 [A]</t>
  </si>
  <si>
    <t>Odměřeno digitálně ze situace 
254.00m2=254,00 [A]</t>
  </si>
  <si>
    <t>Podél nástupní hrany autobusových zastávek, odměřeno digitálně ze situace 
12.00m2=12,00 [A]</t>
  </si>
  <si>
    <t>Prvky pro OSSPO, odměřeno digitálně ze situace 
20.00m2=20,00 [A]</t>
  </si>
  <si>
    <t>Odměřeno digitálně ze situace 
84.00m=84,00 [A]</t>
  </si>
  <si>
    <t>173m=173,00 [A]</t>
  </si>
  <si>
    <t>136</t>
  </si>
  <si>
    <t>Úprava chodníků a zastávek v k.ú. Přední Lhota u Poděbrad</t>
  </si>
  <si>
    <t>dle pol.č. 12573: 3.15m3=3,15 [A]</t>
  </si>
  <si>
    <t>Dle pol.č. 18220: 3.15m3=3,15 [A]</t>
  </si>
  <si>
    <t>Dle pol.č. 56330 
10.79m3/0.15m=71,93 [A]</t>
  </si>
  <si>
    <t>Ornice tl. 0.15m</t>
  </si>
  <si>
    <t>21.00m2*0.15=3,15 [A]</t>
  </si>
  <si>
    <t>ŠD B fr. 0/32</t>
  </si>
  <si>
    <t>dle pol.č. 582611+582614+58261A 
(58.00+11.40+2.50)m2*0.15m=10,79 [A] 
dle pol.č.56360.R 
3.79=3,79 [B] 
Celkem: A-B=7,00 [C]</t>
  </si>
  <si>
    <t>30% hutněné asf vrstvy ZAS-T1/T2 Dle pol.č. 56330. 
10.79*0.30m3=3,24 [A]</t>
  </si>
  <si>
    <t>58.00m2=58,00 [A]</t>
  </si>
  <si>
    <t>Červená dlažba 
Lože z kameniva fr. 2/4 tl. 30mm 
Výplň spar kamenivem fr, 0/</t>
  </si>
  <si>
    <t>Podél nástupní hrany autobusových azstávek 
11.40m2=11,40 [A]</t>
  </si>
  <si>
    <t>Prvky pro OSSPO v místě chodníků a autobusových zastávek 
2.50m2=2,50 [A]</t>
  </si>
  <si>
    <t>36=36,00 [A]</t>
  </si>
  <si>
    <t>19.00m*0.1m2=1,90 [A]</t>
  </si>
  <si>
    <t>24.00m=24,00 [A]</t>
  </si>
  <si>
    <t>191</t>
  </si>
  <si>
    <t>Dopravně inženýrská opatření SO 101</t>
  </si>
  <si>
    <t>02720</t>
  </si>
  <si>
    <t>POMOC PRÁCE ZŘÍZ NEBO ZAJIŠŤ REGULACI A OCHRANU DOPRAVY</t>
  </si>
  <si>
    <t>192</t>
  </si>
  <si>
    <t>Dopravně inženýrská opatření SO 102</t>
  </si>
  <si>
    <t>201</t>
  </si>
  <si>
    <t>Rekonstrukce mostu ev.č. 611-012</t>
  </si>
  <si>
    <t>nevyužitá nevhodná zemina</t>
  </si>
  <si>
    <t>dle pol. 17120a: 633,3 * 2 t/m3 =1 266,60 [A]</t>
  </si>
  <si>
    <t>014202</t>
  </si>
  <si>
    <t>POPLATKY ZA ZEMNÍK -ZEMINA</t>
  </si>
  <si>
    <t>Zemina pro pol. 18234 - břehy koryta pod mostem</t>
  </si>
  <si>
    <t>202,50 * 0,25 * 2,0 t/m3 =101,25 [A]</t>
  </si>
  <si>
    <t>02912</t>
  </si>
  <si>
    <t>OSTATNÍ POŽADAVKY - VYTYČOVACÍ BOD MIKROSÍTĚ</t>
  </si>
  <si>
    <t>Zhotovení HVPB bodů s nucenou centrací a výškovými značkami (mikrosíť) pro geodetické práce na stavbě mostu pro krátkodobé i dlouhodobé sledování dle požadavků TKP1, kap. 9, ČSN 73 0420-02 , ČSN 73 0405 a Metodického pokynu pro sledování výškového přetvoření mostů - ŘSD PŘ č. 03/2014. a vč. přikotvení na vytyčovací síť celé stavby.</t>
  </si>
  <si>
    <t>zahrnuje vrt D 300-500mm, ocelovou zárubnici DN 180-300 mm, ochrannou plastovou trubku DN 220-350 mm, plastový uzávěr, čepovou nivelační značku z nerez oceli, kotvu se šroubem z nerez oceli, ochranný tyčový znak s tabulkou, betonovou skruž DN 1500mm výšky 0,5m, beton C30/37-XF4, izolační pěnu, zaměření bodu včetně vyrovnání (velmi přesná nivelace)  
- dle projektu základní vytyčovací sítě, kde je hloubka určena geologem na základě dostupných průzkumů či dat</t>
  </si>
  <si>
    <t>Plán sledování a údržby mostu.</t>
  </si>
  <si>
    <t>havarijní a povodňový plán - popis postupu při havárii - hlášení a odstranění následků, způsob vedení dokumentace o postupech při havárii, bezpečnostní listy závadných látek, povodňový plán pro případ velkých srážek a přívalových dešťů</t>
  </si>
  <si>
    <t>Výpočet zatížitelnosti</t>
  </si>
  <si>
    <t>029412</t>
  </si>
  <si>
    <t>OSTATNÍ POŽADAVKY - VYPRACOVÁNÍ MOSTNÍHO LISTU</t>
  </si>
  <si>
    <t>vč. zápisu do systému BMS</t>
  </si>
  <si>
    <t>02953</t>
  </si>
  <si>
    <t>OSTATNÍ POŽADAVKY - HLAVNÍ MOSTNÍ PROHLÍDKA</t>
  </si>
  <si>
    <t>1.HMP</t>
  </si>
  <si>
    <t>položka zahrnuje : 
- úkony dle ČSN 73 6221 
- provedení hlavní mostní prohlídky oprávněnou fyzickou nebo právnickou osobou 
- vyhotovení záznamu (protokolu), který jednoznačně definuje stav mostu</t>
  </si>
  <si>
    <t>02960</t>
  </si>
  <si>
    <t>OSTATNÍ POŽADAVKY - ODBORNÝ DOZOR</t>
  </si>
  <si>
    <t>Dohled geotechnika při zakládání mostu</t>
  </si>
  <si>
    <t>zahrnuje veškeré náklady spojené s objednatelem požadovaným dozorem</t>
  </si>
  <si>
    <t>Vykopávky ze zemníků pro zpětné zásypy. Kompletní provedení.</t>
  </si>
  <si>
    <t>pol. 17411: 294,85=294,85 [A] 
pol. 17511: 432,60=432,60 [B] 
Celkem: A+B=727,45 [C]</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</si>
  <si>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ruční vykopávky, odstranění kořenů a napadávek  
- pažení, vzepření a rozepření vč. přepažování (vyjma štětových stěn)  
- úpravu, ochranu a očištění dna, základové spáry, stěn a svahů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práce spojené s otvírkou zemníku</t>
  </si>
  <si>
    <t>ornice z mezideponie pol. 18222: 240,0*0,15=36,00 [A] 
ornice ze zemníku pol. 18234: 202,5*0,25=50,63 [B] 
Celkem: A+B=86,63 [C]</t>
  </si>
  <si>
    <t>Výkop pro odstranění stáv. opěr a pro vybudování nových opěr - odvoz na trvalou skládku</t>
  </si>
  <si>
    <t>Viz výkres Podélný řez, Zemní práce 
Výměra=plocha výkopu odměř.digit. z podél.řezu výkr.Zemní práce x šířka stáv.mostu: 
O1: 38,70 m2 *14,0=541,80 [A] 
O1: 36,70 m2 *14,0=513,80 [B] 
Výkop ve svahu v líci křídel K1-K4 
Výměra=plocha výkopu x dl.: 
(7,35 * 9,5) * 4 =279,30 [C] 
odpočet zeminy pro zpětné zásypy odvezené na mezideponii (viz 131732): 
-727,45=- 727,45 [D] 
Celkem: A+B+C+D=607,45 [E]</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</si>
  <si>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</si>
  <si>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Výkop pro odstranění stáv. opěr a pro vybudování nových opěr  - odvoz na mezideponii pro zpětné využití</t>
  </si>
  <si>
    <t>výměra dle pol.17411 + pol.17511: 
294,85 + 432,60 =727,45 [A]</t>
  </si>
  <si>
    <t>pol.13173: 607,45=607,45 [A] 
pol. 26124: 824,0*(3,14*0,1*0,1)=25,87 [B] 
Celkem: A+B=633,32 [C]</t>
  </si>
  <si>
    <t>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</si>
  <si>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pol.131732: 727,45=727,45 [A]</t>
  </si>
  <si>
    <t>Zásypy nového mostu 
Kompletní provedení zemní konstrukce vč. výběru vhodného materiálu, vč. dopravy</t>
  </si>
  <si>
    <t>viz Podélný řez 
Zásypy v líci opěr 
Výměra=plocha zásypu z pod.ř. x délka opěr (O1+O2) 
1,7 m2 *10,5 m+ 1,5 m2 *10,5 m =33,60 [A] 
Zásypy v rubu opěr po úroveň těsnící folie 
Výměra=plocha zásypu z pod.ř. x délka mezi rubem křídel  (O1+O2) 
5,0 m2 *9,5 m + 4,6 m2 *9,5 m=91,20 [B] 
Zásyp za opěrou (mimo ochranný zásyp) 
Výměra=plocha zásypu z pod.ř. x délka mezi rubem křídel  (O1+O2) 
9,3 m2 *9,5 m + 8,6 m2 *9,5 m =170,05 [C] 
Celkem: A+B+C=294,85 [D]</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</si>
  <si>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</si>
  <si>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17511</t>
  </si>
  <si>
    <t>OBSYP POTRUBÍ A OBJEKTŮ SE ZHUTNĚNÍM</t>
  </si>
  <si>
    <t>Zásyp v líci křídel + dosyp svahů v líci křídel 
Kompletní provedení zemní konstrukce vč. výběru vhodného materiálu, vč. dopravy</t>
  </si>
  <si>
    <t>(24,0 m2 * 1,75 m) * 4=168,00 [A] 
(7,35 m2 * 9,0 m) * 4=264,60 [B] 
Celkem: A+B=432,60 [C]</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</si>
  <si>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</si>
  <si>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18222</t>
  </si>
  <si>
    <t>ROZPROSTŘENÍ ORNICE VE SVAHU V TL DO 0,15M</t>
  </si>
  <si>
    <t>Rozprostření ornice na svahových kuželech a přilehlém svahu, tl. 0,15 m</t>
  </si>
  <si>
    <t>viz výkr.Půdorys 
(12,0*5,0) * 4 =240,00 [A]</t>
  </si>
  <si>
    <t>položka zahrnuje:  
nutné přemístění ornice z dočasných skládek vzdálených do 50m  
rozprostření ornice v předepsané tloušťce ve svahu přes 1:5</t>
  </si>
  <si>
    <t>18234</t>
  </si>
  <si>
    <t>ROZPROSTŘENÍ ORNICE V ROVINĚ V TL DO 0,25M</t>
  </si>
  <si>
    <t>břehy koryta pod mostem - náhrada vybouraného betonového zpevnění</t>
  </si>
  <si>
    <t>dle příl. Půdorys a Pod.řez 
Výměra=šířka zpevnění břehu x dl. zpevnění x tl. 
Levý břeh: 8,0*13,5=108,00 [A] 
Pravý břeh: 7,0*13,5=94,50 [B] 
Celkem: A+B=202,50 [C]</t>
  </si>
  <si>
    <t>18242</t>
  </si>
  <si>
    <t>ZALOŽENÍ TRÁVNÍKU HYDROOSEVEM NA ORNICI</t>
  </si>
  <si>
    <t>výměra dle pol.18222: 240,0=240,00 [A] 
výměra dle pol.18234: 202,5=202,50 [B] 
Celkem: A+B=442,50 [C]</t>
  </si>
  <si>
    <t>Zahrnuje dodání předepsané travní směsi, hydroosev na ornici, zalévání, první pokosení, to vše bez ohledu na sklon terénu</t>
  </si>
  <si>
    <t>18247</t>
  </si>
  <si>
    <t>OŠETŘOVÁNÍ TRÁVNÍKU</t>
  </si>
  <si>
    <t>Zahrnuje pokosení se shrabáním, naložení shrabků na dopravní prostředek, s odvozem a se složením, to vše bez ohledu na sklon terénu 
zahrnuje nutné zalití a hnojení</t>
  </si>
  <si>
    <t>21331</t>
  </si>
  <si>
    <t>DRENÁŽNÍ VRSTVY Z BETONU MEZEROVITÉHO (DRENÁŽNÍHO)</t>
  </si>
  <si>
    <t>ochrana rubové drenáže  
Zahrnuje dodávku a zásyp se zhutněním vč. dopravy.</t>
  </si>
  <si>
    <t>z příl. Tvar opěr 
0,3*0,3*(9,5+9,5)=1,71 [A]</t>
  </si>
  <si>
    <t>Položka zahrnuje:  
- dodávku předepsaného materiálu pro drenážní vrstvu, včetně mimostaveništní a vnitrostaveništní dopravy  
- provedení drenážní vrstvy předepsaných rozměrů a předepsaného tvaru</t>
  </si>
  <si>
    <t>21341</t>
  </si>
  <si>
    <t>DRENÁŽNÍ VRSTVY Z PLASTBETONU (PLASTMALTY)</t>
  </si>
  <si>
    <t>drenážní plastbeton v místě odvodnění izolace, odvodňovačů a podél říms 
Zahrnuje všechny práce a dodávku materiálu vč. drenážního hliníkového profilu.</t>
  </si>
  <si>
    <t>z příl. Tvar NK 
podél říms: 27,0*0,15*0,04*2=0,32 [A] 
podél MZ u O2: 9,50*0,075*0,04=0,03 [B] 
kolem odvodňovačů: (0,65*0,70*0,07)*2*2=0,13 [C] 
kolem odv. trubiček: (0,55*0,40*0,07)*4*2=0,12 [D] 
Celkem: A+B+C+D=0,60 [E]</t>
  </si>
  <si>
    <t>227831</t>
  </si>
  <si>
    <t>MIKROPILOTY KOMPLET D DO 150MM NA POVRCHU</t>
  </si>
  <si>
    <t>trubní výztuž 108/18 vč. kotevní desky a ocel. výztuhy kotevní desky, S355 J0, délka mikropilot je 12 m (kořen 8m) 
Odklon mikropilot od svislé přední a střední řady je 15° 
Podrobná specifikace mikropilot viz TZ a výkres Hlubinné založení 
Komplet dle tech.specifikace položky</t>
  </si>
  <si>
    <t>O1: 12,0*36=432,00 [A] 
O2: 12,0*36=432,00 [B] 
Celkem: A+B=864,00 [C]</t>
  </si>
  <si>
    <t>Položka mikropiloty obsahuje kompletní práce, které jsou nutné pro předepsanou funkci mikropilot, t.j. dodání trubek a injekčních hmot, osazení a zainjektování trubek, včetně pomocných konstrukcí (lešení, montážní plošiny a pod.). Neobsahuje vrty (uvedou se v položce 261 nebo 266).</t>
  </si>
  <si>
    <t>23217A</t>
  </si>
  <si>
    <t>ŠTĚTOVÉ STĚNY BERANĚNÉ Z KOVOVÝCH DÍLCŮ DOČASNÉ (PLOCHA)</t>
  </si>
  <si>
    <t>vč. vytažení larsen a odvozu 
štětovnice profilu Larsen IIIn z oceli S 270 GP  
štětovnice délky alespoň 3,0 m (2,0 m zaražená délka štětovnice + 1,0 m jako maximální vyčnívající část nad terénem) 
bližší specifikace a postup provádění dle TZ 
dále viz technická specifikace položky</t>
  </si>
  <si>
    <t>viz výkres Zemní práce 
stojka 1 (obvod x délka): (2*13,5+2*6,0)*3,0=117,00 [A] 
stojka 2 (obvod x délka): (2*13,5+2*6,0)*3,0=117,00 [B] 
Celkem: A+B=234,00 [C]</t>
  </si>
  <si>
    <t>- zřízení stěny  
- opotřebení štětovnic, případně jejich ošetřování, řezání, nastavování a další úpravy  
- kleštiny, převázky. a další pomocné a doplňkové konstrukce  
- nastražení a zaberanění štětovnic do jakékoliv třídy horniny  
- veškerou dopravu, nájem, provoz a přemístění beranících zařízení a dalších mechanismů  
- lešení a podpěrné konstrukce pro práci a manipulaci beranících zařízení a dalších mechanismů  
- beranící plošiny vč. zemních prací, zpevnění, odvodnění a pod.  
- při provádění z lodi náklady na prám nebo lodi  
- těsnění stěny, je-li nutné  
- kotvení stěny, je-li nutné nebo vzepření, případně rozepření  
- vodící piloty nebo stabilizační hrázky  
- zhotovení koutových štětovnic  
- dílenská dokumentace, včetně technologického předpisu spojování,  
- dodání spojovacího materiálu,  
- zřízení  montážních  a  dilatačních  spojů,  spar, včetně potřebných úprav, vložek, opracování, očištění a ošetření,  
- jakákoliv doprava a manipulace dílců  a  montážních  sestav,  včetně  dopravy konstrukce z výrobny na stavbu,  
- montážní dokumentace včetně technologického předpisu montáže,  
- výplň, těsnění a tmelení spar a spojů,  
- veškeré druhy opracování povrchů, včetně úprav pod nátěry a pod izolaci,  
- veškeré druhy dílenských základů a základních nátěrů a povlaků,  
- všechny druhy ocelového kotvení,  
- dílenskou přejímku a montážní prohlídku, včetně požadovaných dokladů</t>
  </si>
  <si>
    <t>26124</t>
  </si>
  <si>
    <t>VRTY PRO KOTVENÍ, INJEKTÁŽ A MIKROPILOTY NA POVRCHU TŘ. II D DO 200MM</t>
  </si>
  <si>
    <t>Dle IG výpočtu požadováno vrtání s pažením (systém Duplex - dvojitá kolona) 
Vč. plošiny pro vrtání, případného zpevnění (šablona) pro vrtání, atd. 
Podrobná specifikace mikropilot viz TZ a výkres Hlubinné založení, dále tech.specif.položky</t>
  </si>
  <si>
    <t>výměra dle položky 227831: 864,0=864,00 [A] 
odpočet průvrtu stávajícím základem dle pol.26154: -40,0=-40,00 [B] 
Celkem: A+B=824,00 [C]</t>
  </si>
  <si>
    <t>položka zahrnuje: 
přemístění, montáž a demontáž vrtných souprav 
svislou dopravu zeminy z vrtu 
vodorovnou dopravu zeminy bez uložení na skládku 
případně nutné pažení dočasné (včetně odpažení) i trvalé</t>
  </si>
  <si>
    <t>26154</t>
  </si>
  <si>
    <t>VRTY PRO KOTVENÍ, INJEKTÁŽ A MIKROPILOTY NA POVRCHU TŘ. V D DO 200MM</t>
  </si>
  <si>
    <t>jádrový vrt min.prům.200 mm - vrt pro mikropiloty - průchod stávajícími základy 
dle OTSKP pro železobeton se bere třída vrtatelnosti V. 
Podrobná specifikace mikropilot viz TZ a výkres Hlubinné založení</t>
  </si>
  <si>
    <t>přední řada mikropilot v předpokládané délce 2,0 m: 
2,0 m * 10 ks * 2 =40,00 [A]</t>
  </si>
  <si>
    <t>272324</t>
  </si>
  <si>
    <t>ZÁKLADY ZE ŽELEZOBETONU DO C25/30</t>
  </si>
  <si>
    <t>Zahrnuje všechny práce a dodávku materiálu vč. bednění, výplně a těsnění pracovních a dilatačních spar, nátěrů proti zemní vlhkosti, veškeré ochranné nátěry, prostupy</t>
  </si>
  <si>
    <t>z příl. Tvar opěr: 
dl. x š. x v. 
O1: 11,5*4,1*0,9=42,44 [A] 
O2: 11,5*4,1*0,9=42,44 [B] 
Celkem: A+B=84,88 [C]</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</si>
  <si>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</si>
  <si>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84,88  m3*190 kg/m3 /1000=16,13 [A]</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</si>
  <si>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</si>
  <si>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28999</t>
  </si>
  <si>
    <t>OPLÁŠTĚNÍ (ZPEVNĚNÍ) Z FÓLIE</t>
  </si>
  <si>
    <t>HDPE fólie v přechodové oblasti, parametry materiálu dle příl.Výkres přech.oblasti 
Zahrnuje všechny práce a dodávku materiálu vč. množství potřebného na přesahy (není součástí MJ).</t>
  </si>
  <si>
    <t>z příl. Výkres přechodové oblasti a Tvar opěr 
dl. x š. 
OP1: 4,0*9,5=38,00 [A] 
OP2: 4,0*9,5=38,00 [B] 
Celkem: A+B=76,00 [C]</t>
  </si>
  <si>
    <t>Položka zahrnuje:  
- dodávku předepsané fólie  
- úpravu, očištění a ochranu podkladu  
- přichycení k podkladu, případně zatížení  
- úpravy spojů a zajištění okrajů  
- úpravy pro odvodnění  
- nutné přesahy  
- mimostaveništní a vnitrostaveništní dopravu</t>
  </si>
  <si>
    <t>Zahrnuje dodávku a osazení kotevního prvku vč. dodatečných vrtů, zálivky atd.</t>
  </si>
  <si>
    <t>z příl. Tvar a výztuž říms 
rozmístění á 1 m 
na NK: 30*6,5 kg/ks *2=390,00 [A] 
na křídlech: 6*6,5 kg/ks *4=156,00 [B] 
Celkem: A+B=546,00 [C]</t>
  </si>
  <si>
    <t>Kompletní provedení vč. bednění, povrchové úpravy, zřízení podélných i příčných pracovních a dilatačních spar, výplně, těsnění, tmelení spar a spojů vč. řezání spar atd.</t>
  </si>
  <si>
    <t>z příl. Půdorys a Tvar a výztuž říms 
vpravo: (0,50*0,30+0,30*0,60)*37,80=12,47 [A] 
vlevo: (0,50*0,30+0,30*0,60)*37,80=12,47 [B] 
Celkem: A+B=24,94 [C]</t>
  </si>
  <si>
    <t>z příl. Tvar a výztuž říms 
24,94 m3*170 kg/m3 /1000=4,24 [A]</t>
  </si>
  <si>
    <t>položka zahrnuje: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</si>
  <si>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333325</t>
  </si>
  <si>
    <t>MOSTNÍ OPĚRY A KŘÍDLA ZE ŽELEZOVÉHO BETONU DO C30/37</t>
  </si>
  <si>
    <t>Kompletní provedení vč. bednění, povrchové úpravy, zřízení pracovních a dilatačních spar, výplně, těsnění, tmelení spar a spojů, zřízení prostupů pro odvodnění rubu, vč. nátěrů proti zemní vlhkosti, letopočtu vlysem do betonu a vč. vytvoření žlábku otiskem PVC trubky  atd.</t>
  </si>
  <si>
    <t>z příl. Tvar opěr 
Opěry 
výměra = dl. x š. x v. 
O1 dřík: 10,50*2,80*2,40=70,56 [A] 
O1 záv.zídka: 10,50*0,65*0,80+10,5*0.80 m2 =13,86 [B] 
O2 dřík: 10,50*2,80*2,30=67,62 [C] 
O2 záv.zídka: 10,50*0,65*0,80+10,5*0.80 m2 =13,86 [D] 
Křídla 
výměra = pl.odměřená digit. x tl. 
K1+K2: (9,5 m2 *0,5 m)*2=9,50 [E] 
K3+K4: (9,5 m2 *0,5 m)*2=9,50 [F] 
Podložiskové bloky: (0,8*0,8*0,25)*4=0,64 [G] 
Celkem: A+B+C+D+E+F+G=185,54 [H]</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</si>
  <si>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</si>
  <si>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333365</t>
  </si>
  <si>
    <t>VÝZTUŽ MOSTNÍCH OPĚR A KŘÍDEL Z OCELI 10505, B500B</t>
  </si>
  <si>
    <t>z příl. Výztuž opěr 
185,54 m3*140 kg/m3 /1000=25,98 [A]</t>
  </si>
  <si>
    <t>420324</t>
  </si>
  <si>
    <t>PŘECHODOVÉ DESKY MOSTNÍCH OPĚR ZE ŽELEZOBETONU C25/30</t>
  </si>
  <si>
    <t>Kompletní provedení vč. bednění, úpravy povrchu pro položení izolace, nátěrů proti zemní vlhkosti, výplně spar polystyrenem, zálivek, těsnění atd.</t>
  </si>
  <si>
    <t>z příl. Tvar opěr 
OP1: 4,0*9,50*0,30=11,40 [A] 
OP2: 4,0*9,50*0,30=11,40 [B] 
Celkem: A+B=22,80 [C]</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</si>
  <si>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</si>
  <si>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420365</t>
  </si>
  <si>
    <t>VÝZTUŽ PŘECHODOVÝCH DESEK MOSTNÍCH OPĚR Z OCELI 10505, B500B</t>
  </si>
  <si>
    <t>22,80 m3*130 kg/m3 /1000=2,96 [A]</t>
  </si>
  <si>
    <t>421336</t>
  </si>
  <si>
    <t>MOSTNÍ NOSNÉ DESKOVÉ KONSTRUKCE Z PŘEDPJATÉHO BETONU C40/50</t>
  </si>
  <si>
    <t>C35/45  
Kompletní provedení vč. podskružení, bednění, úpravy povrchu pro položení izolace, zřízení pracovních a dilatačních spar, výplně, těsnění a tmelení spar a spojů, ochranných nátěrů vč. chrániček pro odvodňovače a odvodňovací trubičky atd.</t>
  </si>
  <si>
    <t>z příl. Tvar NK 
výměra=plocha příč.řezu x dl.NK 
mezi líci opěr: 8,40m2*23,9=200,76 [A] 
rozšíření př.řezu NK nad podporami: 10,70m2*1,55*2=33,17 [B] 
Celkem: A+B=233,93 [C]</t>
  </si>
  <si>
    <t>421365</t>
  </si>
  <si>
    <t>VÝZTUŽ MOSTNÍ DESKOVÉ KONSTRUKCE Z OCELI 10505, B500B</t>
  </si>
  <si>
    <t>z příl. Výztuž NK 
233,93 m3*190 kg/m3 /1000=44,45 [A]</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</si>
  <si>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</si>
  <si>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421373</t>
  </si>
  <si>
    <t>VÝZTUŽ MOST NOSNÉ DESK KONSTR PŘEDP Z LAN PRO VNITŘ PŘEDPJ</t>
  </si>
  <si>
    <t>není započítána hmotnost kotev atd. 
Zahrnuje všechny práce a dodávku materiálu vč. kotev, předepnutí, kanálků, injektáže kanálků, kontrola atd. 
Specifikace lan viz TZ a výkres Předpětí NK</t>
  </si>
  <si>
    <t>z příl. Předpětí NK 
9,10=9,10 [A]</t>
  </si>
  <si>
    <t>- dodání předpínací výztuže, kotev, spojek a dalšího potřebného materiálu  v požadované kvalitě pro zavedení  předpětí,  včetně  nutného  prodloužení  pro  zakotvení,  
- uložení  v požadovaném  tvaru  a prostoru,  případně protažení výztuže kabelovými kanálky včetně zřízení kabelových  podpor  v dostatečném  množství,  upevnění výztuže s požadovaným zajištěním polohy a krytí betonem,  
- osazení kotev, spojek a dalšího potřebného materiálu,  
- předepnutí výztuže  vč.  veškerého  nutného  předpínacího  zařízení,  i  po  etapách  dle  požadovaného postupu  a  její  ukotvení, vyhotovení všech požadovaných dokladů a protokolů a provedení všech požadovaných kontrol,  
- zřízení  kabelových kanálků, případně kabelových trub, vč. odvzdušňovacích a injektážních trubiček, čištění, utěsnění a injektáž kanálků nebo trub včetně dodání injektážní hmoty dle projektu a obetonování kotev,  
- ochrana výztuže do doby jejího zabetonování,  
 nebo zainjektování,  
- vodivé  propojení  výztuže, která je součástí ochrany konstrukce  proti vlivům bludných proudů, vyvedení do měřících skříní nebo míst., osazení měřících skříní nebo míst pro měření bludných proudů  
- povrchovou antikorozní úpravu výztuže,  
- separaci výztuže,</t>
  </si>
  <si>
    <t>42838</t>
  </si>
  <si>
    <t>KLOUB ZE ŽELEZOBETONU VČET VÝZTUŽE</t>
  </si>
  <si>
    <t>vrubový kloub uložení přechodové desky   
Zahrnuje všechny práce a dodávku materiálu, u vrubového kloubu vč. těsnění, polystyrenu a polymermalty.</t>
  </si>
  <si>
    <t>z příl. Tvar opěr 
vrubový kloub přech. desky: 9,5+9,5=19,00 [A]</t>
  </si>
  <si>
    <t>Položka kloub ze železobetonu zahrnuje pouze zhotovení kloubu (zřízení a odstranění vložky pro pérové a vrubové klouby a pod.), beton a výztuž musí být zahrnuta v příslušných konstrukčních částech. Beton a výztuž samostatného kloubu (např. kyvné sloupečky) se zařazují jako vodorovná konstrukce.</t>
  </si>
  <si>
    <t>42853</t>
  </si>
  <si>
    <t>MOSTNÍ LOŽISKA HRNCOVÁ PRO ZATÍŽ DO 5,0MN</t>
  </si>
  <si>
    <t>Zahrnuje všechny práce a dodávku materiálu vč. uložení do plastmalty vč. dodávky malty a rektifikace ložiska.</t>
  </si>
  <si>
    <t>- výrobní dokumentaci, jde-li o ložisko individuálně vyráběné  
- dodání kompletních ložisek požadované kvality  
- přípravu, očištění a úpravy úložných ploch  
- osazení ložisek podle předepsaného technologického předpisu bez ohledu na způsob uložení a kotvení  
- uložení do malty jakéhokoliv druhu včetně dodávky této malty  
- uložení na plastické vložky nebo maltu včetně dodávky této vložky nebo malty  
- uložení na vrstvu plastbetonové malty nebo podobné vrstvy jako ochranu proti průchodu bludných proudů  
- vyplnění kotevních otvorů  
- lešení a podpěrné konstrukce  
- tmelení, těsnění a výplně spar  
- nastavení ložisek a odborná prohlídka  
- dočasné zpevnění nebo naopak dočasné uvolnění ložisek  
- opatření ložisek znakem výrobce a typovým číslem  
- úpravy, očištění a ošetření okolí ložisek  
- přiměřeným způsobem je nutné zahrnout ustanovení pro TMCH 94 pro kovové konstrukce.</t>
  </si>
  <si>
    <t>434125</t>
  </si>
  <si>
    <t>SCHODIŠŤOVÉ STUPNĚ, Z DÍLCŮ ŽELEZOBETON DO C30/37</t>
  </si>
  <si>
    <t>Zahrnuje všechny práce a dodávku materiálu vč. osazení.</t>
  </si>
  <si>
    <t>z příl. č. 3, 10, 12 
OP1: (0,5*0,2*0,75)*17=1,28 [A] 
OP2: (0,5*0,2*0,75)*17=1,28 [B] 
Celkem: A+B=2,56 [C]</t>
  </si>
  <si>
    <t>-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t>
  </si>
  <si>
    <t>451311</t>
  </si>
  <si>
    <t>PODKL A VÝPLŇ VRSTVY Z PROST BET DO C8/10</t>
  </si>
  <si>
    <t>Zahrnuje všechny práce a dodávku materiálu.</t>
  </si>
  <si>
    <t>z příl. Tvar opěr 1, 2 
Podkladní bet. základů opěr 
dl. x š. x tl. 
O1: 13,0*5,6*0,15=10,92 [A] 
O2: 13,0*5,6*0,15=10,92 [B] 
Pod drenáž v rubu opěr  
(průměr.výš. x š. x dl.): (1,10*0,3*9,5)*2=6,27 [C] 
Celkem: A+B+C=28,11 [D]</t>
  </si>
  <si>
    <t>451313</t>
  </si>
  <si>
    <t>PODKLADNÍ A VÝPLŇOVÉ VRSTVY Z PROSTÉHO BETONU C16/20</t>
  </si>
  <si>
    <t>podkladní beton přechodové desky  
Zahrnuje všechny práce a dodávku materiálu.</t>
  </si>
  <si>
    <t>z příl. Tvar opěr 
OP1: 4,0*9,50*0,10=3,80 [A] 
OP2: 4,0*9,50*0,10=3,80 [B] 
Celkem: A+B=7,60 [C]</t>
  </si>
  <si>
    <t>451314</t>
  </si>
  <si>
    <t>PODKLADNÍ A VÝPLŇOVÉ VRSTVY Z PROSTÉHO BETONU C25/30</t>
  </si>
  <si>
    <t>C 25/30 XF3, spárování XF4, podkladní beton pod dlažbu  
Zahrnuje všechny práce a dodávku materiálu.</t>
  </si>
  <si>
    <t>výměra z pol. č. 465512: 92,3 m2 * 0,15=13,85 [A]</t>
  </si>
  <si>
    <t>451384</t>
  </si>
  <si>
    <t>PODKL VRSTVY ZE ŽELEZOBET DO C25/30 VČET VÝZTUŽE</t>
  </si>
  <si>
    <t>podkladní beton pod schodiště  
Zahrnuje všechny práce a dodávku materiálu vč. konstrukční výztuže.</t>
  </si>
  <si>
    <t>z příl. Tvar opěr 
výměra=plocha pod. řezu x šířka po líc křídla: 
K1: 2,0m2*1,05=2,10 [A] 
K3: 2,0m2*1,05=2,10 [B] 
Celkem: A+B=4,20 [C]</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</si>
  <si>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nátěry zabraňující soudržnost betonu a bednění  
- výplň, těsnění  a tmelení spar a spojů  
- opatření  povrchů  betonu  izolací  proti zemní vlhkosti v částech, kde přijdou do styku se zeminou nebo kamenivem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úpravy výztuže pro osazení doplňkových konstrukcí  
- veškerá opatření pro zajištění soudržnosti výztuže a betonu  
- povrchovou antikorozní úpravu výztuže  
- separaci výztuže</t>
  </si>
  <si>
    <t>45157</t>
  </si>
  <si>
    <t>PODKLADNÍ A VÝPLŇOVÉ VRSTVY Z KAMENIVA TĚŽENÉHO</t>
  </si>
  <si>
    <t>Zahrnuje všechny práce a dodávku materiálu vč. výběru vhodného materiálu, předepsaného hutnění atd.</t>
  </si>
  <si>
    <t>z příl. Výkres přech.oblasti 
ochrana u HDPE fólie v tl.2x0,15m: 
dl. x š. x tl. 
OP1: 4,0*9,5*(2*0,15)=11,40 [A] 
OP2: 4,0*9,5*(2*0,15)=11,40 [B] 
Celkem: A+B=22,80 [C]</t>
  </si>
  <si>
    <t>položka zahrnuje dodávku předepsaného kameniva, mimostaveništní a vnitrostaveništní dopravu a jeho uložení  
není-li v zadávací dokumentaci uvedeno jinak, jedná se o nakupovaný materiál</t>
  </si>
  <si>
    <t>45852</t>
  </si>
  <si>
    <t>VÝPLŇ ZA OPĚRAMI A ZDMI Z KAMENIVA DRCENÉHO</t>
  </si>
  <si>
    <t>podkladní přechodový klín + ochranný zásyp za opěrou v přechodové oblasti - nakupovaný materiál 
Zahrnuje všechny práce a dodávku materiálu, předepsaného hutnění atd.</t>
  </si>
  <si>
    <t>z příl. Výkres přech.oblasti 
výměra=plocha odměřená dig. x dl.mezi rubem křídel 
OP1: 5,6 m2 * 9,5=53,20 [A] 
OP2: 5,1 m2 * 9,5=48,45 [B] 
Celkem: A+B=101,65 [C]</t>
  </si>
  <si>
    <t>tl. 200mm 
Kompletní provedení dlažby vč. položení do beton. lože, spárování, těsnění, tmelení a vyplnění spar proti CHRL. 
Použití materiálu z demolice mostů (SO 002,003)</t>
  </si>
  <si>
    <t>z příl. Půdorys a Tvar opěr 
Zpevnění za koncem křídel K1-K4 v dl. 5,0 m (plocha odměřena digit.): 
5,5m2+4,5m2+5,5m2+4,5m2=20,00 [A] 
Podesty (horní+dolní) schodišť: 
(1,5+1,5)*2=6,00 [B] 
Podél křídla K2 (dl.ve svahu x š.): 8,0*0,7=5,60 [C] 
Podél křídla K4 (dl.ve svahu x š.): 8,0*0,7=5,60 [D] 
V líci O1 berma (š. x dl.): 0,75*12,25=9,19 [E] 
V líci O1 svah (š. x dl.): 1,50*12,25=18,38 [F] 
V líci O2 berma (š. x dl.): 0,75*12,25=9,19 [G] 
V líci O2 svah (š. x dl.): 1,50*12,25=18,38 [H] 
Celkem: A+B+C+D+E+F+G+H=92,34 [I] 
Plocha x tl. dlažby: I * 0,20 =18,47 [J]</t>
  </si>
  <si>
    <t>položka zahrnuje:  
- nutné zemní práce (svahování, úpravu pláně a pod.)  
- zřízení spojovací vrstvy  
- zřízení lože dlažby z cementové malty předepsané kvality a předepsané tloušťky  
- dodávku a položení dlažby z lomového kamene do předepsaného tvaru  
- spárování, těsnění, tmelení a vyplnění spar MC případně s vyklínováním  
- úprava povrchu pro odvedení srážkové vody  
- nezahrnuje podklad pod dlažbu, vykazuje se samostatně položkami SD 45</t>
  </si>
  <si>
    <t>467314</t>
  </si>
  <si>
    <t>STUPNĚ A PRAHY VODNÍCH KORYT Z PROSTÉHO BETONU C25/30</t>
  </si>
  <si>
    <t>pod mostem ukončení zpevnění v patě svahu v líci OP1 a OP2 
Kompletní provedení vč. nutných zemních prací.</t>
  </si>
  <si>
    <t>z příl. Podélný řez 
(0,4*0,8*12,5)*2=8,00 [A]</t>
  </si>
  <si>
    <t>položka zahrnuje:  
- nutné zemní práce (hloubení rýh apod.)  
- dodání  čerstvého  betonu  (betonové  směsi)  požadované  kvality,  jeho  uložení  do požadovaného tvaru při jakékoliv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doplňkových konstrukcí a vybavení,  
- úpravy povrchu pro položení požadované izolace, povlaků a nátěrů, případně vyspravení,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t>
  </si>
  <si>
    <t>572214</t>
  </si>
  <si>
    <t>SPOJOVACÍ POSTŘIK Z MODIFIK EMULZE DO 0,5KG/M2</t>
  </si>
  <si>
    <t>mezi ložnou vrstvou a mezi litým asfaltem PS-CP 0,40kg/m2 
Zahrnuje všechny práce a dodávku materiálu.</t>
  </si>
  <si>
    <t>výkres Vzorový řez a Tvar NK 
výměra=š. vozovky x dl.mezi rubem opěr: 
9,5*29,5=280,25 [A]</t>
  </si>
  <si>
    <t>- dodání všech předepsaných materiálů pro postřiky v předepsaném množství  
- provedení dle předepsaného technologického předpisu  
- zřízení vrstvy bez rozlišení šířky, pokládání vrstvy po etapách  
- úpravu napojení, ukončení</t>
  </si>
  <si>
    <t>uzavírací nátěr podél římsy š. 0,50 m</t>
  </si>
  <si>
    <t>dle příl. Půdorys 
výměra = dl. říms vč. zpevnění za římsami x 0.50:  
(48,8+48,8)*0,5=48,80 [B]</t>
  </si>
  <si>
    <t>574C46</t>
  </si>
  <si>
    <t>ASFALTOVÝ BETON PRO LOŽNÍ VRSTVY ACL 16+, 16S TL. 50MM</t>
  </si>
  <si>
    <t>Ložná vrstva na mostě</t>
  </si>
  <si>
    <t>575F43</t>
  </si>
  <si>
    <t>LITÝ ASFALT MA IV (OCHRANA MOSTNÍ IZOLACE) 11 TL. 35MM MODIFIK</t>
  </si>
  <si>
    <t>ochrana izolace mostovky a části přechodové desky 
Zahrnuje všechny práce a dodávku materiálu vč. úpravy napojení, ukončení podél obrubníků, dilatačních zařízení, odvodňovacích proužků, odvodňovačů, vpustí, šachet atd.</t>
  </si>
  <si>
    <t>výkres vzorový, podélný řez mostem a tvar NK 
9,5*(29,5+1,5+1,5)=308,75 [A]</t>
  </si>
  <si>
    <t>576412</t>
  </si>
  <si>
    <t>POSYP KAMENIVEM OBALOVANÝM 3KG/M2</t>
  </si>
  <si>
    <t>u MA 11 IV fr. 4/8 - 2-3kg/m2  
Zahrnuje všechny práce a dodávku materiálu</t>
  </si>
  <si>
    <t>dle pol.575F43: 
308,75=308,75 [A]</t>
  </si>
  <si>
    <t>- dodání obalovaného kameniva předepsané kvality a zrnitosti  
- posyp předepsaným množstvím</t>
  </si>
  <si>
    <t>711112</t>
  </si>
  <si>
    <t>IZOLACE BĚŽNÝCH KONSTRUKCÍ PROTI ZEMNÍ VLHKOSTI ASFALTOVÝMI PÁSY</t>
  </si>
  <si>
    <t>NAIP vč. penetračního nátěru na svislém rubu opěr a křídel 
Zahrnuje všechny práce a dodávku materiálu vč. množství potřebného na přesahy (není součástí MJ) vč. očištění, ošetření podkladu, provedení zkoušek atd.</t>
  </si>
  <si>
    <t>výkr.Tvar opěry 1, 2 
Rub O1: 9,5*3,0=28,50 [A] 
Rub K1: 9,2 m2 =9,20 [B] 
Rub K2: 9,2 m2 =9,20 [C] 
Rub O2: 9,5*3,0=28,50 [D] 
Rub K3: 9,2 m2 =9,20 [E] 
Rub K4: 9,2 m2 =9,20 [F] 
Celkem: A+B+C+D+E+F=93,80 [G]</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</si>
  <si>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geotextilii</t>
  </si>
  <si>
    <t>izolace na povrchu křídel a přetažení izolace na přechodovou desku vč. penetračního nátěru 
Zahrnuje všechny práce a dodávku materiálu vč. množství potřebného na přesahy (není součástí MJ) vč. ošetření a očištění podkladu, provedení zkoušek atd.</t>
  </si>
  <si>
    <t>viz příl. Tvar NK 
Přetažení na přechodovou desku: 
(9,5*1,0)*2=19,00 [A] 
Na křídlech horní povrch: 
(4,4*0,5)*4=8,80 [B] 
Celkem: A+B=27,80 [C]</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</si>
  <si>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lepenku s hliníkovou vložkou, litý asfalt, asfaltový beton</t>
  </si>
  <si>
    <t>711442</t>
  </si>
  <si>
    <t>IZOLACE MOSTOVEK CELOPLOŠNÁ ASFALTOVÝMI PÁSY S PEČETÍCÍ VRSTVOU</t>
  </si>
  <si>
    <t>plocha pod vozovkou i římsami 
Zahrnuje všechny práce a dodávku materiálu vč. množství potřebného na přesahy (není součástí MJ) vč. ošetření a očištění podkladu, provedení zkoušek atd.</t>
  </si>
  <si>
    <t>výkres Vzorový řez a Tvar NK 
výměra=š. NK x dl. NK a záv.zídek: 
10,5*29,0=304,50 [A]</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</si>
  <si>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litý asfalt, asfaltový beton  
v této položce se vykáže i izolace rámových konstrukcí (mosty, propusty, kolektory)</t>
  </si>
  <si>
    <t>ochrana izolace pod římsami pás s hliníkovou vložkou a hrubým posypem  
Zahrnuje všechny práce a dodávku materiálu vč. množství potřebného na přesahy (není součástí MJ).</t>
  </si>
  <si>
    <t>výkres Tvar a výztuž říms 
dl. říms na NK x š. vč.přesahu: 
(29,0*0,56)*2=32,48 [A] 
dl. říms na křídlech x (š. horního povrchu+přetažení do rubu křídla): 
(4,4*(0,5+0,4))*4=15,84 [B] 
Celkem: A+B=48,32 [C]</t>
  </si>
  <si>
    <t>položka zahrnuje:  
- dodání  předepsaného ochranného materiálu  
- zřízení ochrany izolace</t>
  </si>
  <si>
    <t>711509</t>
  </si>
  <si>
    <t>OCHRANA IZOLACE NA POVRCHU TEXTILIÍ</t>
  </si>
  <si>
    <t>na rubu opěry a křídel 600g/m2   
Zahrnuje dodání vč. nutných přesahů (není součástí MJ) a zřízení.</t>
  </si>
  <si>
    <t>příl. Tvar opěr 
výměra=š.mezi křídly x výška po úroveň odvodnění 
rub OP1: 9,5*2,8 =26,60 [A] 
rub OP2: 9,5*2,8 =26,60 [B] 
rub křídel: 9,5 m2 *4=38,00 [C] 
Celkem: A+B+C=91,20 [D]</t>
  </si>
  <si>
    <t>78382</t>
  </si>
  <si>
    <t>NÁTĚRY BETON KONSTR TYP S2 (OS-B)</t>
  </si>
  <si>
    <t>impregnační nátěr typ S2  
Zahrnuje všechny práce a dodávku materiálu.</t>
  </si>
  <si>
    <t>rozsah vyznačen v příloze Tvar a výztuž říms 
výměra=(tl.NK u římsy+0,30m podhledu NK) x dl. NK x 2: 
(0,25+0,30)*27,0 * 2=29,70 [A]</t>
  </si>
  <si>
    <t>ochranný nátěr obrubníku říms  
Zahrnuje všechny práce a dodávku materiálu.</t>
  </si>
  <si>
    <t>rozsah vyznačen v příloze Tvar a výztuž říms 
(0,20+0,15)*37,8 * 2=26,46 [A]</t>
  </si>
  <si>
    <t>84914</t>
  </si>
  <si>
    <t>POTRUBÍ ODPADNÍ MOSTNÍCH OBJEKTŮ ZE SKLOLAM TRUB DN DO 200MM</t>
  </si>
  <si>
    <t>podélné potrubí DN 200 
Zahrnuje dodání veškerého trubního a pomocného materiálu, úpravu a přípravu podkladu, zřízení kompletní soustavy, úpravy prostupů vč. závěsů a uchycení ke konstrukcím, vč. napojení  a vč. kompenzátorů a čistících kusů, vč. zk. vodotěsnosti atd., dle TP 107</t>
  </si>
  <si>
    <t>výměra - délka odměřena z podélného řezu výkresu Odvodnění 
26,0+26,0=52,00 [A]</t>
  </si>
  <si>
    <t>- výrobní dokumentaci (včetně technologického předpisu)  
- dodání veškerého instalačního a  pomocného  materiálu  (trouby,  trubky,  armatury,  tvarové  kusy,  spojovací a těsnící materiál a pod.), podpěrných, závěsných, upevňovacích prvků, včetně potřebných úprav  
- zednické výpomoci, jako je vysekávání kapes a rýh, jejich vyplnění a začištění  
- úprava podkladu a osazení podpěr, osazení a očištění podkladu a podpěr  
- zřízení plně funkční instalace, kompletní soustavy, podle příslušného technologického předpisu  
- zřízení instalace i jednotlivých částí po etapách, včetně pracovních spar a spojů  
- úprava a příprava prostupů, okolí podpěr, zaústění a napojení a upevnění odpadních výustek  
- ochrana potrubí nátěrem, včetně úpravy povrchu, případně izolací  
- úprava, očištění a ošetření prostoru kolem instalace  
- provedení požadovaných zkoušek vodotěsnosti</t>
  </si>
  <si>
    <t>87427</t>
  </si>
  <si>
    <t>POTRUBÍ Z TRUB PLASTOVÝCH ODPADNÍCH DN DO 100MM</t>
  </si>
  <si>
    <t>odvodnění úl.prahů dle VL 4, 204.03 
žlabovka do malty M25, XF4</t>
  </si>
  <si>
    <t>(0,3+0,3)*2=1,20 [A]</t>
  </si>
  <si>
    <t>odvedení drenáže do líce opěry 
Zahrnuje dodání veškerého trubního a pomocného materiálu, zřízení atd.</t>
  </si>
  <si>
    <t>výměra=tl.opěry + přesahy: 
3,2 * 2 =6,40 [A]</t>
  </si>
  <si>
    <t>875332</t>
  </si>
  <si>
    <t>POTRUBÍ DREN Z TRUB PLAST DN DO 150MM DĚROVANÝCH</t>
  </si>
  <si>
    <t>rubová drenáž DN 150mm za opěrou  
Zahrnuje dodání veškerého trubního a pomocného materiálu, úpravu a přípravu podkladu, zřízení kompletní soustavy, úpravy prostupů vč. napojení, výustního objektu atd.</t>
  </si>
  <si>
    <t>z příl. Tvar opěr 
(9,5+9,5)=19,00 [A]</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</si>
  <si>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t>
  </si>
  <si>
    <t>9117C1</t>
  </si>
  <si>
    <t>SVOD OCEL ZÁBRADEL ÚROVEŇ ZADRŽ H2 - DODÁVKA A MONTÁŽ</t>
  </si>
  <si>
    <t>zábradelní svodidlo H2 se svislou výplní na obou římsách  
Zahrnuje dodání certifikovaného svodidla vč. povrchové úpravy dle TKP, kotvení sloupků t.j. kotevní desky, šrouby z nerez oceli, vrty, zálivku, podlití polymerbetonem pod kotevní desky a vč. dilatačního kusu v místě MZ atd.</t>
  </si>
  <si>
    <t>dle přílohy Půdorys 
výměra=vzd.prvních sloupků před a za římsou: 
41,0 * 2 =82,00 [A]</t>
  </si>
  <si>
    <t>položka zahrnuje: 
- kompletní dodávku všech dílů ocelového svodidla s předepsanou povrchovou úpravou včetně spojovacích a diltačních prvků 
- montáž a osazení svodidla, kotvení, t.j. kotevní desky, šrouby z nerez oceli, vrty a zálivku, pokud zadávací dokumentace nestanoví jinak, případné nivelační hmoty pod kotevní desky 
- přechod na jiný typ svodidla nebo přes mostní závěr 
- ochranu proti bludným proudům a vývody pro jejich měření 
nezahrnuje odrazky nebo retroreflexní fólie</t>
  </si>
  <si>
    <t>91345</t>
  </si>
  <si>
    <t>NIVELAČNÍ ZNAČKY KOVOVÉ</t>
  </si>
  <si>
    <t>Zahrnuje všechny práce a dodávku materiálu vč. dodatečných vývrtů.</t>
  </si>
  <si>
    <t>na opěrách: 4*2=8,00 [A] 
na NK: 2*3=6,00 [B] 
Celkem: A+B=14,00 [C]</t>
  </si>
  <si>
    <t>položka zahrnuje:  
- dodání a osazení nivelační značky včetně nutných zemních prací  
- vnitrostaveništní a mimostaveništní dopravu</t>
  </si>
  <si>
    <t>914A21</t>
  </si>
  <si>
    <t>EV ČÍSLO MOSTU OCEL S FÓLIÍ TŘ.1 DODÁVKA A MONTÁŽ</t>
  </si>
  <si>
    <t>Zahrnuje všechny práce a dodávku materiálu vč. případného sloupku.</t>
  </si>
  <si>
    <t>ev.č. mostu:  2=2,00 [A] 
označení vodoteče: 2=2,00 [B] 
Celkem: A+B=4,00 [C]</t>
  </si>
  <si>
    <t>položka zahrnuje:  
- dodávku a montáž značek v požadovaném provedení</t>
  </si>
  <si>
    <t>kolem zpevnění a schodiště  
Zahrnuje dodání, pokládku vč. betonového lože a boční betonové opěrky.</t>
  </si>
  <si>
    <t>délky odměřeny digitálně v příl. Půdorys 
kolem zpevnění za římsami: (1,0+5,0)*4=24,00 [A] 
podél zpevnění u křídel K2 a K4 až k patě svahu: 11,5 * 2=23,00 [B] 
z obou stran schodištěu K1 a K3: (11,5+8,0) * 2=39,00 [C] 
Celkem: A+B+C=86,00 [D]</t>
  </si>
  <si>
    <t>Položka zahrnuje:  
dodání a pokládku betonových obrubníků o rozměrech předepsaných zadávací dokumentací  
betonové lože i boční betonovou opěrku.</t>
  </si>
  <si>
    <t>obrubník u zpevnění za římsami  
Zahrnuje dodání, pokládku vč. betonového lože a boční betonové opěrky.</t>
  </si>
  <si>
    <t>příl. Půdorys 
5,0*4=20,00 [A]</t>
  </si>
  <si>
    <t>Zálivka ve vozovce podél obrubníku  
Zahrnuje dodávku a osazení materiálu vč. očištění ploch před úpravou a po úpravě, vč. penetračně adhézního nátěru pro zvýšení přilnavosti. 
Vč. provádění - vytvoření komůrky bednící lištou nebo dodatečným proříznutím - je dle zhotovitele a bude zahrnuto do ceny položky 
Vše dle PD a VL4-403.42</t>
  </si>
  <si>
    <t>výměra = dl. říms vč. zpevnění za římsami:  
47,8*2=95,60 [A]</t>
  </si>
  <si>
    <t>položka zahrnuje dodávku a osazení předepsaného materiálu, očištění ploch spáry před úpravou, očištění okolí spáry po úpravě  
nezahrnuje těsnící profil</t>
  </si>
  <si>
    <t>931328</t>
  </si>
  <si>
    <t>TĚSNĚNÍ DILATAČ SPAR ASF ZÁLIVKOU MODIFIK PRŮŘ DO 1200MM2</t>
  </si>
  <si>
    <t>mezi lícem opěr a zpevněním z lom. kamene do betonu: 10,5*2=21,00 [A] 
mezi křídly a zpevněním: 8,0*4=32,00 [B] 
mezi schodištěm a zpevněním: 8,0*2=16,00 [C] 
Celkem: A+B+C=69,00 [D]</t>
  </si>
  <si>
    <t>93135</t>
  </si>
  <si>
    <t>TĚSNĚNÍ DILATAČ SPAR PRYŽ PÁSKOU NEBO KRUH PROFILEM</t>
  </si>
  <si>
    <t>předtěsnění v zálivce podél říms z pěnového polyetylénu</t>
  </si>
  <si>
    <t>výměra dle pol. 931326: 
47,8*2=95,60 [A]</t>
  </si>
  <si>
    <t>položka zahrnuje dodávku a osazení předepsaného materiálu, očištění ploch spáry před úpravou, očištění okolí spáry po úpravě</t>
  </si>
  <si>
    <t>93152</t>
  </si>
  <si>
    <t>MOSTNÍ ZÁVĚRY POVRCHOVÉ POSUN DO 100MM</t>
  </si>
  <si>
    <t>Zahrnuje všechny práce a dodávku materiálu vč. PKO a těsnění spáry mezi MZ a vozovkou asfaltovou modifikovanou zálivkou a vč. zatěsnění tmelem v římse. 
Vykázána je půdorysná vzdálenost líců říms.</t>
  </si>
  <si>
    <t>výměra = půdorysná vzdálenost líců říms: 
OP1: 11,1=11,10 [A] 
OP2: 11,1=11,10 [B] 
Celkem: A+B=22,20 [C]</t>
  </si>
  <si>
    <t>- výrobní dokumentace (vč. technologického předpisu)  
- dodání kompletního dil. zařízení vč. všech přepravních a montážních úprav a zařízení  
- řezání a sváření na staveništi a eventuelní nutnou opravu nátěrů po těchto úkonech  
- bednění a dodatečné zabetonování dilatačního zařízení  
- pro kovové součásti je nutné užít ustanovení pro TMCH.94  
- dodání spojovacího, kotevního a těsnícího materiálu  
- úprava a příprava prostoru, včetně kotevních prvků, jejich ošetření a očištění  
- zřízení kompletního mostního závěru podle příslušného technolog. předpisu, včetně předepsaného nastavení  
- zřízení mostního závěru po etapách, včetně pracovních spar a spojů  
- úprava  most. závěru  ve styku  s ostatními konstrukcemi  a zařízeními (u obrubníků a podél vozovek, na chodnících, na římsách, napojení izolací a pod.)  
- ochrana mostního závěru proti bludným proudům a vývody pro jejich měření  
- ochrana mostního závěru do doby provedení definitivního stavu, veškeré provizorní úpravy a opatření  
- konečné  úpravy most. závěru jako  povrchové  povlaky, zálivky, které  nejsou součástí jiných konstrukcí, vyčištění, osaz. krytek šroubů, tmelení, těsnění, výplň spar a pod.  
- úprava, očištění a ošetření prostoru kolem mostního závěru  
- opatření mostního závěru znakem výrobce a typovým číslem  
- provedení odborné prohlídky, je-li požadována</t>
  </si>
  <si>
    <t>93311</t>
  </si>
  <si>
    <t>ZATĚŽOVACÍ ZKOUŠKA MOSTU STATICKÁ 1. POLE DO 300M2</t>
  </si>
  <si>
    <t>plocha NK je 300m2 
Kompletní provedení vč. všech měření a vyhodnocení</t>
  </si>
  <si>
    <t>- podklady a dokumentaci zkoušky 
- výrobní dokumentace potřebných zařízení 
- stavební práce spojené s přípravou a provedením zkoušky (zřízení a odstranění) 
- veškerá zkušební zařízení vč. opotřebení a nájmu 
- výpomoce při vlastní zkoušce 
- dodání zatěžovacích prostředků a hmot, manipulaci s nimi a jejich opotřebení a nájem 
- přeprava zatěžovacích prostředků a hmot na stavbu a zpět, včetně zajížďky k váze a vážních poplatků 
- provedení vlastní zkoušky a její vyhodnocení, včetně všech měření a dalších potřebných činností</t>
  </si>
  <si>
    <t>935212</t>
  </si>
  <si>
    <t>PŘÍKOPOVÉ ŽLABY Z BETON TVÁRNIC ŠÍŘ DO 600MM DO BETONU TL 100MM</t>
  </si>
  <si>
    <t>vč. bet. lože, spárování, napojení na vývařiště</t>
  </si>
  <si>
    <t>příl. Půdorys  
skluzy za křídly do vývařiště, přenásobeno na šikmou délku svahu: 
(6,0+3,0)*4=36,00 [A] 
skluzy pod mostem do koryta (odvodnění mostu): 
(5,5+2,0)*2=15,00 [B] 
Celkem: A+B=51,00 [C]</t>
  </si>
  <si>
    <t>položka zahrnuje: 
- dodávku a uložení příkopových tvárnic předepsaného rozměru a kvality 
- dodání a rozprostření lože z předepsaného materiálu v předepsané kvalitěa v předepsané tloušťce 
- veškerou manipulaci s materiálem, vnitrostaveništní i mimostaveništní dopravu 
- ukončení, patky, spárování 
- měří se v metrech běžných délky osy žlabu</t>
  </si>
  <si>
    <t>93639</t>
  </si>
  <si>
    <t>ZAÚSTĚNÍ SKLUZŮ (VČET DLAŽBY Z LOM KAMENE)</t>
  </si>
  <si>
    <t>vývařiště ukončující skluzy vč. kamenné dlažby z kostky 
dle VL 4, list 504.82</t>
  </si>
  <si>
    <t>příl. Půdorys 
za křídly: 
4=4,00 [A] 
příl. Odvodnění 
pod mostem: 
2=2,00 [B] 
Celkem: A+B=6,00 [C]</t>
  </si>
  <si>
    <t>Položka zahrnuje veškerý materiál, výrobky a polotovary, včetně mimostaveništní a vnitrostaveništní dopravy (rovněž přesuny), včetně naložení a složení,případně s uložením.</t>
  </si>
  <si>
    <t>936533</t>
  </si>
  <si>
    <t>MOSTNÍ ODVODŇOVACÍ SOUPRAVA 500/500</t>
  </si>
  <si>
    <t>Zahrnuje všechny práce a dodávku materiálu vč. lapače splavenin, vč. napojení na podélné potrubí, vč.  úpravy na styku s ostatními konstrukcemi vč. tmelení, těsnění, výplň spar a vč. litého asfaltu atd.</t>
  </si>
  <si>
    <t>dle příl. Odvodnění 
2+2=4,00 [A]</t>
  </si>
  <si>
    <t>položka zahrnuje:  
- výrobní dokumentaci (včetně technologického předpisu)  
- dodání kompletní odvodňovací soupravy, včetně všech montážních a přepravních úprav a zařízení  
- dodání spojovacího, kotevního a těsnícího materiálu  
- úprava a příprava úložného prostoru, včetně kotevních prvků, jejich očištění a ošetření  
- zřízení kompletní odvodňovací soupravy, dle příslušného technologického předpisu, včetně všech výškových a směrových úprav  
- zřízení odvodňovací soupravy po etapách, včetně pracovních spar a spojů  
- prodloužení  odpadní trouby pod spodní líc nosné konstr. nebo zaústěním odvodňovače do dalšího odvodňovacího zařízení  
- úprava odvod. soupravy na styku s ostatními konstrukcemi a zařízeními (u obrubníku, podél vozovek, napojení izolací a pod.)  
- ochrana odvodňovací soupravy do doby provedení definitivního stavu, veškeré provizorní úpravy a opatření  
- konečné  úpravy odvodňovací soupravy jako povrchové povlaky, zálivky, které  nejsou součástí jiných konstr., vyčištění, tmelení, těsnění, výplň spar a pod.  
- úprava, očištění a ošetření prostoru kolem odvodňovací soupravy  
- opatření odvodňovače znakem výrobce a typovým číslem  
- provedení odborné prohlídky, je-li požadována</t>
  </si>
  <si>
    <t>936541</t>
  </si>
  <si>
    <t>MOSTNÍ ODVODŇOVACÍ TRUBKA (POVRCHŮ IZOLACE) Z NEREZ OCELI</t>
  </si>
  <si>
    <t>Zahrnuje všechny práce a dodávku materiálu, vč. napojení na podélné potrubí.</t>
  </si>
  <si>
    <t>dle příl. Odvodnění 
4+4=8,00 [A]</t>
  </si>
  <si>
    <t>položka zahrnuje:  
- výrobní dokumentaci (včetně technologického předpisu)  
- dodání kompletní odvodňovací soupravy z předepsaného materiálu, včetně všech montážních a přepravních úprav a zařízení  
- dodání spojovacího, kotevního a těsnícího materiálu  
- úprava a příprava úložného prostoru, včetně kotevních prvků, jejich očištění a ošetření  
- zřízení kompletní odvodňovací soupravy, dle příslušného technologického předpisu, včetně všech výškových a směrových úprav  
- zřízení odvodňovací soupravy po etapách, včetně pracovních spar a spojů  
- prodloužení  odpadní trouby pod spodní líc nosné konstr. nebo zaústěním odvodňovače do dalšího odvodňovacího zařízení  
- úprava odvod. soupravy na styku s ostatními konstrukcemi a zařízeními (u obrubníku, podél vozovek, napojení izolací a pod.)  
- ochrana odvodňovací soupravy do doby provedení definitivního stavu, veškeré provizorní úpravy a opatření  
- konečné  úpravy odvodňovací soupravy jako povrchové povlaky, zálivky, které  nejsou součástí jiných konstr., vyčištění, tmelení, těsnění, výplň spar a pod.  
- úprava, očištění a ošetření prostoru kolem odvodňovací soupravy  
- opatření odvodňovače znakem výrobce a typovým číslem  
- provedení odborné prohlídky, je-li požadována</t>
  </si>
  <si>
    <t>202</t>
  </si>
  <si>
    <t>Rekonstrukce mostu ev.č. 611-013</t>
  </si>
  <si>
    <t>přebytečná zemina</t>
  </si>
  <si>
    <t>17120a: 516,9 * 2,0 t/m3 =1 033,80 [A]</t>
  </si>
  <si>
    <t>11527</t>
  </si>
  <si>
    <t>PŘEV VOD NA POVRCHU POTR DN DO 1000MM NEBO ŽLAB R.O. DO 3,6M</t>
  </si>
  <si>
    <t>dočasné zatrubnění vodoteče korugovaná plastová trouba 2xDN1000 mm, dodávka, zřízení a odstranění v místě mostu, vč. 1x přesunu při provádění zpevnění koryta  
cena za komplet vč. zemních prací spojených se zřízením a odstraněním zatrubnění, vč. zemních hrázek na začátku a konci zatrubnění a jejich odstranění</t>
  </si>
  <si>
    <t>výměra = délka zpevnění + přesah 2x5 m: 
23,0 * 2=46,00 [A]</t>
  </si>
  <si>
    <t>Položka převedení vody na povrchu zahrnuje zřízení, udržování a odstranění příslušného zařízení. Převedení vody se uvádí buď průměrem potrubí (DN) nebo délkou rozvinutého obvodu žlabu (r.o.).</t>
  </si>
  <si>
    <t>pol. 17411a: 564,0=564,00 [A] 
pol. 17411b: 158,70=158,70 [B] 
pol. 17511: 31,6=31,60 [C] 
Celkem: A+B+C=754,30 [D]</t>
  </si>
  <si>
    <t>pol. 18222: 120,0*0,15=18,00 [A]</t>
  </si>
  <si>
    <t>Výkop koryta pro betonáž stojek - odvoz na trvalou skládku</t>
  </si>
  <si>
    <t>Viz výkres Zemní práce 
Výměra=plocha výkopu odměř.digit. z podél.řezu x šířka výkopu: 
53,0 m2 *12,0=636,00 [A] 
odpočet zeminy pro zpětné zásypy odvezené na mezideponii (viz 131732): 
-190,30 =- 190,30 [B] 
Celkem: A+B=445,70 [C]</t>
  </si>
  <si>
    <t>Výkop koryta pro betonáž stojek - odvoz na mezideponii pro zpětné využití</t>
  </si>
  <si>
    <t>výměra dle pol.17411b + pol.17511: 
158,70 + 31,6 =190,30 [A]</t>
  </si>
  <si>
    <t>pol.13173: 445,70=445,70 [A] 
pol. 264141: 112,0*(3,14*0,45*0,45)=71,22 [B] 
Celkem: A+B=516,92 [C]</t>
  </si>
  <si>
    <t>pol.131732: 190,30=190,30 [A]</t>
  </si>
  <si>
    <t>Zásyp koryta pro vrtání pilot (provizorní zásyp) 
Zahrnuje všechny práce (doprava, uložení apod.) a dodávku materiálu vč. výběru vhodného materiálu 
Materiál z meziskládky</t>
  </si>
  <si>
    <t>Viz výkres Zemní práce 
Výměra=plocha zásyp odměř.digit. z podél.řezu x šířka zásypu: 
47,0 m2 *12,0=564,00 [A]</t>
  </si>
  <si>
    <t>viz Podélný řez 
Zásypy v líci stojek 
Výměra=plocha zásypu z pod.ř. x délka zásypu z půdorysu 
1,4 m2 *18,0 + 1,4 m2 *18,0 =50,40 [A] 
Zásypy v rubu stojek po úroveň těsnící folie 
Výměra=plocha zásypu z pod.ř. x délka mezi rubem křídel 
1,70 m2 *9,5 + 1,70 m2 *9,5 =32,30 [B] 
Zásyp za opěrou (mimo ochranný zásyp) 
Výměra=plocha zásypu z pod.ř. x délka mezi rubem křídel 
3,8 m2 *9,5 + 4,2 m2 *9,5 =76,00 [C] 
Celkem: A+B+C=158,70 [D]</t>
  </si>
  <si>
    <t>Svahové kužely u křídel 
Kompletní provedení zemní konstrukce vč. výběru vhodného materiálu, vč. dopravy</t>
  </si>
  <si>
    <t>viz výkr. Půdorys 
K1, K4: ((1/3* 3,14* 3,0*3,0 *2,3 m)/4) * 2 =10,83 [A] 
K2, K3: ((4,0*2,6)/2 * 2,0) * 2 =20,80 [B] 
Celkem: A+B=31,63 [C]</t>
  </si>
  <si>
    <t>viz výkr.Půdorys 
(10,0*3,0) * 4 =120,00 [A]</t>
  </si>
  <si>
    <t>výměra dle pol.18222: 120,0=120,00 [A]</t>
  </si>
  <si>
    <t>výměra dle pol.18242: 120,0=120,00 [A]</t>
  </si>
  <si>
    <t>z příl. Tvar NK 
podél pravé římsy: 14,4*0,15*0,04=0,09 [A] 
kolem odvodňovačů: 0,65*0,70*0,07*2=0,06 [B] 
kolem odv. trubiček: 0,55*0,40*0,07*2=0,03 [C] 
Celkem: A+B+C=0,18 [D]</t>
  </si>
  <si>
    <t>224325</t>
  </si>
  <si>
    <t>PILOTY ZE ŽELEZOBETONU C30/37</t>
  </si>
  <si>
    <t>Zahrnuje všechny práce a dodávku materiálu vč. odbourání přebetonovaných hlav pilot, odvozu sutiny a její uložení na skládku vč. poplatku za skládku atd.</t>
  </si>
  <si>
    <t>z příl. Tvar a výztuž pilot 
OP1: 3,14*0,45*0,45*8,0*7 ks=35,61 [A] 
OP2: 3,14*0,45*0,45*8,0*7 ks=35,61 [B] 
Celkem: A+B=71,22 [C]</t>
  </si>
  <si>
    <t>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 objem betonu pro přebetonování a nadbetonování, který se nepřičítá ke stanovenému objemu výplně piloty  
- ukončení piloty pod ústím vrtu a vyplnění zbývající části sypaninou nebo kamenivem  
- odbourání a odstranění znehodnocené části výplně a úprava hlavy piloty před výstavbou další konstrukční části  
- zřízení výplně piloty pod hladinou vody  
- veškerý materiál, výrobky a polotovary, včetně mimostaveništní a vnitrostaveništní dopravy  
- nezahrnuje dodání a osazení výztuže, nezahrnuje vrty</t>
  </si>
  <si>
    <t>224365</t>
  </si>
  <si>
    <t>VÝZTUŽ PILOT Z OCELI 10505, B500B</t>
  </si>
  <si>
    <t>z příl. Tvar a výztuž pilot 
71,22 m3*90 kg/m3 /1000=6,41 [A]</t>
  </si>
  <si>
    <t>položka zahrnuje:  
- veškerý materiál, výrobky a polotovary, včetně mimostaveništní a vnitrostaveništní dopravy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</si>
  <si>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viz výkres Zemní práce 
stojka 1 (obvod x délka): (2*12,0+2*3,25)*3,0=91,50 [A] 
stojka 2 (obvod x délka): (2*12,0+2*3,25)*3,0=91,50 [B] 
Celkem: A+B=183,00 [C]</t>
  </si>
  <si>
    <t>264141</t>
  </si>
  <si>
    <t>VRTY PRO PILOTY TŘ. I D DO 1000MM</t>
  </si>
  <si>
    <t>Zahrnuje všechny práce dle tech.specifikace položky, vrty jsou pažené 
Hluché vrtání je cca 3,0 m - dle tech.specifikace položky není součástí MJ</t>
  </si>
  <si>
    <t>z příl. Schéma technologie výstavby, Tvar a výztuž pilot 
OP1: 8,0*7 ks=56,00 [A] 
OP2: 8,0*7 ks=56,00 [B] 
Celkem: A+B=112,00 [C]</t>
  </si>
  <si>
    <t>položka zahrnuje: 
- zřízení vrtu, svislou a vodorovnou dopravu zeminy bez uložení na skládku, vrtací práce zapaž. i nepaž. vrtu 
- čerpání vody z vrtu, vyčištění vrtu 
- zabezpečení vrtacích prací 
- dopravu, nájem, provoz a přemístění, montáž a demontáž vrtacích zařízení a dalších mechanismů 
- lešení a podpěrné konstrukce pro práci a manipulaci s vrtacím zařízení a dalších mechanismů 
- vrtací plošiny vč. zemních prací, zpevnění, odvodnění a pod. 
- v případě zapažení dočasnými pažnicemi jejich opotřebení 
- v případě zapažení suspenzí veškeré hospodaření s ní 
- nezahrnuje zapažení trvalými pažnicemi 
- nezahrnuje uložení zeminy na skládku a poplatek za skládku 
nevykazuje se hluché vrtání</t>
  </si>
  <si>
    <t>z příl. Výkres přechodové oblasti a Tvar opěr 
dl. x š. 
OP1: 3,0*9,5=28,50 [A] 
OP2: 3,0*9,5=28,50 [B] 
Celkem: A+B=57,00 [C]</t>
  </si>
  <si>
    <t>z příl. Tvar a výztuž říms 
rozmístění á 1 m 
na NK a křídlech vpravo: 23*6,5 kg/ks=149,50 [A] 
na NK a křídlech vlevo: 24*6,5 kg/ks=156,00 [B] 
Celkem: A+B=305,50 [C]</t>
  </si>
  <si>
    <t>z příl. Půdorys a Tvar a výztuž říms 
vpravo: (0,50*0,30+0,30*0,60)*21,20=7,00 [A] 
vlevo: (0,50*0,30+0,30*0,60)*21,70=7,16 [B] 
Celkem: A+B=14,16 [C]</t>
  </si>
  <si>
    <t>z příl. Tvar a výztuž říms 
14,16 m3*170 kg/m3 /1000=2,41 [A]</t>
  </si>
  <si>
    <t>389325</t>
  </si>
  <si>
    <t>MOSTNÍ RÁMOVÉ KONSTRUKCE ZE ŽELEZOBETONU C30/37</t>
  </si>
  <si>
    <t>C 30/37 XC4+XD1+XF2  
Kompletní provedení rámové konstrukce s křídly, vč. podskružení, bednění, úpravy povrchu pro položení izolace, zřízení pracovních a dilatačních spar, výplně, těsnění a tmelení spar a spojů, vč. izolačních nátěrů proti zemní vlhkosti, vč. zřízení prostupů pro odvodňovače, odvodňovací trubičky, odvodnění rubu stojek, včetně letopočtu vlysem do betonu</t>
  </si>
  <si>
    <t>z příl. Tvar NK 
STOJKY S KŘÍDLY 
výměra=dl. x š. x v. 
stojka 1: 10,50*1,20*2,70=34,02 [A] 
K1: 3,40*0,50*2,2=3,74 [B] 
K2: 3,65*0,50*2,5=4,56 [C] 
stojka 2: 10,50*1,20*2,70=34,02 [D] 
K3: 3,65*0,50*2,55=4,65 [E] 
K4: 3,40*0,50*2,30=3,91 [F] 
PŘÍČEL 
výměra=š. NK x tl. x dl. NK: 
10,50*0,55*14,40=83,16 [G] 
protispád pod pravou římsou: 
0,56*(0+0,05)/2*14,40=0,20 [H] 
náběhy příčle: 
(10,50*(0,35+0)/2*3,50) * 2 =12,86 [I] 
Celkem: A+B+C+D+E+F+G+H+I=181,12 [J]</t>
  </si>
  <si>
    <t>389365</t>
  </si>
  <si>
    <t>VÝZTUŽ MOSTNÍ RÁMOVÉ KONSTRUKCE Z OCELI 10505, B500B</t>
  </si>
  <si>
    <t>z příl. Výztuž NK 
181,0 m3*190 kg/m3 /1000=34,39 [A]</t>
  </si>
  <si>
    <t>z příl. Tvar NK 
(0,5*0,2*0,75)*15=1,13 [A]</t>
  </si>
  <si>
    <t>z příl. Tvar opěr 
Podkladní beton pod stojky 
příl. Podélný řez, Zemní práce 
OP1: 11,70*2,90*0,2=6,79 [A] 
OP2: 11,70*2,90*0,2=6,79 [B] 
Pod drenáž v rubu opěr (průměr.výš. x š. x dl.): (1,50*0,3*9,5) * 2 =8,55 [C] 
Podkladní pod křídla K1-K4: (2,20*0,90*0,15) * 4 =1,19 [D] 
Celkem: A+B+C+D=23,32 [E]</t>
  </si>
  <si>
    <t>výměra z pol. č. 465512: 228,66 m2 * 0,15=34,30 [A]</t>
  </si>
  <si>
    <t>451383</t>
  </si>
  <si>
    <t>PODKL VRSTVY ZE ŽELEZOBET DO C16/20 VČET VÝZTUŽE</t>
  </si>
  <si>
    <t>Zahrnuje všechny práce a dodávku materiálu vč. kari sítě při obou površích, u šablon pro vrtání pilot vč. odstranění šablon, odvozu a poplatku za skládku</t>
  </si>
  <si>
    <t>Šablona pro vrtání pilot 
příl. Tvar a výztuž pilot 
OP1: 10,50*1,50*0,2=3,15 [A] 
OP2: 10,50*1,50*0,2=3,15 [B] 
Celkem: A+B=6,30 [C]</t>
  </si>
  <si>
    <t>z příl. Tvar opěr 
výměra=plocha pod. řezu x šířka po líc křídla: 
2,0m2*1,05=2,10 [A]</t>
  </si>
  <si>
    <t>z příl. Výkres přech.oblasti 
ochrana u HDPE fólie v tl.2x0,15m: 
dl. x š. x tl. 
OP1: 3,0*9,5*(2*0,15)=8,55 [A] 
OP2: 3,0*9,5*(2*0,15)=8,55 [B] 
Celkem: A+B=17,10 [C]</t>
  </si>
  <si>
    <t>ochranný zásyp v rubu stojek, nakupovaný materiál 
Zahrnuje všechny práce a dodávku materiálu, předepsaného hutnění atd.</t>
  </si>
  <si>
    <t>z příl. Výkres přech.oblasti 
výměra=tl. ochr.zásypu x výška x dl.mezi rubem křídel 
OP1: 0,60*0,90*9,5=5,13 [A] 
OP2: 0,60*0,90*9,5=5,13 [B] 
Celkem: A+B=10,26 [C]</t>
  </si>
  <si>
    <t>45860</t>
  </si>
  <si>
    <t>VÝPLŇ ZA OPĚRAMI A ZDMI Z MEZEROVITÉHO BETONU</t>
  </si>
  <si>
    <t>Samostatné přechodové klíny, materiál dle ČSN 736124-2</t>
  </si>
  <si>
    <t>příloha Výkres přech. oblasti 
výměra= dl. klínu x prům.výška x šířka mezi křídly: 
(4,0 * (0,75+0)/2 *9,5) * 2 =28,50 [A]</t>
  </si>
  <si>
    <t>položka zahrnuje:  
- dodávku mezerovitého betonu předepsané kvality a zásyp se zhutněním včetně mimostaveništní a vnitrostaveništní dopravy</t>
  </si>
  <si>
    <t>tl. 200mm 
Kompletní provedení dlažby vč. položení do beton. lože, spárování, těsnění, tmelení a vyplnění spar proti CHRL. 
Použití materiálu z demolice mostu vč. výběru vhodného (SO 002)</t>
  </si>
  <si>
    <t>z příl. Půdorys a Tvar opěr 
Zpevnění za koncem křídel K1-K4 v dl. 5,0 m (plocha odměřena digit.): 
6,0 m2+6,0 m2+6,0 m2+8,0 m2=26,00 [A] 
Ve svahu v líci podél křídel K1-K3 (dl.ve svahu x š.): (6,0*0,7) * 3 =12,60 [B] 
Zpevnění pod mostem 
Výměra= dl. zpevnění odměřená digit. z podélného řezu x celk. šířka zpevnění odměřená z Půdorysu: 
12,60 * 13,10 =165,06 [C] 
Zpevnění příkop od vývařiště do koryta na vtokové straně 
Výměra = plocha odměřena digitálně z Půdorysu: 
14,0 m2 + 11,0 m2 =25,00 [D]  
Obnovení zpevnění svahu sousední lávky pro cyklisty dotčeného výkopem: 
5,0 m2 + 5,0 m2 =10,00 [E] 
Celkem: A+B+C+D+E=238,66 [F] 
Přepočet na objem: F*0,20 =47,73 [G]</t>
  </si>
  <si>
    <t>ukončení zpevnění koryta toku na vtoku a výtoku 
Kompletní provedení vč. nutných zemních prací.</t>
  </si>
  <si>
    <t>Výměra= š. prahu x v. x dl. zpevnění odměřená digit. z podélného řezu: 
(0,50*0,80*12,60) * 2 =10,08 [A]</t>
  </si>
  <si>
    <t>viz výkres Vzorový řez a Pod.řez 
výměra=š. vozovky x dl.mezi rubem stojek: 
9,50*14,40=136,80 [A]</t>
  </si>
  <si>
    <t>dle příl. Půdorys 
výměra = dl. římsy vpravo vč. zpevnění za římsou x 0.50:  
32,20*0,5=16,10 [B]</t>
  </si>
  <si>
    <t>ochrana izolace mostovky 
Zahrnuje všechny práce a dodávku materiálu vč. úpravy napojení, ukončení podél obrubníků, dilatačních zařízení, odvodňovacích proužků, odvodňovačů, vpustí, šachet atd.</t>
  </si>
  <si>
    <t>dle pol.575F53: 
136,80=136,80 [A]</t>
  </si>
  <si>
    <t>NAIP vč. penetračního nátěru - přetažení izolace na rub stojek, izolace na rubu křídel 
Zahrnuje všechny práce a dodávku materiálu vč. množství potřebného na přesahy (není součástí MJ) vč. očištění, ošetření podkladu, provedení zkoušek atd.</t>
  </si>
  <si>
    <t>viz výkr.Podélný řez 
Výměra = dl. stojky mezi křídly x výška po odv.rubu: 
rub stojky 1: 9,5*2,5=23,75 [A] 
rub stojky 2: 9,5*2,5=23,75 [B] 
Rub křídel K1-K4: 
7,0 + 7,5 + 7,5 + 7,0 m2 =29,00 [C] 
Celkem: A+B+C=76,50 [D]</t>
  </si>
  <si>
    <t>izolace na horním povrchu křídel vč. penetračního nátěru 
Zahrnuje všechny práce a dodávku materiálu vč. množství potřebného na přesahy (není součástí MJ) vč. ošetření a očištění podkladu, provedení zkoušek atd.</t>
  </si>
  <si>
    <t>viz příl. Tvar NK 
výměra=dl. x š. horního povrchu: 
K1, K4: (3,4*0,5)*2=3,40 [A] 
K2, K3: (3,65*0,5)*2=3,65 [B] 
Celkem: A+B=7,05 [C]</t>
  </si>
  <si>
    <t>viz výkres Vzorový řez a Pod.řez 
výměra=š. NK x dl. NK: 
10,50*14,40=151,20 [A]</t>
  </si>
  <si>
    <t>výkres Tvar a výztuž říms 
dl. říms na NK x š. vč.přesahu: 
14,4*0,56 + 14,4*0,56=16,13 [A] 
dl. říms na křídlech x (š. horního povrchu+přetažení do rubu křídla): 
(3,4*(0,5+0,4))*2 + (3,65*(0,5+0,4))*2=12,69 [B] 
Celkem: A+B=28,82 [C]</t>
  </si>
  <si>
    <t>příl. Tvar opěr 
výměra=š.mezi křídly x výška po úroveň odvodnění 
rub OP1: 9,5*2,0 =19,00 [A] 
rub OP2: 9,5*2,0 =19,00 [B] 
rub křídel: 7,0 + 7,5 + 7,5 + 7,0 m2=29,00 [C] 
Celkem: A+B+C=67,00 [D]</t>
  </si>
  <si>
    <t>rozsah vyznačen v příloze Tvar a výztuž říms 
výměra=(tl.NK u římsy+0,30m podhledu NK) x dl. přemostění: 
vpravo: (0,60+0,30)*12,0=10,80 [A] 
vlevo: (0,55+0,30)*12,0=10,20 [B] 
Celkem: A+B=21,00 [C]</t>
  </si>
  <si>
    <t>rozsah vyznačen v příloze Tvar a výztuž říms 
vpravo (0,20+0,15)*21,20 =7,42 [A] 
vpravo (0,20+0,15)*21,70 =7,60 [B] 
Celkem: A+B=15,02 [C]</t>
  </si>
  <si>
    <t>výměra=tl.opěry + přesahy: 
1,60 * 2 =3,20 [A]</t>
  </si>
  <si>
    <t>rubová drenáž DN 150mm za opěrou a křídly 
Zahrnuje dodání veškerého trubního a pomocného materiálu, úpravu a přípravu podkladu, zřízení kompletní soustavy, úpravy prostupů vč. napojení, výustního objektu atd.</t>
  </si>
  <si>
    <t>viz příl. Tvar NK 
(9,5+2,0+2,0) * 2=27,00 [A]</t>
  </si>
  <si>
    <t>zábradelní svodidlo H2 se svislou výplní na obou římsách 
Zahrnuje dodání certifikovaného svodidla vč. povrchové úpravy dle TKP, kotvení sloupků t.j. kotevní desky, šrouby z nerez oceli, vrty, zálivku, podlití polymerbetonem pod kotevní desky a vč. dilatačního kusu v místě MZ atd.</t>
  </si>
  <si>
    <t>dle přílohy Půdorys 
výměra=vzd.prvních sloupků před a za římsou: 
vpravo 24,0 =24,00 [A] 
vlevo 24,0=24,00 [B] 
Celkem: A+B=48,00 [C]</t>
  </si>
  <si>
    <t>nivelační značky: 4*2=8,00 [A]</t>
  </si>
  <si>
    <t>délky odměřeny digitálně v příl. Půdorys 
kolem zpevnění za římsami: (1,0+5,0)*4=24,00 [A] 
podél zpevnění u křídel K1-K3 až k patě svahu: 6,0 * 3=18,00 [B] 
z obou stran schodištěu u K4: 6,0 * 2=12,00 [C] 
Celkem: A+B+C=54,00 [D]</t>
  </si>
  <si>
    <t>Zálivka ve vozovce podél obrubníku  
Zahrnuje dodávku a osazení materiálu vč. očištění ploch před úpravou a po úpravě, vč. penetračně adhézního nátěru pro zvýšení přilnavosti. 
Vč. provádění - vytvoření komůrky bednící lištou nebo dodatečným proříznutím - je dle zhotovitele a bude zahrnuto do ceny položky. 
Vše dle PD a VL4-403.42</t>
  </si>
  <si>
    <t>výměra = dl. říms vč. zpevnění za římsami:  
31,2+31,7=62,90 [B]</t>
  </si>
  <si>
    <t>mezi lícem stojek a zpevněním z lom. kamene do betonu: 10,5*2=21,00 [A] 
mezi křídly a zpevněním: 6,0*4=24,00 [B] 
mezi schodištěm a zpevněním: 6,0=6,00 [C] 
Celkem: A+B+C=51,00 [D]</t>
  </si>
  <si>
    <t>výměra dle pol. 931326: 
31,2+31,7=62,90 [A]</t>
  </si>
  <si>
    <t>933331</t>
  </si>
  <si>
    <t>ZKOUŠKA INTEGRITY ULTRAZVUKEM V TRUBKÁCH PILOT SYSTÉMOVÝCH</t>
  </si>
  <si>
    <t>zkoušky CHA pilot  
Kompletní provedení vč. vyhodnocení.</t>
  </si>
  <si>
    <t>viz příl. Tvar a výztuž pilot 
OP1: 1=1,00 [A] 
OP2: 1=1,00 [B] 
Celkem: A+B=2,00 [C]</t>
  </si>
  <si>
    <t>Položka zahrnuje kompletní dodávku se všemi pomocnými a doplňujícími pracemi a součástmi;   
- veškeré potřebné mechanismy;   
- podklady a dokumentaci zkoušky;   
- případné stavební práce spojené s přípravou a provedením zkoušky;   
- veškerá zkušební a měřící zařízení vč. opotřebení a nájmu;   
- výpomoce při vlastní zkoušce;   
- provedení vlastní zkoušky a její vyhodnocení, včetně všech měření a dalších potřebných činností;   
-  dodávka a montáž měřících trubek.</t>
  </si>
  <si>
    <t>933333</t>
  </si>
  <si>
    <t>ZKOUŠKA INTEGRITY ULTRAZVUKEM ODRAZ METOD PIT PILOT SYSTÉMOVÝCH</t>
  </si>
  <si>
    <t>Kompletní provedení vč. vyhodnocení.</t>
  </si>
  <si>
    <t>viz příl. Tvar a výztuž pilot 
OP1: 7=7,00 [A] 
OP2: 7=7,00 [B] 
Celkem: A+B=14,00 [C]</t>
  </si>
  <si>
    <t>Položka obsahuje podklady a dokumentaci zkoušky;   
- případné stavební práce spojené s přípravou a provedením zkoušky;   
- veškerá zkušební a měřící zařízení vč. opotřebení a nájmu;   
- výpomoce při vlastní zkoušce;   
- provedení vlastní zkoušky a její vyhodnocení.</t>
  </si>
  <si>
    <t>skluzy za křídly do vývařiště 
vč. bet. lože, spárování, napojení na vývařiště</t>
  </si>
  <si>
    <t>příl. Půdorys přenásobeno na šikmou délku svahu: 
za K1: 3,0=3,00 [A] 
za K4: 3,0=3,00 [B] 
Celkem: A+B=6,00 [C]</t>
  </si>
  <si>
    <t>příl. Půdorys 
2=2,00 [A]</t>
  </si>
  <si>
    <t>Zahrnuje všechny práce a dodávku materiálu vč. lapače splavenin, vč.  úpravy na styku s ostatními konstrukcemi vč. tmelení, těsnění, výplň spar a vč. litého asfaltu atd.</t>
  </si>
  <si>
    <t>Zahrnuje všechny práce a dodávku materiálu</t>
  </si>
  <si>
    <t>321</t>
  </si>
  <si>
    <t>Přeložka zatrubněné vodoteče v km 36,460</t>
  </si>
  <si>
    <t>zemina</t>
  </si>
  <si>
    <t>viz VV 
nevhodná zemina do zásypů z pol. 17120a 
8.24*2=16,48 [A]</t>
  </si>
  <si>
    <t>viz VV 
vybourané bet. potrubí z pol. 969258:4m 
hmotnost 2m bet. roury=1075kg 
(1075*2)/1000=2,15 [A]</t>
  </si>
  <si>
    <t>z mezideponie</t>
  </si>
  <si>
    <t>viz VV 
podkladní vrstva pod potrubí 
1.01=1,01 [A]</t>
  </si>
  <si>
    <t>129958</t>
  </si>
  <si>
    <t>ČIŠTĚNÍ POTRUBÍ DN DO 600MM</t>
  </si>
  <si>
    <t>viz VV 
pročištění stávajícího potrubí DN600 pod komunikací II/611 
18=18,00 [A]</t>
  </si>
  <si>
    <t>Součástí položky je vodorovná a svislá doprava, přemístění, přeložení, manipulace s materiálem a uložení na skládku. 
 Nezahrnuje poplatek za skládku, který se vykazuje v položce 0141** (s výjimkou malého množství  materiálu, kde je možné poplatek zahrnout do jednotkové ceny položky – tento fakt musí být uveden v doplňujícím textu k položce)</t>
  </si>
  <si>
    <t>odvoz na trvalou skládku</t>
  </si>
  <si>
    <t>viz VV 
13.40+12.50=25,90 [A]</t>
  </si>
  <si>
    <t>viz VV 
uložení nepoužitelného výkopu (který se nepoužije na zásyp) 
25.90-17.66=8,24 [A]</t>
  </si>
  <si>
    <t>17481</t>
  </si>
  <si>
    <t>ZÁSYP JAM A RÝH Z NAKUPOVANÝCH MATERIÁLŮ</t>
  </si>
  <si>
    <t>viz VV 
5.16+12.50=17,66 [A]</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</si>
  <si>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</si>
  <si>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viz VV 
obsyp propojovacího potrubí 
6.72=6,72 [A]</t>
  </si>
  <si>
    <t>nestmelený materiál z konstrukce vozovky</t>
  </si>
  <si>
    <t>82458</t>
  </si>
  <si>
    <t>POTRUBÍ Z TRUB ŽELEZOBETONOVÝCH DN DO 600MM</t>
  </si>
  <si>
    <t>viz VV 
propoj do šachty Š1, 2m na každou stranu 
4=4,00 [A]</t>
  </si>
  <si>
    <t>894158</t>
  </si>
  <si>
    <t>ŠACHTY KANALIZAČNÍ Z BETON DÍLCŮ NA POTRUBÍ DN DO 600MM</t>
  </si>
  <si>
    <t>viz VV 
Š1-DN1000 na stávajícím potrubí 
1=1,00 [A]</t>
  </si>
  <si>
    <t>položka zahrnuje: 
- poklopy s rámem, mříže s rámem, stupadla, žebříky, stropy z bet. dílců a pod. 
- předepsané betonové skruže, prefabrikované nebo monolitické betonové dno 
-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předepsané podkladní konstrukce</t>
  </si>
  <si>
    <t>89947</t>
  </si>
  <si>
    <t>VÝŘEZ, VÝSEK, ÚTES NA POTRUBÍ DN DO 600MM</t>
  </si>
  <si>
    <t>viz VV 
propoj Š1 na stávající potrubí na vtoku a výtoku 
2=2,00 [A]</t>
  </si>
  <si>
    <t>- zahrnují zejména náklady na osekání trub na útesy, na vysekání otvorů pro zaústění, na obetonování útesu. U výřezu a výseku náklady na ohlášení uzavírání vody, uzavření a otevření šoupat, vypuštění a napuštění vody, odvzdušnění potrubí a pod.</t>
  </si>
  <si>
    <t>899672</t>
  </si>
  <si>
    <t>ZKOUŠKA VODOTĚSNOSTI POTRUBÍ DN DO 600MM</t>
  </si>
  <si>
    <t>viz VV 
délka potrubí z pol.82458 
4=4,00 [A]</t>
  </si>
  <si>
    <t>- přísun, montáž, demontáž, odsun zkoušecího čerpadla, napuštění tlakovou vodou, dodání vody pro tlakovou zkoušku, montáž a demontáž dílců pro zabezpečení konce zkoušeného úseku potrubí, montáž a demontáž koncových tvarovek, montáž zaslepovací příruby, zaslepení odboček pro armatury a pro odbočující řady.</t>
  </si>
  <si>
    <t>89980</t>
  </si>
  <si>
    <t>TELEVIZNÍ PROHLÍDKA POTRUBÍ</t>
  </si>
  <si>
    <t>položka zahrnuje prohlídku potrubí televizní kamerou, záznam prohlídky na nosičích DVD a vyhotovení závěrečného písemného protokolu</t>
  </si>
  <si>
    <t>969258</t>
  </si>
  <si>
    <t>VYBOURÁNÍ POTRUBÍ DN DO 600MM KANALIZAČ</t>
  </si>
  <si>
    <t>viz VV 
vybourání stávajícího potrubí v místě osazení nové šachty Š1 
4=4,00 [A]</t>
  </si>
  <si>
    <t>331</t>
  </si>
  <si>
    <t>Přeložka kanalizačního řadu</t>
  </si>
  <si>
    <t>viz VV 
nevhodná zemina do zásypů z pol. 17120a 
691.99*2T/m3=1 383,98 [A]</t>
  </si>
  <si>
    <t>plast</t>
  </si>
  <si>
    <t>viz VV 
vybourané plastové potrubí z pol. 96922 a 969233: 332+768=1100m 
D90=2.12 kg/m: 332*2.12=703,84 [A]kg 
D110=3.14kg/m:768*3.14=2 411,52 [B]kg 
(A+B)/1000=3,12 [C]</t>
  </si>
  <si>
    <t>odhumusování v DZ do 1 roku, tl. 0.15m</t>
  </si>
  <si>
    <t>viz VV 
119.40=119,40 [A]</t>
  </si>
  <si>
    <t>viz VV 
podkladní vrstva pod potrubí 
132.45=132,45 [A]</t>
  </si>
  <si>
    <t>viz VV 
2338.92=2 338,92 [A]</t>
  </si>
  <si>
    <t>13373</t>
  </si>
  <si>
    <t>HLOUBENÍ ŠACHET ZAPAŽ I NEPAŽ TŘ. I</t>
  </si>
  <si>
    <t>viz př.č. 01 a 03 
3x kopané sondy pro vyhledání potrubí v místěch propojů 
(2*3*1.5)*3=27,00 [A]</t>
  </si>
  <si>
    <t>uložení na trvalou skládku</t>
  </si>
  <si>
    <t>viz VV 
uložení nepoužitelného výkopu (který se nepoužije na zásyp)  
dle pol. (13273+13373)-(17411+17481): 
(2338.92+27)-(225.25+1448.68)=691,99 [A]</t>
  </si>
  <si>
    <t>viz VV a př.č. 01 TZ 
zásyp mimo komunikaci v DZ výkopkem 
225.25=225,25 [A]</t>
  </si>
  <si>
    <t>viz VV a př.č. 01 TZ 
zásyp potrubí v komunikaci, v chodnících 
1448.68=1 448,68 [A]</t>
  </si>
  <si>
    <t>viz VV 
obsyp potrubí 
523.39=523,39 [A]</t>
  </si>
  <si>
    <t>18232</t>
  </si>
  <si>
    <t>ROZPROSTŘENÍ ORNICE V ROVINĚ V TL DO 0,15M</t>
  </si>
  <si>
    <t>viz VV 
796=796,00 [A]</t>
  </si>
  <si>
    <t>87314</t>
  </si>
  <si>
    <t>POTRUBÍ Z TRUB PLASTOVÝCH TLAKOVÝCH SVAŘOVANÝCH DN DO 40MM</t>
  </si>
  <si>
    <t>potrubí kanalizačních přípojek-HDPE,PE100, d 40x3.7 mm, SDR11 (PN16)</t>
  </si>
  <si>
    <t>viz VV a př.č.01 TZ 
35=35,00 [A]</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</si>
  <si>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tlakové zkoušky ani proplach a dezinfekci</t>
  </si>
  <si>
    <t>87326</t>
  </si>
  <si>
    <t>POTRUBÍ Z TRUB PLASTOVÝCH TLAKOVÝCH SVAŘOVANÝCH DN DO 80MM</t>
  </si>
  <si>
    <t>potrubí  sběrač "B"-HDPE,PE100, d 75x4.5mm,SDR11 (PN16)</t>
  </si>
  <si>
    <t>viz VV a př.č.01 TZ 
130.57=130,57 [A]</t>
  </si>
  <si>
    <t>87327</t>
  </si>
  <si>
    <t>POTRUBÍ Z TRUB PLASTOVÝCH TLAKOVÝCH SVAŘOVANÝCH DN DO 100MM</t>
  </si>
  <si>
    <t>potrubí sběrač "B"-HDPE,PE100, d 90x5.4 mm,SDR11 (PN16)</t>
  </si>
  <si>
    <t>viz VV a př.č. 01 TZ 
200.78=200,78 [A]</t>
  </si>
  <si>
    <t>87333</t>
  </si>
  <si>
    <t>POTRUBÍ Z TRUB PLASTOVÝCH TLAKOVÝCH SVAŘOVANÝCH DN DO 150MM</t>
  </si>
  <si>
    <t>potrubí sběrač "A"-HDPE,PE100,d 110x6.6mm, SDR11 (PN16)</t>
  </si>
  <si>
    <t>viz VV a př.č. 01 TZ 
767=767,00 [A]</t>
  </si>
  <si>
    <t>87634</t>
  </si>
  <si>
    <t>CHRÁNIČKY Z TRUB PLASTOVÝCH DN DO 200MM</t>
  </si>
  <si>
    <t>chránička sběrač "B"-HDPE,PE100, d 200x18.2,SDR11 (PN16)</t>
  </si>
  <si>
    <t>viz VV a př.č. 01 TZ 
10.50=10,50 [A]</t>
  </si>
  <si>
    <t>87827</t>
  </si>
  <si>
    <t>NASUNUTÍ PLAST TRUB DN DO 100MM DO CHRÁNIČKY</t>
  </si>
  <si>
    <t>nasunutí sběrač "B" d 90x5.4 mm včetně kluzných objímek a utěsnění konce chráničky</t>
  </si>
  <si>
    <t>položka zahrnuje: 
pojízdná sedla (objímky) 
případně předepsané utěsnění konců chráničky 
nezahrnuje dodávku potrubí</t>
  </si>
  <si>
    <t>891114</t>
  </si>
  <si>
    <t>ŠOUPÁTKA DN DO 40MM</t>
  </si>
  <si>
    <t>Viz VV šoupátka na kanalizačních přípojkách 
35=35,00 [A]</t>
  </si>
  <si>
    <t>- Položka zahrnuje kompletní montáž dle technologického předpisu, dodávku armatury, veškerou mimostaveništní a vnitrostaveništní dopravu.</t>
  </si>
  <si>
    <t>891126</t>
  </si>
  <si>
    <t>ŠOUPÁTKA DN DO 80MM</t>
  </si>
  <si>
    <t>viz př. č.01 TZ 
sekční uzávěr Š4 v km 0.209 54 
1=1,00 [A]</t>
  </si>
  <si>
    <t>891427</t>
  </si>
  <si>
    <t>HYDRANTY PODZEMNÍ DN 100MM</t>
  </si>
  <si>
    <t>viz př. č.01, 02 a 03   
přímým přírubovým napojením (v lomech L4, L11 a L25) na potrubí D 110 mm 
3=3,00 [A]</t>
  </si>
  <si>
    <t>891815</t>
  </si>
  <si>
    <t>NAVRTÁVACÍ PASY DN DO 50MM</t>
  </si>
  <si>
    <t>viz VV 
navrtání kanalizačních přípojek 
35=35,00 [A]</t>
  </si>
  <si>
    <t>891915</t>
  </si>
  <si>
    <t>ZEMNÍ SOUPRAVY DN DO 50MM S POKLOPEM</t>
  </si>
  <si>
    <t>viz VV 
ovládání šoupátek na kanalizačních přípojkách 
35=35,00 [A]</t>
  </si>
  <si>
    <t>891926</t>
  </si>
  <si>
    <t>ZEMNÍ SOUPRAVY DN DO 80MM S POKLOPEM</t>
  </si>
  <si>
    <t>viz př. č. 01 TZ 
ovládání sekčního uzávěru Š4 v km 0.209 54 
1=1,00 [A]</t>
  </si>
  <si>
    <t>891927</t>
  </si>
  <si>
    <t>ZEMNÍ SOUPRAVY DN DO 100MM S POKLOPEM</t>
  </si>
  <si>
    <t>viz př. č.01, 02 a 03  
ovládání proplachovací soupravy pro opadní vodu s přímým přírubovým napojením (v lomech L4, L11 a L25) na potrubí D 110 mm 
3=3,00 [A]</t>
  </si>
  <si>
    <t>899308</t>
  </si>
  <si>
    <t>DOPLŇKY NA POTRUBÍ - SIGNALIZAČ VODIČ</t>
  </si>
  <si>
    <t>viz př. č. 01 TZ 
z pol. 87314-87333)dle délky potrubí: 35.00+130.57+200.78+767.00=1 133,35 [A] 
přesah na stávající kanalizaci: 3*1.5m=4,50 [B] 
A+B=1 137,85 [C]</t>
  </si>
  <si>
    <t>- Položka zahrnuje veškerý materiál, výrobky a polotovary, včetně mimostaveništní a vnitrostaveništní dopravy (rovněž přesuny), včetně naložení a složení,případně s uložením.  
- položka signalizační vodič zahrnuje i kontrolní vývody.</t>
  </si>
  <si>
    <t>899309</t>
  </si>
  <si>
    <t>DOPLŇKY NA POTRUBÍ - VÝSTRAŽNÁ FÓLIE</t>
  </si>
  <si>
    <t>barva hnědá</t>
  </si>
  <si>
    <t>viz př. č. 01 TZ 
z pol. 87314-87333 dle délky potrubí: 35.00+130.57+200.78+767.00=1 133,35 [A] 
přesah na stávající kanalizaci: 3*1.5 m=4,50 [B] 
A+B=1 137,85 [C]</t>
  </si>
  <si>
    <t>- Položka zahrnuje veškerý materiál, výrobky a polotovary, včetně mimostaveništní a vnitrostaveništní dopravy (rovněž přesuny), včetně naložení a složení,případně s uložením.</t>
  </si>
  <si>
    <t>89941</t>
  </si>
  <si>
    <t>VÝŘEZ, VÝSEK, ÚTES NA POTRUBÍ DN DO 80MM</t>
  </si>
  <si>
    <t>viz př.č. 02 
1 x propoj na stávající potrubí D 75 mm 
1=1,00 [A]</t>
  </si>
  <si>
    <t>89943</t>
  </si>
  <si>
    <t>VÝŘEZ, VÝSEK, ÚTES NA POTRUBÍ DN DO 150MM</t>
  </si>
  <si>
    <t>viz př.č. 02 
2 x propoj na stávající potrubí D150 mm 
2=2,00 [A]</t>
  </si>
  <si>
    <t>899611</t>
  </si>
  <si>
    <t>TLAKOVÉ ZKOUŠKY POTRUBÍ DN DO 80MM</t>
  </si>
  <si>
    <t>viz př.č. 01 TZ 
 (z pol. 87327) dle délky potrubí 
165.57=165,57 [A]</t>
  </si>
  <si>
    <t>899621</t>
  </si>
  <si>
    <t>TLAKOVÉ ZKOUŠKY POTRUBÍ DN DO 100MM</t>
  </si>
  <si>
    <t>viz př.č. 01 TZ 
z pol. 87327 dle délky potrubí 
200.78=200,78 [A]</t>
  </si>
  <si>
    <t>899631</t>
  </si>
  <si>
    <t>TLAKOVÉ ZKOUŠKY POTRUBÍ DN DO 150MM</t>
  </si>
  <si>
    <t>viz př.č. 01 TZ 
z pol. 87333 dle délky potrubí 
767=767,00 [A]</t>
  </si>
  <si>
    <t>899901</t>
  </si>
  <si>
    <t>PŘEPOJENÍ PŘÍPOJEK</t>
  </si>
  <si>
    <t>položka zahrnuje řez na potrubí, dodání a osazení příslušných tvarovek a armatur</t>
  </si>
  <si>
    <t>96922</t>
  </si>
  <si>
    <t>VYBOURÁNÍ POTRUBÍ DN DO 100MM KANALIZAČ</t>
  </si>
  <si>
    <t>viz př.č. 01 TZ 
tlaková kanalizace D90, D75 mm - rušení stávající trasy 
131.00+201.00=332,00 [A]</t>
  </si>
  <si>
    <t>969233</t>
  </si>
  <si>
    <t>VYBOURÁNÍ POTRUBÍ DN DO 150MM KANALIZAČ</t>
  </si>
  <si>
    <t>viz př.č. 01 TZ 
tlaková kanalizace D110 mm - rušení stávající trasy 
768=768,00 [A]</t>
  </si>
  <si>
    <t>341</t>
  </si>
  <si>
    <t>Přeložka vodovodního řadu</t>
  </si>
  <si>
    <t>viz VV 
nevhodná zemina do násypů z pol. 17120a 
615.59*2T/m3=1 231,18 [A]</t>
  </si>
  <si>
    <t>viz VV 
vybourané plastové potrubí z pol. č. 96912 : 793.61 m 
D75=1.47kg/m: 101.62*1.47=149,38 [A] 
D90=2.12 kg/m: 553.98*2.12 =1 174,44 [B] 
D110=3.14 kg/m: 138.01*3.14=433,35 [C] 
(A+B+C)/1000=1,76 [D]</t>
  </si>
  <si>
    <t>viz VV 
34.65=34,65 [A]</t>
  </si>
  <si>
    <t>viz VV 
podkaldní vrstva pod potrubí 
115.42=115,42 [A]</t>
  </si>
  <si>
    <t>viz VV 
2243.66=2 243,66 [A]</t>
  </si>
  <si>
    <t>6x kopané sondy pro vyhledání stávajícího potrubí v místech propojů 
(2*3*1.5)*6=54,00 [A]</t>
  </si>
  <si>
    <t>viz VV 
uložení nepoužitelného výkopu (který se nepoužike na zásyp) 
dle pol.(13273+13373)-(17411+17481): 
(2243.66+54)-(130.93+1551.14)=615,59 [A]</t>
  </si>
  <si>
    <t>viz VV 
zásyp potrubí mimo komunikaci v DZ výkopkem 
130.93=130,93 [A]</t>
  </si>
  <si>
    <t>viz VV 
zásyp potrubí v komunikaci, v chodnících 
1551.14=1 551,14 [A]</t>
  </si>
  <si>
    <t>viz VV 
440.36=440,36 [A]</t>
  </si>
  <si>
    <t>ohumusování v DZ do 1 roku, tl. 0.15m</t>
  </si>
  <si>
    <t>viz VV 
231=231,00 [A]</t>
  </si>
  <si>
    <t>85126</t>
  </si>
  <si>
    <t>POTRUBÍ Z TRUB LITINOVÝCH TLAKOVÝCH HRDLOVÝCH DN DO 80MM</t>
  </si>
  <si>
    <t>Tvárná litina DN80 včetně tvarovek při hydrantech</t>
  </si>
  <si>
    <t>10=10,00 [A]</t>
  </si>
  <si>
    <t>potrubí vodovodních přípojek-HDPE, PE100, d 32x2.9 mm, SDR11 (PN16</t>
  </si>
  <si>
    <t>viz VV a př. č. 01 TZ 
35=35,00 [A]</t>
  </si>
  <si>
    <t>viz VV 
dxs 63x3.8mm, HDPE, PE 100 :168.22=168,22 [A] 
dxs 75x4.5mm, HDPE, PE 100 :101.63=101,63 [B] 
A+B=269,85 [C]</t>
  </si>
  <si>
    <t>dxs 90x5.4mm, HDPE, PE 100</t>
  </si>
  <si>
    <t>viz VV 
553.98=553,98 [A]</t>
  </si>
  <si>
    <t>dxs110x6.6mm, HDPE, PE 100</t>
  </si>
  <si>
    <t>viz VV 
138=138,00 [A]</t>
  </si>
  <si>
    <t>viz VV 
Dxs180x10.7mm, PE 100 RC, SDR17 :12=12,00 [A] 
Dxs180x10.7mm, PE 100 RC, SDR17 :10.5=10,50 [B] 
A+B=22,50 [C]</t>
  </si>
  <si>
    <t>nasunutí potrubí řad "B" d 90x5.4 mm včetně kluz. objímek a utěsnění konce chráničky</t>
  </si>
  <si>
    <t>viz VV 
10.5=10,50 [A]</t>
  </si>
  <si>
    <t>87833</t>
  </si>
  <si>
    <t>NASUNUTÍ PLAST TRUB DN DO 150MM DO CHRÁNIČKY</t>
  </si>
  <si>
    <t>nasunutí potrubí řad "B" d 110x6,6 mm včetně kluz. objímek a utěsnění konce chráničky</t>
  </si>
  <si>
    <t>viz VV 
12=12,00 [A]</t>
  </si>
  <si>
    <t>viz 07 Kladečské schema 
pro hydranty 2ks 
na trase 3ks 
2+3=5,00 [A]</t>
  </si>
  <si>
    <t>891127</t>
  </si>
  <si>
    <t>ŠOUPÁTKA DN DO 100MM</t>
  </si>
  <si>
    <t>viz 07. Kladečské schéma    
na trase 2ks 
2=2,00 [A]</t>
  </si>
  <si>
    <t>891133</t>
  </si>
  <si>
    <t>ŠOUPÁTKA DN DO 150MM</t>
  </si>
  <si>
    <t>viz 07 Kladečské schema 
na trase 1ks 
1=1,00 [A]</t>
  </si>
  <si>
    <t>891526</t>
  </si>
  <si>
    <t>HYDRANTY NADZEMNÍ DN 80MM</t>
  </si>
  <si>
    <t>na trase  vzdušník 2ks 
2=2,00 [A]</t>
  </si>
  <si>
    <t>viz 07. Kladečské schéma 
pro hydranty 2ks 
na trase 3ks 
2+3=5,00 [A]</t>
  </si>
  <si>
    <t>viz 07. Kladečské schéma 
na trase 2ks 
2=2,00 [A]</t>
  </si>
  <si>
    <t>891933</t>
  </si>
  <si>
    <t>ZEMNÍ SOUPRAVY DN DO 150MM S POKLOPEM</t>
  </si>
  <si>
    <t>viz 7 Kladečské schema 
n atrase 1ks 
1=1,00 [A]</t>
  </si>
  <si>
    <t>viz VV 
pro potrubí + 10m přesah 
962+10=972,00 [A]</t>
  </si>
  <si>
    <t>modré barvy</t>
  </si>
  <si>
    <t>viz VV 
pro potrubí +10m přesah 
962+10=972,00 [A]</t>
  </si>
  <si>
    <t>89942</t>
  </si>
  <si>
    <t>VÝŘEZ, VÝSEK, ÚTES NA POTRUBÍ DN DO 100MM</t>
  </si>
  <si>
    <t>3=3,00 [A]</t>
  </si>
  <si>
    <t>899612</t>
  </si>
  <si>
    <t>ZKOUŠKA VODOTĚSNOSTI POTRUBÍ DN DO 80MM</t>
  </si>
  <si>
    <t>viz VV 
Délka potrubí z pol.  87326+85126 
279.85=279,85 [A]</t>
  </si>
  <si>
    <t>899622</t>
  </si>
  <si>
    <t>ZKOUŠKA VODOTĚSNOSTI POTRUBÍ DN DO 100MM</t>
  </si>
  <si>
    <t>viz VV 
Délka potrubí z pol.87327  
553.98=553,98 [A]</t>
  </si>
  <si>
    <t>899632</t>
  </si>
  <si>
    <t>ZKOUŠKA VODOTĚSNOSTI POTRUBÍ DN DO 150MM</t>
  </si>
  <si>
    <t>viz VV 
Délka potrubí z pol. 87333 
138=138,00 [A]</t>
  </si>
  <si>
    <t>89972</t>
  </si>
  <si>
    <t>PROPLACH A DEZINFEKCE VODOVODNÍHO POTRUBÍ DN DO 100MM</t>
  </si>
  <si>
    <t>Délka potrubí z pol. 899622: 553.98=553,98 [A]</t>
  </si>
  <si>
    <t>- napuštění a vypuštění vody, dodání vody a dezinfekčního prostředku, bakteriologický rozbor vody.</t>
  </si>
  <si>
    <t>89973</t>
  </si>
  <si>
    <t>PROPLACH A DEZINFEKCE VODOVODNÍHO POTRUBÍ DN DO 150MM</t>
  </si>
  <si>
    <t>Délka potrubí z pol. 899632: 138=138,00 [A]</t>
  </si>
  <si>
    <t>domocní přípojky 
31=31,00 [A]</t>
  </si>
  <si>
    <t>93658</t>
  </si>
  <si>
    <t>OCHRANNÉ TYČOVÉ ZNAKY - ORIENTAČNÍ SLOUPKY</t>
  </si>
  <si>
    <t>6=6,00 [A]</t>
  </si>
  <si>
    <t>96912</t>
  </si>
  <si>
    <t>VYBOURÁNÍ POTRUBÍ DN DO 100MM VODOVODNÍCH</t>
  </si>
  <si>
    <t>D90=553.98m 
D75=101.62m 
553.98+101.62=655,60 [A]</t>
  </si>
  <si>
    <t>969133</t>
  </si>
  <si>
    <t>VYBOURÁNÍ POTRUBÍ DN DO 150MM VODOVODNÍCH</t>
  </si>
  <si>
    <t>D910=138.01=138,01 [A]</t>
  </si>
  <si>
    <t>342</t>
  </si>
  <si>
    <t>Úprava vodovodu km 32,180</t>
  </si>
  <si>
    <t>viz VV 
nevhodná zemina do násypů z pol 17120a 
6.59m3*2T/m3=13,18 [A]</t>
  </si>
  <si>
    <t>viz VV 
podkladní vrstva pod potrubí 
1.18=1,18 [A]</t>
  </si>
  <si>
    <t>viz VV 
21.03=21,03 [A]</t>
  </si>
  <si>
    <t>viz VV 
uložení nepoužitelného výkopu (který se nepoužije na zásyp) 
21.03-14.44=6,59 [A]</t>
  </si>
  <si>
    <t>viz VV 
výkopy celkem z pol. 13273: 21.03=21,03 [A] 
vytlačená kubatura:5.21+1.18+0.2=6,59 [B] 
A-B=14,44 [C]</t>
  </si>
  <si>
    <t>viz VV 
5.21=5,21 [A]</t>
  </si>
  <si>
    <t>87734</t>
  </si>
  <si>
    <t>CHRÁNIČKY PŮLENÉ Z TRUB PLAST DN DO 200MM</t>
  </si>
  <si>
    <t>d160x9.5 RC, PN10</t>
  </si>
  <si>
    <t>4.3+5.5=9,80 [A]</t>
  </si>
  <si>
    <t>položky pro zhotovení potrubí platí bez ohledu na sklon 
zahrnuje: 
- výrobní dokumentaci (včetně technologického předpisu) 
- dodání veškerého trubního a pomocného materiálu  (trouby včetně podélného rozpůlení,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včetně případně předepsaného utěsnění konců chrániček 
- položky platí pro práce prováděné v prostoru zapaženém i nezapaženém a i v kolektorech, chráničkách</t>
  </si>
  <si>
    <t>nasunutí potrubí d 110x6,6 mm včetně kluz. objímek a utěsnění konce chráničky</t>
  </si>
  <si>
    <t>9.80=9,80 [A]</t>
  </si>
  <si>
    <t>pro potrubí + 4m přesah 
9.8+4=13,80 [A]</t>
  </si>
  <si>
    <t>401</t>
  </si>
  <si>
    <t>Veřejné osvětlení v obci Kostelní Lhota</t>
  </si>
  <si>
    <t>Všeobecné podmínky</t>
  </si>
  <si>
    <t>beton ze základů</t>
  </si>
  <si>
    <t>1,5*10*2.3T/m3=34,50 [A]</t>
  </si>
  <si>
    <t>1*1*1,5*12+0,8*0,8*1,3*6=22,99 [A]</t>
  </si>
  <si>
    <t>0,35*0,8*1010=282,80 [A]</t>
  </si>
  <si>
    <t>0,35*0,2*1010+22,99=93,69 [A]</t>
  </si>
  <si>
    <t>0,35*0,6*1010=212,10 [A]</t>
  </si>
  <si>
    <t>0,35*0,2*1010=70,70 [A]</t>
  </si>
  <si>
    <t>272314</t>
  </si>
  <si>
    <t>ZÁKLADY Z PROSTÉHO BETONU DO C25/30</t>
  </si>
  <si>
    <t>(1*1*1,5-3,14*0,15*0,15*1,2)*12+(0,8*0,8*1,3-3,14*0,15*0,15*1,0)*6=21,55 [A]</t>
  </si>
  <si>
    <t>272315</t>
  </si>
  <si>
    <t>ZÁKLADY Z PROSTÉHO BETONU DO C30/37</t>
  </si>
  <si>
    <t>1*1*0,05*12+0,8*0,8*0,05*6=0,79 [A]</t>
  </si>
  <si>
    <t>702211</t>
  </si>
  <si>
    <t>KABELOVÁ CHRÁNIČKA ZEMNÍ DN DO 100 MM</t>
  </si>
  <si>
    <t>DN 63</t>
  </si>
  <si>
    <t>1010=1 010,00 [A]</t>
  </si>
  <si>
    <t>1. Položka obsahuje: 
 – přípravu podkladu pro osazení 
2. Položka neobsahuje: 
 X 
3. Způsob měření: 
Měří se metr délkový.</t>
  </si>
  <si>
    <t>702212</t>
  </si>
  <si>
    <t>KABELOVÁ CHRÁNIČKA ZEMNÍ DN PŘES 100 DO 200 MM</t>
  </si>
  <si>
    <t>DN 110</t>
  </si>
  <si>
    <t>702213</t>
  </si>
  <si>
    <t>KABELOVÁ CHRÁNIČKA ZEMNÍ DN PŘES 200 MM</t>
  </si>
  <si>
    <t>DN 300 do pouzdrového základu</t>
  </si>
  <si>
    <t>1,2*12+1*6=20,40 [A]</t>
  </si>
  <si>
    <t>702312</t>
  </si>
  <si>
    <t>ZAKRYTÍ KABELŮ VÝSTRAŽNOU FÓLIÍ ŠÍŘKY PŘES 20 DO 40 CM</t>
  </si>
  <si>
    <t>červená</t>
  </si>
  <si>
    <t>1. Položka obsahuje: 
 – dodávku a montáž fólie 
 – přípravu podkladu pro osazení 
2. Položka neobsahuje: 
 X 
3. Způsob měření: 
Měří se metr délkový.</t>
  </si>
  <si>
    <t>741911</t>
  </si>
  <si>
    <t>UZEMŇOVACÍ VODIČ V ZEMI FEZN DO 120 MM2</t>
  </si>
  <si>
    <t>1. Položka obsahuje: 
 – přípravu podkladu pro osazení 
 – měření, dělení, spojování, tvarování 
 – ochranný nátěr spojů a při průchodu vodiče nad terén apod. dle příslušných norem 
2. Položka neobsahuje: 
 – zemní práce 
 – ochranu vodiče - chráničky apod. 
3. Způsob měření: 
Měří se metr délkový.</t>
  </si>
  <si>
    <t>741C05</t>
  </si>
  <si>
    <t>SPOJOVÁNÍ UZEMŇOVACÍCH VODIČŮ</t>
  </si>
  <si>
    <t>20=20,00 [A]</t>
  </si>
  <si>
    <t>1. Položka obsahuje: 
 – tvarování, přípravu spojů 
 – svařování 
 – ochranný nátěr spoje dle příslušných norem 
2. Položka neobsahuje: 
 X 
3. Způsob měření: 
Udává se počet kusů kompletní konstrukce nebo práce.</t>
  </si>
  <si>
    <t>741C07</t>
  </si>
  <si>
    <t>VYVEDENÍ UZEMŇOVACÍCH VODIČŮ NA POVRCH/KONSTRUKCI</t>
  </si>
  <si>
    <t>18=18,00 [A]</t>
  </si>
  <si>
    <t>1. Položka obsahuje: 
 – vodivé připojení vodiče na konstrukci 
 – dělení, tvarování, spojování 
 – ochranný i barevný nátěr spoje dle příslušných norem 
2. Položka neobsahuje: 
 X 
3. Způsob měření: 
Udává se počet kusů kompletní konstrukce nebo práce.</t>
  </si>
  <si>
    <t>742G11</t>
  </si>
  <si>
    <t>KABEL NN DVOU- A TŘÍŽÍLOVÝ CU S PLASTOVOU IZOLACÍ DO 2,5 MM2</t>
  </si>
  <si>
    <t>CYKY-J 3x1.5</t>
  </si>
  <si>
    <t>80=80,00 [A]</t>
  </si>
  <si>
    <t>1. Položka obsahuje: 
 – manipulace a uložení kabelu (do země, chráničky, kanálu, na rošty, na TV a pod.) 
2. Položka neobsahuje: 
 – příchytky, spojky, koncovky, chráničky apod. 
3. Způsob měření: 
Měří se metr délkový.</t>
  </si>
  <si>
    <t>742H12</t>
  </si>
  <si>
    <t>KABEL NN ČTYŘ- A PĚTIŽÍLOVÝ CU S PLASTOVOU IZOLACÍ OD 4 DO 16 MM2</t>
  </si>
  <si>
    <t>CYKY-J 4x10</t>
  </si>
  <si>
    <t>742L11</t>
  </si>
  <si>
    <t>UKONČENÍ DVOU AŽ PĚTIŽÍLOVÉHO KABELU V ROZVADĚČI NEBO NA PŘÍSTROJI DO 2,5 MM2</t>
  </si>
  <si>
    <t>8*2=16,00 [A]</t>
  </si>
  <si>
    <t>1. Položka obsahuje: 
 – všechny práce spojené s úpravou kabelů pro montáž včetně veškerého příslušentsví 
2. Položka neobsahuje: 
 X 
3. Způsob měření: 
Udává se počet kusů kompletní konstrukce nebo práce.</t>
  </si>
  <si>
    <t>742L12</t>
  </si>
  <si>
    <t>UKONČENÍ DVOU AŽ PĚTIŽÍLOVÉHO KABELU V ROZVADĚČI NEBO NA PŘÍSTROJI OD 4 DO 16 MM2</t>
  </si>
  <si>
    <t>18*2=36,00 [A]</t>
  </si>
  <si>
    <t>742P13</t>
  </si>
  <si>
    <t>ZATAŽENÍ KABELU DO CHRÁNIČKY - KABEL DO 4 KG/M</t>
  </si>
  <si>
    <t>1. Položka obsahuje: 
 – montáž kabelu o váze do 4 kg/m do chráničky/ kolektoru 
2. Položka neobsahuje: 
 X 
3. Způsob měření: 
Měří se metr délkový.</t>
  </si>
  <si>
    <t>742P15</t>
  </si>
  <si>
    <t>OZNAČOVACÍ ŠTÍTEK NA KABEL</t>
  </si>
  <si>
    <t>1. Položka obsahuje: 
 – veškeré příslušentsví 
2. Položka neobsahuje: 
 X 
3. Způsob měření: 
Udává se počet kusů kompletní konstrukce nebo práce.</t>
  </si>
  <si>
    <t>743121</t>
  </si>
  <si>
    <t>OSVĚTLOVACÍ STOŽÁR  PEVNÝ ŽÁROVĚ ZINKOVANÝ DÉLKY DO 6 M</t>
  </si>
  <si>
    <t>6m</t>
  </si>
  <si>
    <t>1. Položka obsahuje: 
 – základovou konstrukci a veškeré příslušenství 
 – připojovací svorkovnici ve třídě izolace II ( pro 2x svítidlo ) a kabelové vedení ke svítidlům 
 – uzavírací nátěr, technický popis viz. projektová dokumentace 
2. Položka neobsahuje: 
 – zemní práce,  betonový základ, svítidlo, výložník 
3. Způsob měření: 
Udává se počet kusů kompletní konstrukce nebo práce.</t>
  </si>
  <si>
    <t>743122</t>
  </si>
  <si>
    <t>OSVĚTLOVACÍ STOŽÁR  PEVNÝ ŽÁROVĚ ZINKOVANÝ DÉLKY PŘES 6,5 DO 12 M</t>
  </si>
  <si>
    <t>10m</t>
  </si>
  <si>
    <t>B</t>
  </si>
  <si>
    <t>10 m pouze montáž</t>
  </si>
  <si>
    <t>743151</t>
  </si>
  <si>
    <t>OSVĚTLOVACÍ STOŽÁR  - STOŽÁROVÁ ROZVODNICE S 1-2 JISTÍCÍMI PRVKY</t>
  </si>
  <si>
    <t>2+6=8,00 [A]</t>
  </si>
  <si>
    <t>1. Položka obsahuje: 
 – veškeré příslušenství, technický popis viz. projektová dokumentace 
2. Položka neobsahuje: 
 X 
3. Způsob měření: 
Udává se počet kusů kompletní konstrukce nebo práce.</t>
  </si>
  <si>
    <t>743312</t>
  </si>
  <si>
    <t>VÝLOŽNÍK PRO MONTÁŽ SVÍTIDLA NA STOŽÁR JEDNORAMENNÝ DÉLKA VYLOŽENÍ PŘES 1 DO 2 M</t>
  </si>
  <si>
    <t>1. Položka obsahuje: 
 – veškeré příslušenství a uzavírací nátěr, technický popis viz. projektová dokumentace 
2. Položka neobsahuje: 
 X 
3. Způsob měření: 
Udává se počet kusů kompletní konstrukce nebo práce.</t>
  </si>
  <si>
    <t>743313</t>
  </si>
  <si>
    <t>VÝLOŽNÍK PRO MONTÁŽ SVÍTIDLA NA STOŽÁR JEDNORAMENNÝ DÉLKA VYLOŽENÍ PŘES 2 M</t>
  </si>
  <si>
    <t>3m</t>
  </si>
  <si>
    <t>743554</t>
  </si>
  <si>
    <t>SVÍTIDLO VENKOVNÍ VŠEOBECNÉ LED, MIN. IP 44, PŘES 45 W</t>
  </si>
  <si>
    <t>1. Položka obsahuje: 
 – zdroj a veškeré příslušenství 
 – technický popis viz. projektová dokumentace 
2. Položka neobsahuje: 
 X 
3. Způsob měření: 
Udává se počet kusů kompletní konstrukce nebo práce.</t>
  </si>
  <si>
    <t>743Z11</t>
  </si>
  <si>
    <t>DEMONTÁŽ OSVĚTLOVACÍHO STOŽÁRU ULIČNÍHO VÝŠKY DO 15 M</t>
  </si>
  <si>
    <t>1. Položka obsahuje: 
 – všechny náklady na demontáž stávajícího zařízení se všemi pomocnými doplňujícími úpravami pro jeho likvidaci 
 – naložení vybouraného materiálu na dopravní prostředek 
2. Položka neobsahuje: 
 – odvoz vybouraného materiálu 
 – poplatek za likvidaci odpadů (nacení se dle SSD 0) 
3. Způsob měření: 
Udává se počet kusů kompletní konstrukce nebo práce.</t>
  </si>
  <si>
    <t>747213</t>
  </si>
  <si>
    <t>CELKOVÁ PROHLÍDKA, ZKOUŠENÍ, MĚŘENÍ A VYHOTOVENÍ VÝCHOZÍ REVIZNÍ ZPRÁVY, PRO OBJEM IN PŘES 500 DO 1000 TIS. KČ</t>
  </si>
  <si>
    <t>1. Položka obsahuje: 
 – cenu za celkovou prohlídku zařízení PS/SO, vč. měření, komplexních zkoušek a revizi zařízení tohoto PS/SO autorizovaným revizním technikem na silnoproudá zařízení podle požadavku ČSN, včetně hodnocení a vyhotovení celkové revizní zprávy 
2. Položka neobsahuje: 
 X 
3. Způsob měření: 
Udává se počet kusů kompletní konstrukce nebo práce.</t>
  </si>
  <si>
    <t>747214</t>
  </si>
  <si>
    <t>CELKOVÁ PROHLÍDKA, ZKOUŠENÍ, MĚŘENÍ A VYHOTOVENÍ VÝCHOZÍ REVIZNÍ ZPRÁVY, PRO OBJEM IN - PŘÍPLATEK ZA KAŽDÝCH DALŠÍCH I ZAPOČATÝCH 500 TIS. KČ</t>
  </si>
  <si>
    <t>899522</t>
  </si>
  <si>
    <t>OBETONOVÁNÍ POTRUBÍ Z PROSTÉHO BETONU DO C12/15</t>
  </si>
  <si>
    <t>0,35*0,1*65=2,28 [A]</t>
  </si>
  <si>
    <t>899524</t>
  </si>
  <si>
    <t>OBETONOVÁNÍ POTRUBÍ Z PROSTÉHO BETONU DO C25/30</t>
  </si>
  <si>
    <t>0,35*0,2*65=4,55 [A]</t>
  </si>
  <si>
    <t>Ostatní práce</t>
  </si>
  <si>
    <t>966156</t>
  </si>
  <si>
    <t>BOURÁNÍ KONSTRUKCÍ Z PROST BETONU S ODVOZEM DO 12KM</t>
  </si>
  <si>
    <t>1,5*10=15,00 [A]</t>
  </si>
  <si>
    <t>402</t>
  </si>
  <si>
    <t>Veřejné osvětlení v obci Písková Lhota</t>
  </si>
  <si>
    <t>1*1*1,5*1+0,8*0,8*1,3*2=3,16 [A]</t>
  </si>
  <si>
    <t>0,35*0,8*100=28,00 [A]</t>
  </si>
  <si>
    <t>0,35*0,2*100+3,16=10,16 [A]</t>
  </si>
  <si>
    <t>0,35*0,6*100=21,00 [A]</t>
  </si>
  <si>
    <t>0,35*0,2*100=7,00 [A]</t>
  </si>
  <si>
    <t>(1*1*1,5-3,14*0,15*0,15*1,2)*1+(0,8*0,8*1,3-3,14*0,15*0,15*1,0)*2=2,94 [A]</t>
  </si>
  <si>
    <t>1*1*0,05*1+0,8*0,8*0,05*2=0,11 [A]</t>
  </si>
  <si>
    <t>100=100,00 [A]</t>
  </si>
  <si>
    <t>DN110</t>
  </si>
  <si>
    <t>DN300 do pouzdrového základu</t>
  </si>
  <si>
    <t>1,2*2+1*1=3,40 [A]</t>
  </si>
  <si>
    <t>5=5,00 [A]</t>
  </si>
  <si>
    <t>CYKY-J 3x1,5</t>
  </si>
  <si>
    <t>40=40,00 [A]</t>
  </si>
  <si>
    <t>3*2=6,00 [A]</t>
  </si>
  <si>
    <t>6 m</t>
  </si>
  <si>
    <t>10 m</t>
  </si>
  <si>
    <t>svítidlo pro nasvětlení přechodů</t>
  </si>
  <si>
    <t>747212</t>
  </si>
  <si>
    <t>CELKOVÁ PROHLÍDKA, ZKOUŠENÍ, MĚŘENÍ A VYHOTOVENÍ VÝCHOZÍ REVIZNÍ ZPRÁVY, PRO OBJEM IN PŘES 100 DO 500 TIS. KČ</t>
  </si>
  <si>
    <t>0,35*0,1*18=0,63 [A]</t>
  </si>
  <si>
    <t>0,35*0,2*18=1,26 [A]</t>
  </si>
  <si>
    <t>801</t>
  </si>
  <si>
    <t>Vegetační úpravy pro SO 101</t>
  </si>
  <si>
    <t>18351</t>
  </si>
  <si>
    <t>CHEMICKÉ ODPLEVELENÍ</t>
  </si>
  <si>
    <t>trávník: 19388*1,5=29 082,00 [B] 
výsadby: 1653,13*1,5=2 479,70 [A] 
CELKEM:A+B=31 561,70 [C]</t>
  </si>
  <si>
    <t>položka zahrnuje celoplošný postřik a chemickou likvidace nežádoucích rostlin nebo jejích částí a zabránění jejich dalšímu růstu na urovnaném volném terénu</t>
  </si>
  <si>
    <t>19388=19 388,00 [A]</t>
  </si>
  <si>
    <t>4*19388=77 552,00 [A]</t>
  </si>
  <si>
    <t>18331</t>
  </si>
  <si>
    <t>SADOVNICKÉ OBDĚLÁNÍ PŮDY</t>
  </si>
  <si>
    <t>2580/0,8*0,5=1 612,50 [A]</t>
  </si>
  <si>
    <t>položka zahrnuje strojové obdělání nejsvrchnější vrstvy půdy původního horizontu nebo nově rozprostřené vrchní vrstvy půdy, dále zahrnuje urovnání pozemku, zejména základní výškové úpravy terénu tak, aby povrch podkladu byl bez prohlubní a výstupků</t>
  </si>
  <si>
    <t>18461</t>
  </si>
  <si>
    <t>MULČOVÁNÍ</t>
  </si>
  <si>
    <t>1612,5=1 612,50 [A]</t>
  </si>
  <si>
    <t>položka zahrnuje dodání a rozprostření mulčovací kůry nebo štěpky v předepsané tloušťce nebo mulčovací textilie bez ohledu na sklon terénu, stabilizaci mulče proti erozi, přísady proti vznícení mulče, naložení a odvoz odpadu</t>
  </si>
  <si>
    <t>18471</t>
  </si>
  <si>
    <t>OŠETŘENÍ DŘEVIN VE SKUPINÁCH</t>
  </si>
  <si>
    <t>3*1612,5=4 837,50 [A]</t>
  </si>
  <si>
    <t>položka zahrnuje odplevelení s nakypřením, vypletí, ošetření řezem, hnojením, odstranění poškozených částí dřevin s případným složením odpadu na hromady, naložením na dopravní prostředek, odvozem a složením</t>
  </si>
  <si>
    <t>184A1</t>
  </si>
  <si>
    <t>VYSAZOVÁNÍ KEŘŮ LISTNATÝCH S BALEM VČETNĚ VÝKOPU JAMKY</t>
  </si>
  <si>
    <t>2580=2 580,00 [A]</t>
  </si>
  <si>
    <t>Položka vysazování keřů zahrnuje dodávku projektem předepsaných  keřů,  hloubení jamek (min. rozměry pro keře 30/30/30cm) s event. výměnou půdy, s hnojením anorganickým hnojivem a přídavkem organického hnojiva dle PD, zálivku,  a pod. 
položka zahrnuje veškerý materiál, výrobky a polotovary, včetně mimostaveništní a vnitrostaveništní dopravy (rovněž přesuny), včetně naložení a složení, případně s uložením</t>
  </si>
  <si>
    <t>18600</t>
  </si>
  <si>
    <t>ZALÉVÁNÍ VODOU</t>
  </si>
  <si>
    <t>2580*5*5/1000=64,50 [A]</t>
  </si>
  <si>
    <t>802</t>
  </si>
  <si>
    <t>Vegetační úpravy pro SO 102</t>
  </si>
  <si>
    <t>5440=5 440,00 [A]</t>
  </si>
  <si>
    <t>4*5440=21 760,00 [A]</t>
  </si>
  <si>
    <t>803.a</t>
  </si>
  <si>
    <t>Náhradní výsadby - výsadby dřevin</t>
  </si>
  <si>
    <t>18311</t>
  </si>
  <si>
    <t>ZALOŽENÍ ZÁHONU PRO VÝSADBU</t>
  </si>
  <si>
    <t>19*1*1=19,00 [A]</t>
  </si>
  <si>
    <t>položka zahrnuje založení záhonu, urovnání, naložení a odvoz odpadu, to vše bez ohledu na sklon terénu</t>
  </si>
  <si>
    <t>trávník:5440*1,5=8 160,00 [A]</t>
  </si>
  <si>
    <t>18472</t>
  </si>
  <si>
    <t>OŠETŘENÍ DŘEVIN SOLITERNÍCH</t>
  </si>
  <si>
    <t>3*19=57,00 [A]</t>
  </si>
  <si>
    <t>odplevelení s nakypřením, vypletí, řezem, hnojením, odstranění poškozených částí dřevin s případným složením odpadu na hromady, naložením na dopravní prostředek, odvozem a složením</t>
  </si>
  <si>
    <t>184E2</t>
  </si>
  <si>
    <t>PŘESAZOVÁNÍ STROMŮ</t>
  </si>
  <si>
    <t>Položka přesazování stromů zahrnuje vykopání na původním místě, hloubení jamek pro nové osazení (min. rozměry pro stromy 50/50/50cm) s event. výměnou půdy, s hnojením anorganickým hnojivem a přídavkem organického hnojiva min. 5kg pro stromy, zálivku, kůly, chráničky ke stromům nebo ochrana stromů nátěrem a pod. 
položka zahrnuje veškerý materiál, výrobky a polotovary, včetně mimostaveništní a vnitrostaveništní dopravy (rovněž přesuny), včetně naložení a složení, případně s uložením</t>
  </si>
  <si>
    <t>19*50*5/1000=4,75 [A]</t>
  </si>
  <si>
    <t>803.b</t>
  </si>
  <si>
    <t>Náhradní výsadby - rekultivace dočasného záboru PUPFL</t>
  </si>
  <si>
    <t>Rozprostření lesní hrabanky: 132=132,00 [A]</t>
  </si>
  <si>
    <t>Vyžínání buřeně: 2*878=1 756,00 [A]</t>
  </si>
  <si>
    <t>184D11</t>
  </si>
  <si>
    <t>VYSAZOVÁNÍ STROMŮ JEHLIČNATÝCH S BALEM VÝŠKY KMENE DO 0,8M</t>
  </si>
  <si>
    <t>počet sazenic: 878=878,00 [A]</t>
  </si>
  <si>
    <t>Položka vysazování stromů dodávku projektem předepsaných  stromů, hloubení jamek (min. rozměry pro stromy min. 1,5 násobek balu výpěstku) s event. výměnou půdy, s hnojením anorganickým hnojivem a přídavkem organického hnojiva min. 5kg pro stromy, zálivku, kůly, chráničky ke stromům nebo ochrana stromů nátěrem a pod. 
položka zahrnuje veškerý materiál, výrobky a polotovary, včetně mimostaveništní a vnitrostaveništní dopravy (rovněž přesuny), včetně naložení a složení, případně s uložením</t>
  </si>
  <si>
    <t>878*5*5=21 950,00 [A]</t>
  </si>
</sst>
</file>

<file path=xl/styles.xml><?xml version="1.0" encoding="utf-8"?>
<styleSheet xmlns="http://schemas.openxmlformats.org/spreadsheetml/2006/main">
  <numFmts count="1">
    <numFmt numFmtId="177" formatCode="#,##0.00"/>
  </numFmts>
  <fonts count="7">
    <font>
      <sz val="10"/>
      <name val="Arial"/>
      <family val="0"/>
    </font>
    <font>
      <b/>
      <sz val="16"/>
      <color rgb="FF000000"/>
      <name val="Arial"/>
      <family val="0"/>
    </font>
    <font>
      <b/>
      <sz val="16"/>
      <name val="Arial"/>
      <family val="0"/>
    </font>
    <font>
      <b/>
      <sz val="10"/>
      <name val="Arial"/>
      <family val="0"/>
    </font>
    <font>
      <sz val="10"/>
      <color rgb="FFFFFFFF"/>
      <name val="Arial"/>
      <family val="0"/>
    </font>
    <font>
      <b/>
      <sz val="11"/>
      <name val="Arial"/>
      <family val="0"/>
    </font>
    <font>
      <i/>
      <sz val="10"/>
      <name val="Arial"/>
      <family val="0"/>
    </font>
  </fonts>
  <fills count="4">
    <fill>
      <patternFill/>
    </fill>
    <fill>
      <patternFill patternType="gray125"/>
    </fill>
    <fill>
      <patternFill patternType="solid">
        <fgColor rgb="FFD9D9D9"/>
        <bgColor indexed="64"/>
      </patternFill>
    </fill>
    <fill>
      <patternFill patternType="solid">
        <fgColor rgb="FFCB441A"/>
        <bgColor indexed="64"/>
      </patternFill>
    </fill>
  </fills>
  <borders count="7">
    <border>
      <left/>
      <right/>
      <top/>
      <bottom/>
      <diagonal/>
    </border>
    <border>
      <left style="thin"/>
      <right style="thin"/>
      <top style="thin"/>
      <bottom style="thin"/>
    </border>
    <border>
      <left/>
      <right/>
      <top/>
      <bottom style="thin"/>
    </border>
    <border>
      <left/>
      <right style="thin"/>
      <top/>
      <bottom/>
    </border>
    <border>
      <left style="thin"/>
      <right/>
      <top/>
      <bottom/>
    </border>
    <border>
      <left/>
      <right/>
      <top style="thin"/>
      <bottom/>
    </border>
    <border>
      <left/>
      <right/>
      <top style="thin"/>
      <bottom style="thin"/>
    </border>
  </borders>
  <cellStyleXfs count="20">
    <xf numFmtId="0" fontId="0" fillId="0" borderId="0">
      <alignment/>
      <protection/>
    </xf>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9" fontId="0" fillId="0" borderId="0" applyFont="0" applyFill="0" applyBorder="0" applyAlignment="0" applyProtection="0"/>
    <xf numFmtId="44" fontId="0" fillId="0" borderId="0" applyFont="0" applyFill="0" applyBorder="0" applyAlignment="0" applyProtection="0"/>
    <xf numFmtId="42" fontId="0" fillId="0" borderId="0" applyFont="0" applyFill="0" applyBorder="0" applyAlignment="0" applyProtection="0"/>
    <xf numFmtId="43" fontId="0" fillId="0" borderId="0" applyFont="0" applyFill="0" applyBorder="0" applyAlignment="0" applyProtection="0"/>
    <xf numFmtId="41" fontId="0" fillId="0" borderId="0" applyFont="0" applyFill="0" applyBorder="0" applyAlignment="0" applyProtection="0"/>
  </cellStyleXfs>
  <cellXfs count="41">
    <xf numFmtId="0" fontId="0" fillId="0" borderId="0" xfId="0"/>
    <xf numFmtId="0" fontId="0" fillId="2" borderId="0" xfId="0" applyFill="1"/>
    <xf numFmtId="0" fontId="1" fillId="2" borderId="0" xfId="0" applyFont="1" applyFill="1" applyAlignment="1">
      <alignment horizontal="center" vertical="center"/>
    </xf>
    <xf numFmtId="0" fontId="2" fillId="2" borderId="0" xfId="0" applyFont="1" applyFill="1"/>
    <xf numFmtId="0" fontId="3" fillId="2" borderId="0" xfId="0" applyFont="1" applyFill="1" applyAlignment="1">
      <alignment horizontal="right"/>
    </xf>
    <xf numFmtId="0" fontId="4" fillId="3" borderId="1" xfId="0" applyFont="1" applyFill="1" applyBorder="1" applyAlignment="1">
      <alignment horizontal="center"/>
    </xf>
    <xf numFmtId="0" fontId="0" fillId="2" borderId="2" xfId="0" applyFill="1" applyBorder="1"/>
    <xf numFmtId="177" fontId="3" fillId="2" borderId="0" xfId="0" applyNumberFormat="1" applyFont="1" applyFill="1" applyAlignment="1">
      <alignment horizontal="right"/>
    </xf>
    <xf numFmtId="0" fontId="0" fillId="2" borderId="1" xfId="0" applyFill="1" applyBorder="1" applyAlignment="1">
      <alignment horizontal="center"/>
    </xf>
    <xf numFmtId="0" fontId="0" fillId="2" borderId="3" xfId="0" applyFill="1" applyBorder="1"/>
    <xf numFmtId="0" fontId="0" fillId="2" borderId="4" xfId="0" applyFill="1" applyBorder="1"/>
    <xf numFmtId="0" fontId="0" fillId="2" borderId="5" xfId="0" applyFill="1" applyBorder="1"/>
    <xf numFmtId="0" fontId="5" fillId="2" borderId="0" xfId="0" applyFont="1" applyFill="1"/>
    <xf numFmtId="0" fontId="5" fillId="2" borderId="0" xfId="0" applyFont="1" applyFill="1" applyAlignment="1">
      <alignment horizontal="right"/>
    </xf>
    <xf numFmtId="0" fontId="5" fillId="2" borderId="0" xfId="0" applyFont="1" applyFill="1" applyAlignment="1">
      <alignment horizontal="left"/>
    </xf>
    <xf numFmtId="0" fontId="4" fillId="3" borderId="1" xfId="0" applyFont="1" applyFill="1" applyBorder="1" applyAlignment="1">
      <alignment horizontal="center" vertical="center" wrapText="1"/>
    </xf>
    <xf numFmtId="0" fontId="5" fillId="2" borderId="2" xfId="0" applyFont="1" applyFill="1" applyBorder="1"/>
    <xf numFmtId="0" fontId="5" fillId="2" borderId="2" xfId="0" applyFont="1" applyFill="1" applyBorder="1" applyAlignment="1">
      <alignment horizontal="right"/>
    </xf>
    <xf numFmtId="0" fontId="5" fillId="2" borderId="2" xfId="0" applyFont="1" applyFill="1" applyBorder="1" applyAlignment="1">
      <alignment horizontal="left"/>
    </xf>
    <xf numFmtId="0" fontId="0" fillId="2" borderId="6" xfId="0" applyFill="1" applyBorder="1"/>
    <xf numFmtId="0" fontId="3" fillId="0" borderId="1" xfId="0" applyFont="1" applyBorder="1" applyAlignment="1">
      <alignment horizontal="left"/>
    </xf>
    <xf numFmtId="177" fontId="3" fillId="0" borderId="1" xfId="0" applyNumberFormat="1" applyFont="1" applyBorder="1" applyAlignment="1">
      <alignment horizontal="right"/>
    </xf>
    <xf numFmtId="0" fontId="3" fillId="2" borderId="5" xfId="0" applyFont="1" applyFill="1" applyBorder="1" applyAlignment="1">
      <alignment horizontal="right"/>
    </xf>
    <xf numFmtId="177" fontId="3" fillId="2" borderId="5" xfId="0" applyNumberFormat="1" applyFont="1" applyFill="1" applyBorder="1" applyAlignment="1">
      <alignment horizontal="center"/>
    </xf>
    <xf numFmtId="0" fontId="3" fillId="2" borderId="5" xfId="0" applyFont="1" applyFill="1" applyBorder="1" applyAlignment="1">
      <alignment wrapText="1"/>
    </xf>
    <xf numFmtId="0" fontId="0" fillId="0" borderId="1" xfId="0" applyBorder="1"/>
    <xf numFmtId="0" fontId="3" fillId="2" borderId="6" xfId="0" applyFont="1" applyFill="1" applyBorder="1" applyAlignment="1">
      <alignment horizontal="right"/>
    </xf>
    <xf numFmtId="0" fontId="3" fillId="2" borderId="6" xfId="0" applyFont="1" applyFill="1" applyBorder="1" applyAlignment="1">
      <alignment wrapText="1"/>
    </xf>
    <xf numFmtId="177" fontId="3" fillId="2" borderId="6" xfId="0" applyNumberFormat="1" applyFont="1" applyFill="1" applyBorder="1" applyAlignment="1">
      <alignment horizontal="center"/>
    </xf>
    <xf numFmtId="0" fontId="0" fillId="0" borderId="1" xfId="0" applyBorder="1" applyAlignment="1">
      <alignment horizontal="right"/>
    </xf>
    <xf numFmtId="0" fontId="0" fillId="0" borderId="1" xfId="0" applyBorder="1" applyAlignment="1">
      <alignment wrapText="1"/>
    </xf>
    <xf numFmtId="0" fontId="0" fillId="0" borderId="1" xfId="0" applyBorder="1" applyAlignment="1">
      <alignment horizontal="center"/>
    </xf>
    <xf numFmtId="177" fontId="0" fillId="0" borderId="1" xfId="0" applyNumberFormat="1" applyBorder="1" applyAlignment="1">
      <alignment horizontal="center"/>
    </xf>
    <xf numFmtId="0" fontId="0" fillId="0" borderId="5" xfId="0" applyBorder="1" applyAlignment="1">
      <alignment vertical="top"/>
    </xf>
    <xf numFmtId="0" fontId="0" fillId="0" borderId="1" xfId="0" applyBorder="1" applyAlignment="1">
      <alignment horizontal="left" vertical="center" wrapText="1"/>
    </xf>
    <xf numFmtId="0" fontId="0" fillId="0" borderId="0" xfId="0" applyAlignment="1">
      <alignment vertical="top"/>
    </xf>
    <xf numFmtId="0" fontId="6" fillId="0" borderId="1" xfId="0" applyFont="1" applyBorder="1" applyAlignment="1">
      <alignment horizontal="left" vertical="center" wrapText="1"/>
    </xf>
    <xf numFmtId="177" fontId="0" fillId="2" borderId="1" xfId="0" applyNumberFormat="1" applyFill="1" applyBorder="1" applyAlignment="1">
      <alignment horizontal="center"/>
    </xf>
    <xf numFmtId="177" fontId="3" fillId="2" borderId="0" xfId="0" applyNumberFormat="1" applyFont="1" applyFill="1" applyAlignment="1">
      <alignment horizontal="center"/>
    </xf>
    <xf numFmtId="0" fontId="3" fillId="2" borderId="2" xfId="0" applyFont="1" applyFill="1" applyBorder="1" applyAlignment="1">
      <alignment horizontal="right"/>
    </xf>
    <xf numFmtId="177" fontId="3" fillId="2" borderId="2" xfId="0" applyNumberFormat="1" applyFont="1" applyFill="1" applyBorder="1" applyAlignment="1">
      <alignment horizontal="center"/>
    </xf>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worksheet" Target="worksheets/sheet16.xml" /><Relationship Id="rId17" Type="http://schemas.openxmlformats.org/officeDocument/2006/relationships/worksheet" Target="worksheets/sheet17.xml" /><Relationship Id="rId18" Type="http://schemas.openxmlformats.org/officeDocument/2006/relationships/worksheet" Target="worksheets/sheet18.xml" /><Relationship Id="rId19" Type="http://schemas.openxmlformats.org/officeDocument/2006/relationships/worksheet" Target="worksheets/sheet19.xml" /><Relationship Id="rId20" Type="http://schemas.openxmlformats.org/officeDocument/2006/relationships/worksheet" Target="worksheets/sheet20.xml" /><Relationship Id="rId21" Type="http://schemas.openxmlformats.org/officeDocument/2006/relationships/worksheet" Target="worksheets/sheet21.xml" /><Relationship Id="rId22" Type="http://schemas.openxmlformats.org/officeDocument/2006/relationships/worksheet" Target="worksheets/sheet22.xml" /><Relationship Id="rId23" Type="http://schemas.openxmlformats.org/officeDocument/2006/relationships/worksheet" Target="worksheets/sheet23.xml" /><Relationship Id="rId24" Type="http://schemas.openxmlformats.org/officeDocument/2006/relationships/worksheet" Target="worksheets/sheet24.xml" /><Relationship Id="rId25" Type="http://schemas.openxmlformats.org/officeDocument/2006/relationships/worksheet" Target="worksheets/sheet25.xml" /><Relationship Id="rId26" Type="http://schemas.openxmlformats.org/officeDocument/2006/relationships/worksheet" Target="worksheets/sheet26.xml" /><Relationship Id="rId27" Type="http://schemas.openxmlformats.org/officeDocument/2006/relationships/styles" Target="styles.xml" /><Relationship Id="rId28" Type="http://schemas.openxmlformats.org/officeDocument/2006/relationships/sharedStrings" Target="sharedStrings.xml" /><Relationship Id="rId29" Type="http://schemas.openxmlformats.org/officeDocument/2006/relationships/theme" Target="theme/theme1.xml" /></Relationships>
</file>

<file path=xl/drawings/_rels/drawing1.xml.rels><?xml version="1.0" encoding="utf-8" standalone="yes"?><Relationships xmlns="http://schemas.openxmlformats.org/package/2006/relationships"><Relationship Id="rId1" Type="http://schemas.openxmlformats.org/officeDocument/2006/relationships/image" Target="../media/image1.png" /></Relationships>
</file>

<file path=xl/drawings/_rels/drawing10.xml.rels><?xml version="1.0" encoding="utf-8" standalone="yes"?><Relationships xmlns="http://schemas.openxmlformats.org/package/2006/relationships"><Relationship Id="rId1" Type="http://schemas.openxmlformats.org/officeDocument/2006/relationships/image" Target="../media/image1.png" /></Relationships>
</file>

<file path=xl/drawings/_rels/drawing11.xml.rels><?xml version="1.0" encoding="utf-8" standalone="yes"?><Relationships xmlns="http://schemas.openxmlformats.org/package/2006/relationships"><Relationship Id="rId1" Type="http://schemas.openxmlformats.org/officeDocument/2006/relationships/image" Target="../media/image1.png" /></Relationships>
</file>

<file path=xl/drawings/_rels/drawing12.xml.rels><?xml version="1.0" encoding="utf-8" standalone="yes"?><Relationships xmlns="http://schemas.openxmlformats.org/package/2006/relationships"><Relationship Id="rId1" Type="http://schemas.openxmlformats.org/officeDocument/2006/relationships/image" Target="../media/image1.png" /></Relationships>
</file>

<file path=xl/drawings/_rels/drawing13.xml.rels><?xml version="1.0" encoding="utf-8" standalone="yes"?><Relationships xmlns="http://schemas.openxmlformats.org/package/2006/relationships"><Relationship Id="rId1" Type="http://schemas.openxmlformats.org/officeDocument/2006/relationships/image" Target="../media/image1.png" /></Relationships>
</file>

<file path=xl/drawings/_rels/drawing14.xml.rels><?xml version="1.0" encoding="utf-8" standalone="yes"?><Relationships xmlns="http://schemas.openxmlformats.org/package/2006/relationships"><Relationship Id="rId1" Type="http://schemas.openxmlformats.org/officeDocument/2006/relationships/image" Target="../media/image1.png" /></Relationships>
</file>

<file path=xl/drawings/_rels/drawing15.xml.rels><?xml version="1.0" encoding="utf-8" standalone="yes"?><Relationships xmlns="http://schemas.openxmlformats.org/package/2006/relationships"><Relationship Id="rId1" Type="http://schemas.openxmlformats.org/officeDocument/2006/relationships/image" Target="../media/image1.png" /></Relationships>
</file>

<file path=xl/drawings/_rels/drawing16.xml.rels><?xml version="1.0" encoding="utf-8" standalone="yes"?><Relationships xmlns="http://schemas.openxmlformats.org/package/2006/relationships"><Relationship Id="rId1" Type="http://schemas.openxmlformats.org/officeDocument/2006/relationships/image" Target="../media/image1.png" /></Relationships>
</file>

<file path=xl/drawings/_rels/drawing17.xml.rels><?xml version="1.0" encoding="utf-8" standalone="yes"?><Relationships xmlns="http://schemas.openxmlformats.org/package/2006/relationships"><Relationship Id="rId1" Type="http://schemas.openxmlformats.org/officeDocument/2006/relationships/image" Target="../media/image1.png" /></Relationships>
</file>

<file path=xl/drawings/_rels/drawing18.xml.rels><?xml version="1.0" encoding="utf-8" standalone="yes"?><Relationships xmlns="http://schemas.openxmlformats.org/package/2006/relationships"><Relationship Id="rId1" Type="http://schemas.openxmlformats.org/officeDocument/2006/relationships/image" Target="../media/image1.png" /></Relationships>
</file>

<file path=xl/drawings/_rels/drawing19.xml.rels><?xml version="1.0" encoding="utf-8" standalone="yes"?><Relationships xmlns="http://schemas.openxmlformats.org/package/2006/relationships"><Relationship Id="rId1" Type="http://schemas.openxmlformats.org/officeDocument/2006/relationships/image" Target="../media/image1.png" /></Relationships>
</file>

<file path=xl/drawings/_rels/drawing2.xml.rels><?xml version="1.0" encoding="utf-8" standalone="yes"?><Relationships xmlns="http://schemas.openxmlformats.org/package/2006/relationships"><Relationship Id="rId1" Type="http://schemas.openxmlformats.org/officeDocument/2006/relationships/image" Target="../media/image1.png" /></Relationships>
</file>

<file path=xl/drawings/_rels/drawing20.xml.rels><?xml version="1.0" encoding="utf-8" standalone="yes"?><Relationships xmlns="http://schemas.openxmlformats.org/package/2006/relationships"><Relationship Id="rId1" Type="http://schemas.openxmlformats.org/officeDocument/2006/relationships/image" Target="../media/image1.png" /></Relationships>
</file>

<file path=xl/drawings/_rels/drawing21.xml.rels><?xml version="1.0" encoding="utf-8" standalone="yes"?><Relationships xmlns="http://schemas.openxmlformats.org/package/2006/relationships"><Relationship Id="rId1" Type="http://schemas.openxmlformats.org/officeDocument/2006/relationships/image" Target="../media/image1.png" /></Relationships>
</file>

<file path=xl/drawings/_rels/drawing22.xml.rels><?xml version="1.0" encoding="utf-8" standalone="yes"?><Relationships xmlns="http://schemas.openxmlformats.org/package/2006/relationships"><Relationship Id="rId1" Type="http://schemas.openxmlformats.org/officeDocument/2006/relationships/image" Target="../media/image1.png" /></Relationships>
</file>

<file path=xl/drawings/_rels/drawing23.xml.rels><?xml version="1.0" encoding="utf-8" standalone="yes"?><Relationships xmlns="http://schemas.openxmlformats.org/package/2006/relationships"><Relationship Id="rId1" Type="http://schemas.openxmlformats.org/officeDocument/2006/relationships/image" Target="../media/image1.png" /></Relationships>
</file>

<file path=xl/drawings/_rels/drawing24.xml.rels><?xml version="1.0" encoding="utf-8" standalone="yes"?><Relationships xmlns="http://schemas.openxmlformats.org/package/2006/relationships"><Relationship Id="rId1" Type="http://schemas.openxmlformats.org/officeDocument/2006/relationships/image" Target="../media/image1.png" /></Relationships>
</file>

<file path=xl/drawings/_rels/drawing25.xml.rels><?xml version="1.0" encoding="utf-8" standalone="yes"?><Relationships xmlns="http://schemas.openxmlformats.org/package/2006/relationships"><Relationship Id="rId1" Type="http://schemas.openxmlformats.org/officeDocument/2006/relationships/image" Target="../media/image1.png" /></Relationships>
</file>

<file path=xl/drawings/_rels/drawing26.xml.rels><?xml version="1.0" encoding="utf-8" standalone="yes"?><Relationships xmlns="http://schemas.openxmlformats.org/package/2006/relationships"><Relationship Id="rId1" Type="http://schemas.openxmlformats.org/officeDocument/2006/relationships/image" Target="../media/image1.png" /></Relationships>
</file>

<file path=xl/drawings/_rels/drawing3.xml.rels><?xml version="1.0" encoding="utf-8" standalone="yes"?><Relationships xmlns="http://schemas.openxmlformats.org/package/2006/relationships"><Relationship Id="rId1" Type="http://schemas.openxmlformats.org/officeDocument/2006/relationships/image" Target="../media/image1.png" /></Relationships>
</file>

<file path=xl/drawings/_rels/drawing4.xml.rels><?xml version="1.0" encoding="utf-8" standalone="yes"?><Relationships xmlns="http://schemas.openxmlformats.org/package/2006/relationships"><Relationship Id="rId1" Type="http://schemas.openxmlformats.org/officeDocument/2006/relationships/image" Target="../media/image1.png" /></Relationships>
</file>

<file path=xl/drawings/_rels/drawing5.xml.rels><?xml version="1.0" encoding="utf-8" standalone="yes"?><Relationships xmlns="http://schemas.openxmlformats.org/package/2006/relationships"><Relationship Id="rId1" Type="http://schemas.openxmlformats.org/officeDocument/2006/relationships/image" Target="../media/image1.png" /></Relationships>
</file>

<file path=xl/drawings/_rels/drawing6.xml.rels><?xml version="1.0" encoding="utf-8" standalone="yes"?><Relationships xmlns="http://schemas.openxmlformats.org/package/2006/relationships"><Relationship Id="rId1" Type="http://schemas.openxmlformats.org/officeDocument/2006/relationships/image" Target="../media/image1.png" /></Relationships>
</file>

<file path=xl/drawings/_rels/drawing7.xml.rels><?xml version="1.0" encoding="utf-8" standalone="yes"?><Relationships xmlns="http://schemas.openxmlformats.org/package/2006/relationships"><Relationship Id="rId1" Type="http://schemas.openxmlformats.org/officeDocument/2006/relationships/image" Target="../media/image1.png" /></Relationships>
</file>

<file path=xl/drawings/_rels/drawing8.xml.rels><?xml version="1.0" encoding="utf-8" standalone="yes"?><Relationships xmlns="http://schemas.openxmlformats.org/package/2006/relationships"><Relationship Id="rId1" Type="http://schemas.openxmlformats.org/officeDocument/2006/relationships/image" Target="../media/image1.png" /></Relationships>
</file>

<file path=xl/drawings/_rels/drawing9.xml.rels><?xml version="1.0" encoding="utf-8" standalone="yes"?><Relationships xmlns="http://schemas.openxmlformats.org/package/2006/relationships"><Relationship Id="rId1"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twoCellAnchor>
    <xdr:from>
      <xdr:col>0</xdr:col>
      <xdr:colOff>57150</xdr:colOff>
      <xdr:row>0</xdr:row>
      <xdr:rowOff>28575</xdr:rowOff>
    </xdr:from>
    <xdr:to>
      <xdr:col>0</xdr:col>
      <xdr:colOff>1390650</xdr:colOff>
      <xdr:row>3</xdr:row>
      <xdr:rowOff>28575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57150" y="28575"/>
          <a:ext cx="1343025" cy="581025"/>
        </a:xfrm>
        <a:prstGeom prst="rect">
          <a:avLst/>
        </a:prstGeom>
        <a:noFill/>
        <a:ln w="9525" cmpd="sng">
          <a:noFill/>
        </a:ln>
      </xdr:spPr>
    </xdr:pic>
    <xdr:clientData/>
  </xdr:twoCellAnchor>
</xdr:wsDr>
</file>

<file path=xl/drawings/drawing10.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1.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2.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3.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4.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5.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6.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7.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8.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9.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0.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1.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2.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3.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4.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5.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6.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7.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8.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9.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s>
</file>

<file path=xl/worksheets/_rels/sheet10.xml.rels><?xml version="1.0" encoding="utf-8" standalone="yes"?><Relationships xmlns="http://schemas.openxmlformats.org/package/2006/relationships"><Relationship Id="rId1" Type="http://schemas.openxmlformats.org/officeDocument/2006/relationships/drawing" Target="../drawings/drawing10.xml" /></Relationships>
</file>

<file path=xl/worksheets/_rels/sheet11.xml.rels><?xml version="1.0" encoding="utf-8" standalone="yes"?><Relationships xmlns="http://schemas.openxmlformats.org/package/2006/relationships"><Relationship Id="rId1" Type="http://schemas.openxmlformats.org/officeDocument/2006/relationships/drawing" Target="../drawings/drawing11.xml" /></Relationships>
</file>

<file path=xl/worksheets/_rels/sheet12.xml.rels><?xml version="1.0" encoding="utf-8" standalone="yes"?><Relationships xmlns="http://schemas.openxmlformats.org/package/2006/relationships"><Relationship Id="rId1" Type="http://schemas.openxmlformats.org/officeDocument/2006/relationships/drawing" Target="../drawings/drawing12.xml" /></Relationships>
</file>

<file path=xl/worksheets/_rels/sheet13.xml.rels><?xml version="1.0" encoding="utf-8" standalone="yes"?><Relationships xmlns="http://schemas.openxmlformats.org/package/2006/relationships"><Relationship Id="rId1" Type="http://schemas.openxmlformats.org/officeDocument/2006/relationships/drawing" Target="../drawings/drawing13.xml" /></Relationships>
</file>

<file path=xl/worksheets/_rels/sheet14.xml.rels><?xml version="1.0" encoding="utf-8" standalone="yes"?><Relationships xmlns="http://schemas.openxmlformats.org/package/2006/relationships"><Relationship Id="rId1" Type="http://schemas.openxmlformats.org/officeDocument/2006/relationships/drawing" Target="../drawings/drawing14.xml" /></Relationships>
</file>

<file path=xl/worksheets/_rels/sheet15.xml.rels><?xml version="1.0" encoding="utf-8" standalone="yes"?><Relationships xmlns="http://schemas.openxmlformats.org/package/2006/relationships"><Relationship Id="rId1" Type="http://schemas.openxmlformats.org/officeDocument/2006/relationships/drawing" Target="../drawings/drawing15.xml" /></Relationships>
</file>

<file path=xl/worksheets/_rels/sheet16.xml.rels><?xml version="1.0" encoding="utf-8" standalone="yes"?><Relationships xmlns="http://schemas.openxmlformats.org/package/2006/relationships"><Relationship Id="rId1" Type="http://schemas.openxmlformats.org/officeDocument/2006/relationships/drawing" Target="../drawings/drawing16.xml" /></Relationships>
</file>

<file path=xl/worksheets/_rels/sheet17.xml.rels><?xml version="1.0" encoding="utf-8" standalone="yes"?><Relationships xmlns="http://schemas.openxmlformats.org/package/2006/relationships"><Relationship Id="rId1" Type="http://schemas.openxmlformats.org/officeDocument/2006/relationships/drawing" Target="../drawings/drawing17.xml" /></Relationships>
</file>

<file path=xl/worksheets/_rels/sheet18.xml.rels><?xml version="1.0" encoding="utf-8" standalone="yes"?><Relationships xmlns="http://schemas.openxmlformats.org/package/2006/relationships"><Relationship Id="rId1" Type="http://schemas.openxmlformats.org/officeDocument/2006/relationships/drawing" Target="../drawings/drawing18.xml" /></Relationships>
</file>

<file path=xl/worksheets/_rels/sheet19.xml.rels><?xml version="1.0" encoding="utf-8" standalone="yes"?><Relationships xmlns="http://schemas.openxmlformats.org/package/2006/relationships"><Relationship Id="rId1" Type="http://schemas.openxmlformats.org/officeDocument/2006/relationships/drawing" Target="../drawings/drawing19.xml" /></Relationships>
</file>

<file path=xl/worksheets/_rels/sheet2.xml.rels><?xml version="1.0" encoding="utf-8" standalone="yes"?><Relationships xmlns="http://schemas.openxmlformats.org/package/2006/relationships"><Relationship Id="rId1" Type="http://schemas.openxmlformats.org/officeDocument/2006/relationships/drawing" Target="../drawings/drawing2.xml" /></Relationships>
</file>

<file path=xl/worksheets/_rels/sheet20.xml.rels><?xml version="1.0" encoding="utf-8" standalone="yes"?><Relationships xmlns="http://schemas.openxmlformats.org/package/2006/relationships"><Relationship Id="rId1" Type="http://schemas.openxmlformats.org/officeDocument/2006/relationships/drawing" Target="../drawings/drawing20.xml" /></Relationships>
</file>

<file path=xl/worksheets/_rels/sheet21.xml.rels><?xml version="1.0" encoding="utf-8" standalone="yes"?><Relationships xmlns="http://schemas.openxmlformats.org/package/2006/relationships"><Relationship Id="rId1" Type="http://schemas.openxmlformats.org/officeDocument/2006/relationships/drawing" Target="../drawings/drawing21.xml" /></Relationships>
</file>

<file path=xl/worksheets/_rels/sheet22.xml.rels><?xml version="1.0" encoding="utf-8" standalone="yes"?><Relationships xmlns="http://schemas.openxmlformats.org/package/2006/relationships"><Relationship Id="rId1" Type="http://schemas.openxmlformats.org/officeDocument/2006/relationships/drawing" Target="../drawings/drawing22.xml" /></Relationships>
</file>

<file path=xl/worksheets/_rels/sheet23.xml.rels><?xml version="1.0" encoding="utf-8" standalone="yes"?><Relationships xmlns="http://schemas.openxmlformats.org/package/2006/relationships"><Relationship Id="rId1" Type="http://schemas.openxmlformats.org/officeDocument/2006/relationships/drawing" Target="../drawings/drawing23.xml" /></Relationships>
</file>

<file path=xl/worksheets/_rels/sheet24.xml.rels><?xml version="1.0" encoding="utf-8" standalone="yes"?><Relationships xmlns="http://schemas.openxmlformats.org/package/2006/relationships"><Relationship Id="rId1" Type="http://schemas.openxmlformats.org/officeDocument/2006/relationships/drawing" Target="../drawings/drawing24.xml" /></Relationships>
</file>

<file path=xl/worksheets/_rels/sheet25.xml.rels><?xml version="1.0" encoding="utf-8" standalone="yes"?><Relationships xmlns="http://schemas.openxmlformats.org/package/2006/relationships"><Relationship Id="rId1" Type="http://schemas.openxmlformats.org/officeDocument/2006/relationships/drawing" Target="../drawings/drawing25.xml" /></Relationships>
</file>

<file path=xl/worksheets/_rels/sheet26.xml.rels><?xml version="1.0" encoding="utf-8" standalone="yes"?><Relationships xmlns="http://schemas.openxmlformats.org/package/2006/relationships"><Relationship Id="rId1" Type="http://schemas.openxmlformats.org/officeDocument/2006/relationships/drawing" Target="../drawings/drawing26.xml" /></Relationships>
</file>

<file path=xl/worksheets/_rels/sheet3.xml.rels><?xml version="1.0" encoding="utf-8" standalone="yes"?><Relationships xmlns="http://schemas.openxmlformats.org/package/2006/relationships"><Relationship Id="rId1" Type="http://schemas.openxmlformats.org/officeDocument/2006/relationships/drawing" Target="../drawings/drawing3.xml" /></Relationships>
</file>

<file path=xl/worksheets/_rels/sheet4.xml.rels><?xml version="1.0" encoding="utf-8" standalone="yes"?><Relationships xmlns="http://schemas.openxmlformats.org/package/2006/relationships"><Relationship Id="rId1" Type="http://schemas.openxmlformats.org/officeDocument/2006/relationships/drawing" Target="../drawings/drawing4.xml" /></Relationships>
</file>

<file path=xl/worksheets/_rels/sheet5.xml.rels><?xml version="1.0" encoding="utf-8" standalone="yes"?><Relationships xmlns="http://schemas.openxmlformats.org/package/2006/relationships"><Relationship Id="rId1" Type="http://schemas.openxmlformats.org/officeDocument/2006/relationships/drawing" Target="../drawings/drawing5.xml" /></Relationships>
</file>

<file path=xl/worksheets/_rels/sheet6.xml.rels><?xml version="1.0" encoding="utf-8" standalone="yes"?><Relationships xmlns="http://schemas.openxmlformats.org/package/2006/relationships"><Relationship Id="rId1" Type="http://schemas.openxmlformats.org/officeDocument/2006/relationships/drawing" Target="../drawings/drawing6.xml" /></Relationships>
</file>

<file path=xl/worksheets/_rels/sheet7.xml.rels><?xml version="1.0" encoding="utf-8" standalone="yes"?><Relationships xmlns="http://schemas.openxmlformats.org/package/2006/relationships"><Relationship Id="rId1" Type="http://schemas.openxmlformats.org/officeDocument/2006/relationships/drawing" Target="../drawings/drawing7.xml"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8.xml" /></Relationships>
</file>

<file path=xl/worksheets/_rels/sheet9.xml.rels><?xml version="1.0" encoding="utf-8" standalone="yes"?><Relationships xmlns="http://schemas.openxmlformats.org/package/2006/relationships"><Relationship Id="rId1" Type="http://schemas.openxmlformats.org/officeDocument/2006/relationships/drawing" Target="../drawings/drawing9.xml" /></Relationships>
</file>

<file path=xl/worksheets/sheet1.xml><?xml version="1.0" encoding="utf-8"?>
<worksheet xmlns="http://schemas.openxmlformats.org/spreadsheetml/2006/main" xmlns:r="http://schemas.openxmlformats.org/officeDocument/2006/relationships">
  <sheetPr>
    <pageSetUpPr fitToPage="1"/>
  </sheetPr>
  <dimension ref="A1:E34"/>
  <sheetViews>
    <sheetView tabSelected="1" workbookViewId="0" topLeftCell="A1"/>
  </sheetViews>
  <sheetFormatPr defaultColWidth="9.14285714285714" defaultRowHeight="12.75" customHeight="1"/>
  <cols>
    <col min="1" max="1" width="25.7142857142857" customWidth="1"/>
    <col min="2" max="2" width="66.7142857142857" customWidth="1"/>
    <col min="3" max="5" width="20.7142857142857" customWidth="1"/>
  </cols>
  <sheetData>
    <row r="1" spans="1:5" ht="12.75" customHeight="1">
      <c r="A1" s="1"/>
      <c s="1" t="s">
        <v>0</v>
      </c>
      <c s="1"/>
      <c s="1"/>
      <c s="1"/>
    </row>
    <row r="2" spans="1:5" ht="12.75" customHeight="1">
      <c r="A2" s="1"/>
      <c s="2" t="s">
        <v>1</v>
      </c>
      <c s="1"/>
      <c s="1"/>
      <c s="1"/>
    </row>
    <row r="3" spans="1:5" ht="20" customHeight="1">
      <c r="A3" s="1"/>
      <c s="1"/>
      <c s="1"/>
      <c s="1"/>
      <c s="1"/>
    </row>
    <row r="4" spans="1:5" ht="20" customHeight="1">
      <c r="A4" s="1"/>
      <c s="3" t="s">
        <v>2</v>
      </c>
      <c s="1"/>
      <c s="1"/>
      <c s="1"/>
    </row>
    <row r="5" spans="1:5" ht="12.75" customHeight="1">
      <c r="A5" s="1"/>
      <c s="1" t="s">
        <v>3</v>
      </c>
      <c s="1"/>
      <c s="1"/>
      <c s="1"/>
    </row>
    <row r="6" spans="1:5" ht="12.75" customHeight="1">
      <c r="A6" s="1"/>
      <c s="4" t="s">
        <v>4</v>
      </c>
      <c s="7">
        <f>SUM(C10:C34)</f>
      </c>
      <c s="1"/>
      <c s="1"/>
    </row>
    <row r="7" spans="1:5" ht="12.75" customHeight="1">
      <c r="A7" s="1"/>
      <c s="4" t="s">
        <v>5</v>
      </c>
      <c s="7">
        <f>SUM(E10:E34)</f>
      </c>
      <c s="1"/>
      <c s="1"/>
    </row>
    <row r="8" spans="1:5" ht="12.75" customHeight="1">
      <c r="A8" s="6"/>
      <c s="6"/>
      <c s="6"/>
      <c s="6"/>
      <c s="6"/>
    </row>
    <row r="9" spans="1:5" ht="12.75" customHeight="1">
      <c r="A9" s="5" t="s">
        <v>6</v>
      </c>
      <c s="5" t="s">
        <v>7</v>
      </c>
      <c s="5" t="s">
        <v>8</v>
      </c>
      <c s="5" t="s">
        <v>9</v>
      </c>
      <c s="5" t="s">
        <v>10</v>
      </c>
    </row>
    <row r="10" spans="1:5" ht="12.75" customHeight="1">
      <c r="A10" s="20" t="s">
        <v>24</v>
      </c>
      <c s="20" t="s">
        <v>25</v>
      </c>
      <c s="21">
        <f>'000'!I3</f>
      </c>
      <c s="21">
        <f>'000'!O2</f>
      </c>
      <c s="21">
        <f>C10+D10</f>
      </c>
    </row>
    <row r="11" spans="1:5" ht="12.75" customHeight="1">
      <c r="A11" s="20" t="s">
        <v>101</v>
      </c>
      <c s="20" t="s">
        <v>102</v>
      </c>
      <c s="21">
        <f>'001'!I3</f>
      </c>
      <c s="21">
        <f>'001'!O2</f>
      </c>
      <c s="21">
        <f>C11+D11</f>
      </c>
    </row>
    <row r="12" spans="1:5" ht="12.75" customHeight="1">
      <c r="A12" s="20" t="s">
        <v>188</v>
      </c>
      <c s="20" t="s">
        <v>189</v>
      </c>
      <c s="21">
        <f>'002'!I3</f>
      </c>
      <c s="21">
        <f>'002'!O2</f>
      </c>
      <c s="21">
        <f>C12+D12</f>
      </c>
    </row>
    <row r="13" spans="1:5" ht="12.75" customHeight="1">
      <c r="A13" s="20" t="s">
        <v>221</v>
      </c>
      <c s="20" t="s">
        <v>222</v>
      </c>
      <c s="21">
        <f>'003'!I3</f>
      </c>
      <c s="21">
        <f>'003'!O2</f>
      </c>
      <c s="21">
        <f>C13+D13</f>
      </c>
    </row>
    <row r="14" spans="1:5" ht="12.75" customHeight="1">
      <c r="A14" s="20" t="s">
        <v>240</v>
      </c>
      <c s="20" t="s">
        <v>241</v>
      </c>
      <c s="21">
        <f>'011'!I3</f>
      </c>
      <c s="21">
        <f>'011'!O2</f>
      </c>
      <c s="21">
        <f>C14+D14</f>
      </c>
    </row>
    <row r="15" spans="1:5" ht="12.75" customHeight="1">
      <c r="A15" s="20" t="s">
        <v>364</v>
      </c>
      <c s="20" t="s">
        <v>365</v>
      </c>
      <c s="21">
        <f>'012'!I3</f>
      </c>
      <c s="21">
        <f>'012'!O2</f>
      </c>
      <c s="21">
        <f>C15+D15</f>
      </c>
    </row>
    <row r="16" spans="1:5" ht="12.75" customHeight="1">
      <c r="A16" s="20" t="s">
        <v>384</v>
      </c>
      <c s="20" t="s">
        <v>385</v>
      </c>
      <c s="21">
        <f>'101'!I3</f>
      </c>
      <c s="21">
        <f>'101'!O2</f>
      </c>
      <c s="21">
        <f>C16+D16</f>
      </c>
    </row>
    <row r="17" spans="1:5" ht="12.75" customHeight="1">
      <c r="A17" s="20" t="s">
        <v>855</v>
      </c>
      <c s="20" t="s">
        <v>875</v>
      </c>
      <c s="21">
        <f>'102'!I3</f>
      </c>
      <c s="21">
        <f>'102'!O2</f>
      </c>
      <c s="21">
        <f>C17+D17</f>
      </c>
    </row>
    <row r="18" spans="1:5" ht="12.75" customHeight="1">
      <c r="A18" s="20" t="s">
        <v>958</v>
      </c>
      <c s="20" t="s">
        <v>959</v>
      </c>
      <c s="21">
        <f>'134'!I3</f>
      </c>
      <c s="21">
        <f>'134'!O2</f>
      </c>
      <c s="21">
        <f>C18+D18</f>
      </c>
    </row>
    <row r="19" spans="1:5" ht="12.75" customHeight="1">
      <c r="A19" s="20" t="s">
        <v>991</v>
      </c>
      <c s="20" t="s">
        <v>992</v>
      </c>
      <c s="21">
        <f>'135'!I3</f>
      </c>
      <c s="21">
        <f>'135'!O2</f>
      </c>
      <c s="21">
        <f>C19+D19</f>
      </c>
    </row>
    <row r="20" spans="1:5" ht="12.75" customHeight="1">
      <c r="A20" s="20" t="s">
        <v>1005</v>
      </c>
      <c s="20" t="s">
        <v>1006</v>
      </c>
      <c s="21">
        <f>'136'!I3</f>
      </c>
      <c s="21">
        <f>'136'!O2</f>
      </c>
      <c s="21">
        <f>C20+D20</f>
      </c>
    </row>
    <row r="21" spans="1:5" ht="12.75" customHeight="1">
      <c r="A21" s="20" t="s">
        <v>1022</v>
      </c>
      <c s="20" t="s">
        <v>1023</v>
      </c>
      <c s="21">
        <f>'191'!I3</f>
      </c>
      <c s="21">
        <f>'191'!O2</f>
      </c>
      <c s="21">
        <f>C21+D21</f>
      </c>
    </row>
    <row r="22" spans="1:5" ht="12.75" customHeight="1">
      <c r="A22" s="20" t="s">
        <v>1026</v>
      </c>
      <c s="20" t="s">
        <v>1027</v>
      </c>
      <c s="21">
        <f>'192'!I3</f>
      </c>
      <c s="21">
        <f>'192'!O2</f>
      </c>
      <c s="21">
        <f>C22+D22</f>
      </c>
    </row>
    <row r="23" spans="1:5" ht="12.75" customHeight="1">
      <c r="A23" s="20" t="s">
        <v>1028</v>
      </c>
      <c s="20" t="s">
        <v>1029</v>
      </c>
      <c s="21">
        <f>'201'!I3</f>
      </c>
      <c s="21">
        <f>'201'!O2</f>
      </c>
      <c s="21">
        <f>C23+D23</f>
      </c>
    </row>
    <row r="24" spans="1:5" ht="12.75" customHeight="1">
      <c r="A24" s="20" t="s">
        <v>1334</v>
      </c>
      <c s="20" t="s">
        <v>1335</v>
      </c>
      <c s="21">
        <f>'202'!I3</f>
      </c>
      <c s="21">
        <f>'202'!O2</f>
      </c>
      <c s="21">
        <f>C24+D24</f>
      </c>
    </row>
    <row r="25" spans="1:5" ht="12.75" customHeight="1">
      <c r="A25" s="20" t="s">
        <v>1445</v>
      </c>
      <c s="20" t="s">
        <v>1446</v>
      </c>
      <c s="21">
        <f>'321'!I3</f>
      </c>
      <c s="21">
        <f>'321'!O2</f>
      </c>
      <c s="21">
        <f>C25+D25</f>
      </c>
    </row>
    <row r="26" spans="1:5" ht="12.75" customHeight="1">
      <c r="A26" s="20" t="s">
        <v>1486</v>
      </c>
      <c s="20" t="s">
        <v>1487</v>
      </c>
      <c s="21">
        <f>'331'!I3</f>
      </c>
      <c s="21">
        <f>'331'!O2</f>
      </c>
      <c s="21">
        <f>C26+D26</f>
      </c>
    </row>
    <row r="27" spans="1:5" ht="12.75" customHeight="1">
      <c r="A27" s="20" t="s">
        <v>1586</v>
      </c>
      <c s="20" t="s">
        <v>1587</v>
      </c>
      <c s="21">
        <f>'341'!I3</f>
      </c>
      <c s="21">
        <f>'341'!O2</f>
      </c>
      <c s="21">
        <f>C27+D27</f>
      </c>
    </row>
    <row r="28" spans="1:5" ht="12.75" customHeight="1">
      <c r="A28" s="20" t="s">
        <v>1665</v>
      </c>
      <c s="20" t="s">
        <v>1666</v>
      </c>
      <c s="21">
        <f>'342'!I3</f>
      </c>
      <c s="21">
        <f>'342'!O2</f>
      </c>
      <c s="21">
        <f>C28+D28</f>
      </c>
    </row>
    <row r="29" spans="1:5" ht="12.75" customHeight="1">
      <c r="A29" s="20" t="s">
        <v>1681</v>
      </c>
      <c s="20" t="s">
        <v>1682</v>
      </c>
      <c s="21">
        <f>'401'!I3</f>
      </c>
      <c s="21">
        <f>'401'!O2</f>
      </c>
      <c s="21">
        <f>C29+D29</f>
      </c>
    </row>
    <row r="30" spans="1:5" ht="12.75" customHeight="1">
      <c r="A30" s="20" t="s">
        <v>1785</v>
      </c>
      <c s="20" t="s">
        <v>1786</v>
      </c>
      <c s="21">
        <f>'402'!I3</f>
      </c>
      <c s="21">
        <f>'402'!O2</f>
      </c>
      <c s="21">
        <f>C30+D30</f>
      </c>
    </row>
    <row r="31" spans="1:5" ht="12.75" customHeight="1">
      <c r="A31" s="20" t="s">
        <v>1809</v>
      </c>
      <c s="20" t="s">
        <v>1810</v>
      </c>
      <c s="21">
        <f>'801'!I3</f>
      </c>
      <c s="21">
        <f>'801'!O2</f>
      </c>
      <c s="21">
        <f>C31+D31</f>
      </c>
    </row>
    <row r="32" spans="1:5" ht="12.75" customHeight="1">
      <c r="A32" s="20" t="s">
        <v>1836</v>
      </c>
      <c s="20" t="s">
        <v>1837</v>
      </c>
      <c s="21">
        <f>'802'!I3</f>
      </c>
      <c s="21">
        <f>'802'!O2</f>
      </c>
      <c s="21">
        <f>C32+D32</f>
      </c>
    </row>
    <row r="33" spans="1:5" ht="12.75" customHeight="1">
      <c r="A33" s="20" t="s">
        <v>1840</v>
      </c>
      <c s="20" t="s">
        <v>1841</v>
      </c>
      <c s="21">
        <f>'803.a'!I3</f>
      </c>
      <c s="21">
        <f>'803.a'!O2</f>
      </c>
      <c s="21">
        <f>C33+D33</f>
      </c>
    </row>
    <row r="34" spans="1:5" ht="12.75" customHeight="1">
      <c r="A34" s="20" t="s">
        <v>1855</v>
      </c>
      <c s="20" t="s">
        <v>1856</v>
      </c>
      <c s="21">
        <f>'803.b'!I3</f>
      </c>
      <c s="21">
        <f>'803.b'!O2</f>
      </c>
      <c s="21">
        <f>C34+D34</f>
      </c>
    </row>
  </sheetData>
  <mergeCells count="4">
    <mergeCell ref="A1:A3"/>
    <mergeCell ref="B2:B3"/>
    <mergeCell ref="B4:D4"/>
    <mergeCell ref="B5:D5"/>
  </mergeCells>
  <printOptions/>
  <pageMargins left="0.75" right="0.75" top="1" bottom="1" header="0.5" footer="0.5"/>
  <pageSetup fitToHeight="0" horizontalDpi="300" verticalDpi="300" orientation="portrait" paperSize="9"/>
  <drawing r:id="rId1"/>
</worksheet>
</file>

<file path=xl/worksheets/sheet10.xml><?xml version="1.0" encoding="utf-8"?>
<worksheet xmlns="http://schemas.openxmlformats.org/spreadsheetml/2006/main" xmlns:r="http://schemas.openxmlformats.org/officeDocument/2006/relationships">
  <sheetPr>
    <pageSetUpPr fitToPage="1"/>
  </sheetPr>
  <dimension ref="A1:R6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0+O8+O13+O30+O51</f>
      </c>
      <c t="s">
        <v>23</v>
      </c>
    </row>
    <row r="3" spans="1:16" ht="15" customHeight="1">
      <c r="A3" t="s">
        <v>12</v>
      </c>
      <c s="12" t="s">
        <v>14</v>
      </c>
      <c s="13" t="s">
        <v>15</v>
      </c>
      <c s="1"/>
      <c s="14" t="s">
        <v>16</v>
      </c>
      <c s="1"/>
      <c s="9"/>
      <c s="8" t="s">
        <v>958</v>
      </c>
      <c s="37">
        <f>0+I8+I13+I30+I51</f>
      </c>
      <c r="O3" t="s">
        <v>19</v>
      </c>
      <c t="s">
        <v>22</v>
      </c>
    </row>
    <row r="4" spans="1:16" ht="15" customHeight="1">
      <c r="A4" t="s">
        <v>17</v>
      </c>
      <c s="16" t="s">
        <v>18</v>
      </c>
      <c s="17" t="s">
        <v>958</v>
      </c>
      <c s="6"/>
      <c s="18" t="s">
        <v>959</v>
      </c>
      <c s="6"/>
      <c s="6"/>
      <c s="19"/>
      <c s="19"/>
      <c r="O4" t="s">
        <v>20</v>
      </c>
      <c t="s">
        <v>22</v>
      </c>
    </row>
    <row r="5" spans="1:16" ht="12.75" customHeight="1">
      <c r="A5" s="15" t="s">
        <v>26</v>
      </c>
      <c s="15" t="s">
        <v>28</v>
      </c>
      <c s="15" t="s">
        <v>30</v>
      </c>
      <c s="15" t="s">
        <v>31</v>
      </c>
      <c s="15" t="s">
        <v>32</v>
      </c>
      <c s="15" t="s">
        <v>34</v>
      </c>
      <c s="15" t="s">
        <v>36</v>
      </c>
      <c s="15" t="s">
        <v>38</v>
      </c>
      <c s="15"/>
      <c r="O5" t="s">
        <v>21</v>
      </c>
      <c t="s">
        <v>22</v>
      </c>
    </row>
    <row r="6" spans="1:9" ht="12.75" customHeight="1">
      <c r="A6" s="15"/>
      <c s="15"/>
      <c s="15"/>
      <c s="15"/>
      <c s="15"/>
      <c s="15"/>
      <c s="15"/>
      <c s="15" t="s">
        <v>39</v>
      </c>
      <c s="15" t="s">
        <v>41</v>
      </c>
    </row>
    <row r="7" spans="1:9" ht="12.75" customHeight="1">
      <c r="A7" s="15" t="s">
        <v>27</v>
      </c>
      <c s="15" t="s">
        <v>29</v>
      </c>
      <c s="15" t="s">
        <v>22</v>
      </c>
      <c s="15" t="s">
        <v>23</v>
      </c>
      <c s="15" t="s">
        <v>33</v>
      </c>
      <c s="15" t="s">
        <v>35</v>
      </c>
      <c s="15" t="s">
        <v>37</v>
      </c>
      <c s="15" t="s">
        <v>40</v>
      </c>
      <c s="15" t="s">
        <v>42</v>
      </c>
    </row>
    <row r="8" spans="1:18" ht="12.75" customHeight="1">
      <c r="A8" s="19" t="s">
        <v>43</v>
      </c>
      <c s="19"/>
      <c s="26" t="s">
        <v>27</v>
      </c>
      <c s="19"/>
      <c s="27" t="s">
        <v>44</v>
      </c>
      <c s="19"/>
      <c s="19"/>
      <c s="19"/>
      <c s="28">
        <f>0+Q8</f>
      </c>
      <c r="O8">
        <f>0+R8</f>
      </c>
      <c r="Q8">
        <f>0+I9</f>
      </c>
      <c>
        <f>0+O9</f>
      </c>
    </row>
    <row r="9" spans="1:16" ht="12.75">
      <c r="A9" s="25" t="s">
        <v>45</v>
      </c>
      <c s="29" t="s">
        <v>29</v>
      </c>
      <c s="29" t="s">
        <v>388</v>
      </c>
      <c s="25" t="s">
        <v>47</v>
      </c>
      <c s="30" t="s">
        <v>389</v>
      </c>
      <c s="31" t="s">
        <v>122</v>
      </c>
      <c s="32">
        <v>22.5</v>
      </c>
      <c s="32">
        <v>0</v>
      </c>
      <c s="32">
        <f>ROUND(ROUND(H9,2)*ROUND(G9,2),2)</f>
      </c>
      <c r="O9">
        <f>(I9*21)/100</f>
      </c>
      <c t="s">
        <v>22</v>
      </c>
    </row>
    <row r="10" spans="1:5" ht="12.75">
      <c r="A10" s="33" t="s">
        <v>50</v>
      </c>
      <c r="E10" s="34" t="s">
        <v>960</v>
      </c>
    </row>
    <row r="11" spans="1:5" ht="12.75">
      <c r="A11" s="35" t="s">
        <v>52</v>
      </c>
      <c r="E11" s="36" t="s">
        <v>961</v>
      </c>
    </row>
    <row r="12" spans="1:5" ht="25.5">
      <c r="A12" t="s">
        <v>54</v>
      </c>
      <c r="E12" s="34" t="s">
        <v>392</v>
      </c>
    </row>
    <row r="13" spans="1:18" ht="12.75" customHeight="1">
      <c r="A13" s="6" t="s">
        <v>43</v>
      </c>
      <c s="6"/>
      <c s="39" t="s">
        <v>29</v>
      </c>
      <c s="6"/>
      <c s="27" t="s">
        <v>119</v>
      </c>
      <c s="6"/>
      <c s="6"/>
      <c s="6"/>
      <c s="40">
        <f>0+Q13</f>
      </c>
      <c r="O13">
        <f>0+R13</f>
      </c>
      <c r="Q13">
        <f>0+I14+I18+I22+I26</f>
      </c>
      <c>
        <f>0+O14+O18+O22+O26</f>
      </c>
    </row>
    <row r="14" spans="1:16" ht="12.75">
      <c r="A14" s="25" t="s">
        <v>45</v>
      </c>
      <c s="29" t="s">
        <v>22</v>
      </c>
      <c s="29" t="s">
        <v>403</v>
      </c>
      <c s="25" t="s">
        <v>47</v>
      </c>
      <c s="30" t="s">
        <v>404</v>
      </c>
      <c s="31" t="s">
        <v>122</v>
      </c>
      <c s="32">
        <v>22.5</v>
      </c>
      <c s="32">
        <v>0</v>
      </c>
      <c s="32">
        <f>ROUND(ROUND(H14,2)*ROUND(G14,2),2)</f>
      </c>
      <c r="O14">
        <f>(I14*21)/100</f>
      </c>
      <c t="s">
        <v>22</v>
      </c>
    </row>
    <row r="15" spans="1:5" ht="12.75">
      <c r="A15" s="33" t="s">
        <v>50</v>
      </c>
      <c r="E15" s="34" t="s">
        <v>410</v>
      </c>
    </row>
    <row r="16" spans="1:5" ht="25.5">
      <c r="A16" s="35" t="s">
        <v>52</v>
      </c>
      <c r="E16" s="36" t="s">
        <v>962</v>
      </c>
    </row>
    <row r="17" spans="1:5" ht="306">
      <c r="A17" t="s">
        <v>54</v>
      </c>
      <c r="E17" s="34" t="s">
        <v>407</v>
      </c>
    </row>
    <row r="18" spans="1:16" ht="12.75">
      <c r="A18" s="25" t="s">
        <v>45</v>
      </c>
      <c s="29" t="s">
        <v>23</v>
      </c>
      <c s="29" t="s">
        <v>454</v>
      </c>
      <c s="25" t="s">
        <v>47</v>
      </c>
      <c s="30" t="s">
        <v>455</v>
      </c>
      <c s="31" t="s">
        <v>185</v>
      </c>
      <c s="32">
        <v>608</v>
      </c>
      <c s="32">
        <v>0</v>
      </c>
      <c s="32">
        <f>ROUND(ROUND(H18,2)*ROUND(G18,2),2)</f>
      </c>
      <c r="O18">
        <f>(I18*21)/100</f>
      </c>
      <c t="s">
        <v>22</v>
      </c>
    </row>
    <row r="19" spans="1:5" ht="25.5">
      <c r="A19" s="33" t="s">
        <v>50</v>
      </c>
      <c r="E19" s="34" t="s">
        <v>459</v>
      </c>
    </row>
    <row r="20" spans="1:5" ht="25.5">
      <c r="A20" s="35" t="s">
        <v>52</v>
      </c>
      <c r="E20" s="36" t="s">
        <v>963</v>
      </c>
    </row>
    <row r="21" spans="1:5" ht="25.5">
      <c r="A21" t="s">
        <v>54</v>
      </c>
      <c r="E21" s="34" t="s">
        <v>458</v>
      </c>
    </row>
    <row r="22" spans="1:16" ht="12.75">
      <c r="A22" s="25" t="s">
        <v>45</v>
      </c>
      <c s="29" t="s">
        <v>33</v>
      </c>
      <c s="29" t="s">
        <v>466</v>
      </c>
      <c s="25" t="s">
        <v>47</v>
      </c>
      <c s="30" t="s">
        <v>467</v>
      </c>
      <c s="31" t="s">
        <v>122</v>
      </c>
      <c s="32">
        <v>15.75</v>
      </c>
      <c s="32">
        <v>0</v>
      </c>
      <c s="32">
        <f>ROUND(ROUND(H22,2)*ROUND(G22,2),2)</f>
      </c>
      <c r="O22">
        <f>(I22*21)/100</f>
      </c>
      <c t="s">
        <v>22</v>
      </c>
    </row>
    <row r="23" spans="1:5" ht="12.75">
      <c r="A23" s="33" t="s">
        <v>50</v>
      </c>
      <c r="E23" s="34" t="s">
        <v>410</v>
      </c>
    </row>
    <row r="24" spans="1:5" ht="25.5">
      <c r="A24" s="35" t="s">
        <v>52</v>
      </c>
      <c r="E24" s="36" t="s">
        <v>964</v>
      </c>
    </row>
    <row r="25" spans="1:5" ht="38.25">
      <c r="A25" t="s">
        <v>54</v>
      </c>
      <c r="E25" s="34" t="s">
        <v>469</v>
      </c>
    </row>
    <row r="26" spans="1:16" ht="12.75">
      <c r="A26" s="25" t="s">
        <v>45</v>
      </c>
      <c s="29" t="s">
        <v>35</v>
      </c>
      <c s="29" t="s">
        <v>470</v>
      </c>
      <c s="25" t="s">
        <v>47</v>
      </c>
      <c s="30" t="s">
        <v>471</v>
      </c>
      <c s="31" t="s">
        <v>122</v>
      </c>
      <c s="32">
        <v>6.75</v>
      </c>
      <c s="32">
        <v>0</v>
      </c>
      <c s="32">
        <f>ROUND(ROUND(H26,2)*ROUND(G26,2),2)</f>
      </c>
      <c r="O26">
        <f>(I26*21)/100</f>
      </c>
      <c t="s">
        <v>22</v>
      </c>
    </row>
    <row r="27" spans="1:5" ht="12.75">
      <c r="A27" s="33" t="s">
        <v>50</v>
      </c>
      <c r="E27" s="34" t="s">
        <v>410</v>
      </c>
    </row>
    <row r="28" spans="1:5" ht="25.5">
      <c r="A28" s="35" t="s">
        <v>52</v>
      </c>
      <c r="E28" s="36" t="s">
        <v>965</v>
      </c>
    </row>
    <row r="29" spans="1:5" ht="38.25">
      <c r="A29" t="s">
        <v>54</v>
      </c>
      <c r="E29" s="34" t="s">
        <v>473</v>
      </c>
    </row>
    <row r="30" spans="1:18" ht="12.75" customHeight="1">
      <c r="A30" s="6" t="s">
        <v>43</v>
      </c>
      <c s="6"/>
      <c s="39" t="s">
        <v>35</v>
      </c>
      <c s="6"/>
      <c s="27" t="s">
        <v>584</v>
      </c>
      <c s="6"/>
      <c s="6"/>
      <c s="6"/>
      <c s="40">
        <f>0+Q30</f>
      </c>
      <c r="O30">
        <f>0+R30</f>
      </c>
      <c r="Q30">
        <f>0+I31+I35+I39+I43+I47</f>
      </c>
      <c>
        <f>0+O31+O35+O39+O43+O47</f>
      </c>
    </row>
    <row r="31" spans="1:16" ht="12.75">
      <c r="A31" s="25" t="s">
        <v>45</v>
      </c>
      <c s="29" t="s">
        <v>37</v>
      </c>
      <c s="29" t="s">
        <v>586</v>
      </c>
      <c s="25" t="s">
        <v>47</v>
      </c>
      <c s="30" t="s">
        <v>587</v>
      </c>
      <c s="31" t="s">
        <v>122</v>
      </c>
      <c s="32">
        <v>63.84</v>
      </c>
      <c s="32">
        <v>0</v>
      </c>
      <c s="32">
        <f>ROUND(ROUND(H31,2)*ROUND(G31,2),2)</f>
      </c>
      <c r="O31">
        <f>(I31*21)/100</f>
      </c>
      <c t="s">
        <v>22</v>
      </c>
    </row>
    <row r="32" spans="1:5" ht="12.75">
      <c r="A32" s="33" t="s">
        <v>50</v>
      </c>
      <c r="E32" s="34" t="s">
        <v>966</v>
      </c>
    </row>
    <row r="33" spans="1:5" ht="89.25">
      <c r="A33" s="35" t="s">
        <v>52</v>
      </c>
      <c r="E33" s="36" t="s">
        <v>967</v>
      </c>
    </row>
    <row r="34" spans="1:5" ht="51">
      <c r="A34" t="s">
        <v>54</v>
      </c>
      <c r="E34" s="34" t="s">
        <v>590</v>
      </c>
    </row>
    <row r="35" spans="1:16" ht="12.75">
      <c r="A35" s="25" t="s">
        <v>45</v>
      </c>
      <c s="29" t="s">
        <v>70</v>
      </c>
      <c s="29" t="s">
        <v>598</v>
      </c>
      <c s="25" t="s">
        <v>358</v>
      </c>
      <c s="30" t="s">
        <v>600</v>
      </c>
      <c s="31" t="s">
        <v>122</v>
      </c>
      <c s="32">
        <v>27.36</v>
      </c>
      <c s="32">
        <v>0</v>
      </c>
      <c s="32">
        <f>ROUND(ROUND(H35,2)*ROUND(G35,2),2)</f>
      </c>
      <c r="O35">
        <f>(I35*21)/100</f>
      </c>
      <c t="s">
        <v>22</v>
      </c>
    </row>
    <row r="36" spans="1:5" ht="25.5">
      <c r="A36" s="33" t="s">
        <v>50</v>
      </c>
      <c r="E36" s="34" t="s">
        <v>610</v>
      </c>
    </row>
    <row r="37" spans="1:5" ht="25.5">
      <c r="A37" s="35" t="s">
        <v>52</v>
      </c>
      <c r="E37" s="36" t="s">
        <v>968</v>
      </c>
    </row>
    <row r="38" spans="1:5" ht="102">
      <c r="A38" t="s">
        <v>54</v>
      </c>
      <c r="E38" s="34" t="s">
        <v>603</v>
      </c>
    </row>
    <row r="39" spans="1:16" ht="12.75">
      <c r="A39" s="25" t="s">
        <v>45</v>
      </c>
      <c s="29" t="s">
        <v>76</v>
      </c>
      <c s="29" t="s">
        <v>969</v>
      </c>
      <c s="25" t="s">
        <v>47</v>
      </c>
      <c s="30" t="s">
        <v>970</v>
      </c>
      <c s="31" t="s">
        <v>185</v>
      </c>
      <c s="32">
        <v>537</v>
      </c>
      <c s="32">
        <v>0</v>
      </c>
      <c s="32">
        <f>ROUND(ROUND(H39,2)*ROUND(G39,2),2)</f>
      </c>
      <c r="O39">
        <f>(I39*21)/100</f>
      </c>
      <c t="s">
        <v>22</v>
      </c>
    </row>
    <row r="40" spans="1:5" ht="25.5">
      <c r="A40" s="33" t="s">
        <v>50</v>
      </c>
      <c r="E40" s="34" t="s">
        <v>971</v>
      </c>
    </row>
    <row r="41" spans="1:5" ht="25.5">
      <c r="A41" s="35" t="s">
        <v>52</v>
      </c>
      <c r="E41" s="36" t="s">
        <v>972</v>
      </c>
    </row>
    <row r="42" spans="1:5" ht="153">
      <c r="A42" t="s">
        <v>54</v>
      </c>
      <c r="E42" s="34" t="s">
        <v>686</v>
      </c>
    </row>
    <row r="43" spans="1:16" ht="12.75">
      <c r="A43" s="25" t="s">
        <v>45</v>
      </c>
      <c s="29" t="s">
        <v>40</v>
      </c>
      <c s="29" t="s">
        <v>973</v>
      </c>
      <c s="25" t="s">
        <v>47</v>
      </c>
      <c s="30" t="s">
        <v>974</v>
      </c>
      <c s="31" t="s">
        <v>185</v>
      </c>
      <c s="32">
        <v>25</v>
      </c>
      <c s="32">
        <v>0</v>
      </c>
      <c s="32">
        <f>ROUND(ROUND(H43,2)*ROUND(G43,2),2)</f>
      </c>
      <c r="O43">
        <f>(I43*21)/100</f>
      </c>
      <c t="s">
        <v>22</v>
      </c>
    </row>
    <row r="44" spans="1:5" ht="38.25">
      <c r="A44" s="33" t="s">
        <v>50</v>
      </c>
      <c r="E44" s="34" t="s">
        <v>975</v>
      </c>
    </row>
    <row r="45" spans="1:5" ht="25.5">
      <c r="A45" s="35" t="s">
        <v>52</v>
      </c>
      <c r="E45" s="36" t="s">
        <v>976</v>
      </c>
    </row>
    <row r="46" spans="1:5" ht="153">
      <c r="A46" t="s">
        <v>54</v>
      </c>
      <c r="E46" s="34" t="s">
        <v>686</v>
      </c>
    </row>
    <row r="47" spans="1:16" ht="25.5">
      <c r="A47" s="25" t="s">
        <v>45</v>
      </c>
      <c s="29" t="s">
        <v>42</v>
      </c>
      <c s="29" t="s">
        <v>977</v>
      </c>
      <c s="25" t="s">
        <v>47</v>
      </c>
      <c s="30" t="s">
        <v>978</v>
      </c>
      <c s="31" t="s">
        <v>185</v>
      </c>
      <c s="32">
        <v>46</v>
      </c>
      <c s="32">
        <v>0</v>
      </c>
      <c s="32">
        <f>ROUND(ROUND(H47,2)*ROUND(G47,2),2)</f>
      </c>
      <c r="O47">
        <f>(I47*21)/100</f>
      </c>
      <c t="s">
        <v>22</v>
      </c>
    </row>
    <row r="48" spans="1:5" ht="25.5">
      <c r="A48" s="33" t="s">
        <v>50</v>
      </c>
      <c r="E48" s="34" t="s">
        <v>684</v>
      </c>
    </row>
    <row r="49" spans="1:5" ht="25.5">
      <c r="A49" s="35" t="s">
        <v>52</v>
      </c>
      <c r="E49" s="36" t="s">
        <v>979</v>
      </c>
    </row>
    <row r="50" spans="1:5" ht="153">
      <c r="A50" t="s">
        <v>54</v>
      </c>
      <c r="E50" s="34" t="s">
        <v>686</v>
      </c>
    </row>
    <row r="51" spans="1:18" ht="12.75" customHeight="1">
      <c r="A51" s="6" t="s">
        <v>43</v>
      </c>
      <c s="6"/>
      <c s="39" t="s">
        <v>40</v>
      </c>
      <c s="6"/>
      <c s="27" t="s">
        <v>130</v>
      </c>
      <c s="6"/>
      <c s="6"/>
      <c s="6"/>
      <c s="40">
        <f>0+Q51</f>
      </c>
      <c r="O51">
        <f>0+R51</f>
      </c>
      <c r="Q51">
        <f>0+I52+I56+I60</f>
      </c>
      <c>
        <f>0+O52+O56+O60</f>
      </c>
    </row>
    <row r="52" spans="1:16" ht="12.75">
      <c r="A52" s="25" t="s">
        <v>45</v>
      </c>
      <c s="29" t="s">
        <v>86</v>
      </c>
      <c s="29" t="s">
        <v>980</v>
      </c>
      <c s="25" t="s">
        <v>47</v>
      </c>
      <c s="30" t="s">
        <v>981</v>
      </c>
      <c s="31" t="s">
        <v>133</v>
      </c>
      <c s="32">
        <v>150</v>
      </c>
      <c s="32">
        <v>0</v>
      </c>
      <c s="32">
        <f>ROUND(ROUND(H52,2)*ROUND(G52,2),2)</f>
      </c>
      <c r="O52">
        <f>(I52*21)/100</f>
      </c>
      <c t="s">
        <v>22</v>
      </c>
    </row>
    <row r="53" spans="1:5" ht="12.75">
      <c r="A53" s="33" t="s">
        <v>50</v>
      </c>
      <c r="E53" s="34" t="s">
        <v>982</v>
      </c>
    </row>
    <row r="54" spans="1:5" ht="25.5">
      <c r="A54" s="35" t="s">
        <v>52</v>
      </c>
      <c r="E54" s="36" t="s">
        <v>983</v>
      </c>
    </row>
    <row r="55" spans="1:5" ht="63.75">
      <c r="A55" t="s">
        <v>54</v>
      </c>
      <c r="E55" s="34" t="s">
        <v>984</v>
      </c>
    </row>
    <row r="56" spans="1:16" ht="12.75">
      <c r="A56" s="25" t="s">
        <v>45</v>
      </c>
      <c s="29" t="s">
        <v>93</v>
      </c>
      <c s="29" t="s">
        <v>985</v>
      </c>
      <c s="25" t="s">
        <v>47</v>
      </c>
      <c s="30" t="s">
        <v>986</v>
      </c>
      <c s="31" t="s">
        <v>122</v>
      </c>
      <c s="32">
        <v>4.48</v>
      </c>
      <c s="32">
        <v>0</v>
      </c>
      <c s="32">
        <f>ROUND(ROUND(H56,2)*ROUND(G56,2),2)</f>
      </c>
      <c r="O56">
        <f>(I56*21)/100</f>
      </c>
      <c t="s">
        <v>22</v>
      </c>
    </row>
    <row r="57" spans="1:5" ht="12.75">
      <c r="A57" s="33" t="s">
        <v>50</v>
      </c>
      <c r="E57" s="34" t="s">
        <v>987</v>
      </c>
    </row>
    <row r="58" spans="1:5" ht="25.5">
      <c r="A58" s="35" t="s">
        <v>52</v>
      </c>
      <c r="E58" s="36" t="s">
        <v>988</v>
      </c>
    </row>
    <row r="59" spans="1:5" ht="51">
      <c r="A59" t="s">
        <v>54</v>
      </c>
      <c r="E59" s="34" t="s">
        <v>989</v>
      </c>
    </row>
    <row r="60" spans="1:16" ht="12.75">
      <c r="A60" s="25" t="s">
        <v>45</v>
      </c>
      <c s="29" t="s">
        <v>96</v>
      </c>
      <c s="29" t="s">
        <v>816</v>
      </c>
      <c s="25" t="s">
        <v>47</v>
      </c>
      <c s="30" t="s">
        <v>817</v>
      </c>
      <c s="31" t="s">
        <v>133</v>
      </c>
      <c s="32">
        <v>382</v>
      </c>
      <c s="32">
        <v>0</v>
      </c>
      <c s="32">
        <f>ROUND(ROUND(H60,2)*ROUND(G60,2),2)</f>
      </c>
      <c r="O60">
        <f>(I60*21)/100</f>
      </c>
      <c t="s">
        <v>22</v>
      </c>
    </row>
    <row r="61" spans="1:5" ht="25.5">
      <c r="A61" s="33" t="s">
        <v>50</v>
      </c>
      <c r="E61" s="34" t="s">
        <v>945</v>
      </c>
    </row>
    <row r="62" spans="1:5" ht="25.5">
      <c r="A62" s="35" t="s">
        <v>52</v>
      </c>
      <c r="E62" s="36" t="s">
        <v>990</v>
      </c>
    </row>
    <row r="63" spans="1:5" ht="51">
      <c r="A63" t="s">
        <v>54</v>
      </c>
      <c r="E63" s="34" t="s">
        <v>820</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11.xml><?xml version="1.0" encoding="utf-8"?>
<worksheet xmlns="http://schemas.openxmlformats.org/spreadsheetml/2006/main" xmlns:r="http://schemas.openxmlformats.org/officeDocument/2006/relationships">
  <sheetPr>
    <pageSetUpPr fitToPage="1"/>
  </sheetPr>
  <dimension ref="A1:R5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0+O8+O13+O30+O51</f>
      </c>
      <c t="s">
        <v>23</v>
      </c>
    </row>
    <row r="3" spans="1:16" ht="15" customHeight="1">
      <c r="A3" t="s">
        <v>12</v>
      </c>
      <c s="12" t="s">
        <v>14</v>
      </c>
      <c s="13" t="s">
        <v>15</v>
      </c>
      <c s="1"/>
      <c s="14" t="s">
        <v>16</v>
      </c>
      <c s="1"/>
      <c s="9"/>
      <c s="8" t="s">
        <v>991</v>
      </c>
      <c s="37">
        <f>0+I8+I13+I30+I51</f>
      </c>
      <c r="O3" t="s">
        <v>19</v>
      </c>
      <c t="s">
        <v>22</v>
      </c>
    </row>
    <row r="4" spans="1:16" ht="15" customHeight="1">
      <c r="A4" t="s">
        <v>17</v>
      </c>
      <c s="16" t="s">
        <v>18</v>
      </c>
      <c s="17" t="s">
        <v>991</v>
      </c>
      <c s="6"/>
      <c s="18" t="s">
        <v>992</v>
      </c>
      <c s="6"/>
      <c s="6"/>
      <c s="19"/>
      <c s="19"/>
      <c r="O4" t="s">
        <v>20</v>
      </c>
      <c t="s">
        <v>22</v>
      </c>
    </row>
    <row r="5" spans="1:16" ht="12.75" customHeight="1">
      <c r="A5" s="15" t="s">
        <v>26</v>
      </c>
      <c s="15" t="s">
        <v>28</v>
      </c>
      <c s="15" t="s">
        <v>30</v>
      </c>
      <c s="15" t="s">
        <v>31</v>
      </c>
      <c s="15" t="s">
        <v>32</v>
      </c>
      <c s="15" t="s">
        <v>34</v>
      </c>
      <c s="15" t="s">
        <v>36</v>
      </c>
      <c s="15" t="s">
        <v>38</v>
      </c>
      <c s="15"/>
      <c r="O5" t="s">
        <v>21</v>
      </c>
      <c t="s">
        <v>22</v>
      </c>
    </row>
    <row r="6" spans="1:9" ht="12.75" customHeight="1">
      <c r="A6" s="15"/>
      <c s="15"/>
      <c s="15"/>
      <c s="15"/>
      <c s="15"/>
      <c s="15"/>
      <c s="15"/>
      <c s="15" t="s">
        <v>39</v>
      </c>
      <c s="15" t="s">
        <v>41</v>
      </c>
    </row>
    <row r="7" spans="1:9" ht="12.75" customHeight="1">
      <c r="A7" s="15" t="s">
        <v>27</v>
      </c>
      <c s="15" t="s">
        <v>29</v>
      </c>
      <c s="15" t="s">
        <v>22</v>
      </c>
      <c s="15" t="s">
        <v>23</v>
      </c>
      <c s="15" t="s">
        <v>33</v>
      </c>
      <c s="15" t="s">
        <v>35</v>
      </c>
      <c s="15" t="s">
        <v>37</v>
      </c>
      <c s="15" t="s">
        <v>40</v>
      </c>
      <c s="15" t="s">
        <v>42</v>
      </c>
    </row>
    <row r="8" spans="1:18" ht="12.75" customHeight="1">
      <c r="A8" s="19" t="s">
        <v>43</v>
      </c>
      <c s="19"/>
      <c s="26" t="s">
        <v>27</v>
      </c>
      <c s="19"/>
      <c s="27" t="s">
        <v>44</v>
      </c>
      <c s="19"/>
      <c s="19"/>
      <c s="19"/>
      <c s="28">
        <f>0+Q8</f>
      </c>
      <c r="O8">
        <f>0+R8</f>
      </c>
      <c r="Q8">
        <f>0+I9</f>
      </c>
      <c>
        <f>0+O9</f>
      </c>
    </row>
    <row r="9" spans="1:16" ht="12.75">
      <c r="A9" s="25" t="s">
        <v>45</v>
      </c>
      <c s="29" t="s">
        <v>29</v>
      </c>
      <c s="29" t="s">
        <v>388</v>
      </c>
      <c s="25" t="s">
        <v>47</v>
      </c>
      <c s="30" t="s">
        <v>389</v>
      </c>
      <c s="31" t="s">
        <v>122</v>
      </c>
      <c s="32">
        <v>22.35</v>
      </c>
      <c s="32">
        <v>0</v>
      </c>
      <c s="32">
        <f>ROUND(ROUND(H9,2)*ROUND(G9,2),2)</f>
      </c>
      <c r="O9">
        <f>(I9*21)/100</f>
      </c>
      <c t="s">
        <v>22</v>
      </c>
    </row>
    <row r="10" spans="1:5" ht="12.75">
      <c r="A10" s="33" t="s">
        <v>50</v>
      </c>
      <c r="E10" s="34" t="s">
        <v>390</v>
      </c>
    </row>
    <row r="11" spans="1:5" ht="12.75">
      <c r="A11" s="35" t="s">
        <v>52</v>
      </c>
      <c r="E11" s="36" t="s">
        <v>993</v>
      </c>
    </row>
    <row r="12" spans="1:5" ht="25.5">
      <c r="A12" t="s">
        <v>54</v>
      </c>
      <c r="E12" s="34" t="s">
        <v>392</v>
      </c>
    </row>
    <row r="13" spans="1:18" ht="12.75" customHeight="1">
      <c r="A13" s="6" t="s">
        <v>43</v>
      </c>
      <c s="6"/>
      <c s="39" t="s">
        <v>29</v>
      </c>
      <c s="6"/>
      <c s="27" t="s">
        <v>119</v>
      </c>
      <c s="6"/>
      <c s="6"/>
      <c s="6"/>
      <c s="40">
        <f>0+Q13</f>
      </c>
      <c r="O13">
        <f>0+R13</f>
      </c>
      <c r="Q13">
        <f>0+I14+I18+I22+I26</f>
      </c>
      <c>
        <f>0+O14+O18+O22+O26</f>
      </c>
    </row>
    <row r="14" spans="1:16" ht="12.75">
      <c r="A14" s="25" t="s">
        <v>45</v>
      </c>
      <c s="29" t="s">
        <v>22</v>
      </c>
      <c s="29" t="s">
        <v>403</v>
      </c>
      <c s="25" t="s">
        <v>47</v>
      </c>
      <c s="30" t="s">
        <v>404</v>
      </c>
      <c s="31" t="s">
        <v>122</v>
      </c>
      <c s="32">
        <v>22.35</v>
      </c>
      <c s="32">
        <v>0</v>
      </c>
      <c s="32">
        <f>ROUND(ROUND(H14,2)*ROUND(G14,2),2)</f>
      </c>
      <c r="O14">
        <f>(I14*21)/100</f>
      </c>
      <c t="s">
        <v>22</v>
      </c>
    </row>
    <row r="15" spans="1:5" ht="12.75">
      <c r="A15" s="33" t="s">
        <v>50</v>
      </c>
      <c r="E15" s="34" t="s">
        <v>410</v>
      </c>
    </row>
    <row r="16" spans="1:5" ht="25.5">
      <c r="A16" s="35" t="s">
        <v>52</v>
      </c>
      <c r="E16" s="36" t="s">
        <v>994</v>
      </c>
    </row>
    <row r="17" spans="1:5" ht="306">
      <c r="A17" t="s">
        <v>54</v>
      </c>
      <c r="E17" s="34" t="s">
        <v>407</v>
      </c>
    </row>
    <row r="18" spans="1:16" ht="12.75">
      <c r="A18" s="25" t="s">
        <v>45</v>
      </c>
      <c s="29" t="s">
        <v>23</v>
      </c>
      <c s="29" t="s">
        <v>454</v>
      </c>
      <c s="25" t="s">
        <v>47</v>
      </c>
      <c s="30" t="s">
        <v>455</v>
      </c>
      <c s="31" t="s">
        <v>185</v>
      </c>
      <c s="32">
        <v>286</v>
      </c>
      <c s="32">
        <v>0</v>
      </c>
      <c s="32">
        <f>ROUND(ROUND(H18,2)*ROUND(G18,2),2)</f>
      </c>
      <c r="O18">
        <f>(I18*21)/100</f>
      </c>
      <c t="s">
        <v>22</v>
      </c>
    </row>
    <row r="19" spans="1:5" ht="25.5">
      <c r="A19" s="33" t="s">
        <v>50</v>
      </c>
      <c r="E19" s="34" t="s">
        <v>459</v>
      </c>
    </row>
    <row r="20" spans="1:5" ht="25.5">
      <c r="A20" s="35" t="s">
        <v>52</v>
      </c>
      <c r="E20" s="36" t="s">
        <v>995</v>
      </c>
    </row>
    <row r="21" spans="1:5" ht="25.5">
      <c r="A21" t="s">
        <v>54</v>
      </c>
      <c r="E21" s="34" t="s">
        <v>458</v>
      </c>
    </row>
    <row r="22" spans="1:16" ht="12.75">
      <c r="A22" s="25" t="s">
        <v>45</v>
      </c>
      <c s="29" t="s">
        <v>33</v>
      </c>
      <c s="29" t="s">
        <v>466</v>
      </c>
      <c s="25" t="s">
        <v>47</v>
      </c>
      <c s="30" t="s">
        <v>467</v>
      </c>
      <c s="31" t="s">
        <v>122</v>
      </c>
      <c s="32">
        <v>19.8</v>
      </c>
      <c s="32">
        <v>0</v>
      </c>
      <c s="32">
        <f>ROUND(ROUND(H22,2)*ROUND(G22,2),2)</f>
      </c>
      <c r="O22">
        <f>(I22*21)/100</f>
      </c>
      <c t="s">
        <v>22</v>
      </c>
    </row>
    <row r="23" spans="1:5" ht="12.75">
      <c r="A23" s="33" t="s">
        <v>50</v>
      </c>
      <c r="E23" s="34" t="s">
        <v>410</v>
      </c>
    </row>
    <row r="24" spans="1:5" ht="25.5">
      <c r="A24" s="35" t="s">
        <v>52</v>
      </c>
      <c r="E24" s="36" t="s">
        <v>996</v>
      </c>
    </row>
    <row r="25" spans="1:5" ht="38.25">
      <c r="A25" t="s">
        <v>54</v>
      </c>
      <c r="E25" s="34" t="s">
        <v>469</v>
      </c>
    </row>
    <row r="26" spans="1:16" ht="12.75">
      <c r="A26" s="25" t="s">
        <v>45</v>
      </c>
      <c s="29" t="s">
        <v>35</v>
      </c>
      <c s="29" t="s">
        <v>470</v>
      </c>
      <c s="25" t="s">
        <v>47</v>
      </c>
      <c s="30" t="s">
        <v>471</v>
      </c>
      <c s="31" t="s">
        <v>122</v>
      </c>
      <c s="32">
        <v>2.55</v>
      </c>
      <c s="32">
        <v>0</v>
      </c>
      <c s="32">
        <f>ROUND(ROUND(H26,2)*ROUND(G26,2),2)</f>
      </c>
      <c r="O26">
        <f>(I26*21)/100</f>
      </c>
      <c t="s">
        <v>22</v>
      </c>
    </row>
    <row r="27" spans="1:5" ht="12.75">
      <c r="A27" s="33" t="s">
        <v>50</v>
      </c>
      <c r="E27" s="34" t="s">
        <v>410</v>
      </c>
    </row>
    <row r="28" spans="1:5" ht="25.5">
      <c r="A28" s="35" t="s">
        <v>52</v>
      </c>
      <c r="E28" s="36" t="s">
        <v>997</v>
      </c>
    </row>
    <row r="29" spans="1:5" ht="38.25">
      <c r="A29" t="s">
        <v>54</v>
      </c>
      <c r="E29" s="34" t="s">
        <v>473</v>
      </c>
    </row>
    <row r="30" spans="1:18" ht="12.75" customHeight="1">
      <c r="A30" s="6" t="s">
        <v>43</v>
      </c>
      <c s="6"/>
      <c s="39" t="s">
        <v>35</v>
      </c>
      <c s="6"/>
      <c s="27" t="s">
        <v>584</v>
      </c>
      <c s="6"/>
      <c s="6"/>
      <c s="6"/>
      <c s="40">
        <f>0+Q30</f>
      </c>
      <c r="O30">
        <f>0+R30</f>
      </c>
      <c r="Q30">
        <f>0+I31+I35+I39+I43+I47</f>
      </c>
      <c>
        <f>0+O31+O35+O39+O43+O47</f>
      </c>
    </row>
    <row r="31" spans="1:16" ht="12.75">
      <c r="A31" s="25" t="s">
        <v>45</v>
      </c>
      <c s="29" t="s">
        <v>37</v>
      </c>
      <c s="29" t="s">
        <v>586</v>
      </c>
      <c s="25" t="s">
        <v>47</v>
      </c>
      <c s="30" t="s">
        <v>587</v>
      </c>
      <c s="31" t="s">
        <v>122</v>
      </c>
      <c s="32">
        <v>30.03</v>
      </c>
      <c s="32">
        <v>0</v>
      </c>
      <c s="32">
        <f>ROUND(ROUND(H31,2)*ROUND(G31,2),2)</f>
      </c>
      <c r="O31">
        <f>(I31*21)/100</f>
      </c>
      <c t="s">
        <v>22</v>
      </c>
    </row>
    <row r="32" spans="1:5" ht="12.75">
      <c r="A32" s="33" t="s">
        <v>50</v>
      </c>
      <c r="E32" s="34" t="s">
        <v>966</v>
      </c>
    </row>
    <row r="33" spans="1:5" ht="89.25">
      <c r="A33" s="35" t="s">
        <v>52</v>
      </c>
      <c r="E33" s="36" t="s">
        <v>998</v>
      </c>
    </row>
    <row r="34" spans="1:5" ht="51">
      <c r="A34" t="s">
        <v>54</v>
      </c>
      <c r="E34" s="34" t="s">
        <v>590</v>
      </c>
    </row>
    <row r="35" spans="1:16" ht="12.75">
      <c r="A35" s="25" t="s">
        <v>45</v>
      </c>
      <c s="29" t="s">
        <v>70</v>
      </c>
      <c s="29" t="s">
        <v>598</v>
      </c>
      <c s="25" t="s">
        <v>358</v>
      </c>
      <c s="30" t="s">
        <v>600</v>
      </c>
      <c s="31" t="s">
        <v>122</v>
      </c>
      <c s="32">
        <v>12.87</v>
      </c>
      <c s="32">
        <v>0</v>
      </c>
      <c s="32">
        <f>ROUND(ROUND(H35,2)*ROUND(G35,2),2)</f>
      </c>
      <c r="O35">
        <f>(I35*21)/100</f>
      </c>
      <c t="s">
        <v>22</v>
      </c>
    </row>
    <row r="36" spans="1:5" ht="25.5">
      <c r="A36" s="33" t="s">
        <v>50</v>
      </c>
      <c r="E36" s="34" t="s">
        <v>610</v>
      </c>
    </row>
    <row r="37" spans="1:5" ht="25.5">
      <c r="A37" s="35" t="s">
        <v>52</v>
      </c>
      <c r="E37" s="36" t="s">
        <v>999</v>
      </c>
    </row>
    <row r="38" spans="1:5" ht="102">
      <c r="A38" t="s">
        <v>54</v>
      </c>
      <c r="E38" s="34" t="s">
        <v>603</v>
      </c>
    </row>
    <row r="39" spans="1:16" ht="12.75">
      <c r="A39" s="25" t="s">
        <v>45</v>
      </c>
      <c s="29" t="s">
        <v>76</v>
      </c>
      <c s="29" t="s">
        <v>969</v>
      </c>
      <c s="25" t="s">
        <v>47</v>
      </c>
      <c s="30" t="s">
        <v>970</v>
      </c>
      <c s="31" t="s">
        <v>185</v>
      </c>
      <c s="32">
        <v>254</v>
      </c>
      <c s="32">
        <v>0</v>
      </c>
      <c s="32">
        <f>ROUND(ROUND(H39,2)*ROUND(G39,2),2)</f>
      </c>
      <c r="O39">
        <f>(I39*21)/100</f>
      </c>
      <c t="s">
        <v>22</v>
      </c>
    </row>
    <row r="40" spans="1:5" ht="25.5">
      <c r="A40" s="33" t="s">
        <v>50</v>
      </c>
      <c r="E40" s="34" t="s">
        <v>971</v>
      </c>
    </row>
    <row r="41" spans="1:5" ht="25.5">
      <c r="A41" s="35" t="s">
        <v>52</v>
      </c>
      <c r="E41" s="36" t="s">
        <v>1000</v>
      </c>
    </row>
    <row r="42" spans="1:5" ht="153">
      <c r="A42" t="s">
        <v>54</v>
      </c>
      <c r="E42" s="34" t="s">
        <v>686</v>
      </c>
    </row>
    <row r="43" spans="1:16" ht="12.75">
      <c r="A43" s="25" t="s">
        <v>45</v>
      </c>
      <c s="29" t="s">
        <v>40</v>
      </c>
      <c s="29" t="s">
        <v>973</v>
      </c>
      <c s="25" t="s">
        <v>47</v>
      </c>
      <c s="30" t="s">
        <v>974</v>
      </c>
      <c s="31" t="s">
        <v>185</v>
      </c>
      <c s="32">
        <v>12</v>
      </c>
      <c s="32">
        <v>0</v>
      </c>
      <c s="32">
        <f>ROUND(ROUND(H43,2)*ROUND(G43,2),2)</f>
      </c>
      <c r="O43">
        <f>(I43*21)/100</f>
      </c>
      <c t="s">
        <v>22</v>
      </c>
    </row>
    <row r="44" spans="1:5" ht="38.25">
      <c r="A44" s="33" t="s">
        <v>50</v>
      </c>
      <c r="E44" s="34" t="s">
        <v>975</v>
      </c>
    </row>
    <row r="45" spans="1:5" ht="25.5">
      <c r="A45" s="35" t="s">
        <v>52</v>
      </c>
      <c r="E45" s="36" t="s">
        <v>1001</v>
      </c>
    </row>
    <row r="46" spans="1:5" ht="153">
      <c r="A46" t="s">
        <v>54</v>
      </c>
      <c r="E46" s="34" t="s">
        <v>686</v>
      </c>
    </row>
    <row r="47" spans="1:16" ht="25.5">
      <c r="A47" s="25" t="s">
        <v>45</v>
      </c>
      <c s="29" t="s">
        <v>42</v>
      </c>
      <c s="29" t="s">
        <v>977</v>
      </c>
      <c s="25" t="s">
        <v>47</v>
      </c>
      <c s="30" t="s">
        <v>978</v>
      </c>
      <c s="31" t="s">
        <v>185</v>
      </c>
      <c s="32">
        <v>20</v>
      </c>
      <c s="32">
        <v>0</v>
      </c>
      <c s="32">
        <f>ROUND(ROUND(H47,2)*ROUND(G47,2),2)</f>
      </c>
      <c r="O47">
        <f>(I47*21)/100</f>
      </c>
      <c t="s">
        <v>22</v>
      </c>
    </row>
    <row r="48" spans="1:5" ht="25.5">
      <c r="A48" s="33" t="s">
        <v>50</v>
      </c>
      <c r="E48" s="34" t="s">
        <v>684</v>
      </c>
    </row>
    <row r="49" spans="1:5" ht="25.5">
      <c r="A49" s="35" t="s">
        <v>52</v>
      </c>
      <c r="E49" s="36" t="s">
        <v>1002</v>
      </c>
    </row>
    <row r="50" spans="1:5" ht="153">
      <c r="A50" t="s">
        <v>54</v>
      </c>
      <c r="E50" s="34" t="s">
        <v>686</v>
      </c>
    </row>
    <row r="51" spans="1:18" ht="12.75" customHeight="1">
      <c r="A51" s="6" t="s">
        <v>43</v>
      </c>
      <c s="6"/>
      <c s="39" t="s">
        <v>40</v>
      </c>
      <c s="6"/>
      <c s="27" t="s">
        <v>130</v>
      </c>
      <c s="6"/>
      <c s="6"/>
      <c s="6"/>
      <c s="40">
        <f>0+Q51</f>
      </c>
      <c r="O51">
        <f>0+R51</f>
      </c>
      <c r="Q51">
        <f>0+I52+I56</f>
      </c>
      <c>
        <f>0+O52+O56</f>
      </c>
    </row>
    <row r="52" spans="1:16" ht="12.75">
      <c r="A52" s="25" t="s">
        <v>45</v>
      </c>
      <c s="29" t="s">
        <v>86</v>
      </c>
      <c s="29" t="s">
        <v>980</v>
      </c>
      <c s="25" t="s">
        <v>47</v>
      </c>
      <c s="30" t="s">
        <v>981</v>
      </c>
      <c s="31" t="s">
        <v>133</v>
      </c>
      <c s="32">
        <v>84</v>
      </c>
      <c s="32">
        <v>0</v>
      </c>
      <c s="32">
        <f>ROUND(ROUND(H52,2)*ROUND(G52,2),2)</f>
      </c>
      <c r="O52">
        <f>(I52*21)/100</f>
      </c>
      <c t="s">
        <v>22</v>
      </c>
    </row>
    <row r="53" spans="1:5" ht="12.75">
      <c r="A53" s="33" t="s">
        <v>50</v>
      </c>
      <c r="E53" s="34" t="s">
        <v>982</v>
      </c>
    </row>
    <row r="54" spans="1:5" ht="25.5">
      <c r="A54" s="35" t="s">
        <v>52</v>
      </c>
      <c r="E54" s="36" t="s">
        <v>1003</v>
      </c>
    </row>
    <row r="55" spans="1:5" ht="63.75">
      <c r="A55" t="s">
        <v>54</v>
      </c>
      <c r="E55" s="34" t="s">
        <v>984</v>
      </c>
    </row>
    <row r="56" spans="1:16" ht="12.75">
      <c r="A56" s="25" t="s">
        <v>45</v>
      </c>
      <c s="29" t="s">
        <v>93</v>
      </c>
      <c s="29" t="s">
        <v>816</v>
      </c>
      <c s="25" t="s">
        <v>47</v>
      </c>
      <c s="30" t="s">
        <v>817</v>
      </c>
      <c s="31" t="s">
        <v>133</v>
      </c>
      <c s="32">
        <v>173</v>
      </c>
      <c s="32">
        <v>0</v>
      </c>
      <c s="32">
        <f>ROUND(ROUND(H56,2)*ROUND(G56,2),2)</f>
      </c>
      <c r="O56">
        <f>(I56*21)/100</f>
      </c>
      <c t="s">
        <v>22</v>
      </c>
    </row>
    <row r="57" spans="1:5" ht="25.5">
      <c r="A57" s="33" t="s">
        <v>50</v>
      </c>
      <c r="E57" s="34" t="s">
        <v>945</v>
      </c>
    </row>
    <row r="58" spans="1:5" ht="12.75">
      <c r="A58" s="35" t="s">
        <v>52</v>
      </c>
      <c r="E58" s="36" t="s">
        <v>1004</v>
      </c>
    </row>
    <row r="59" spans="1:5" ht="51">
      <c r="A59" t="s">
        <v>54</v>
      </c>
      <c r="E59" s="34" t="s">
        <v>820</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12.xml><?xml version="1.0" encoding="utf-8"?>
<worksheet xmlns="http://schemas.openxmlformats.org/spreadsheetml/2006/main" xmlns:r="http://schemas.openxmlformats.org/officeDocument/2006/relationships">
  <sheetPr>
    <pageSetUpPr fitToPage="1"/>
  </sheetPr>
  <dimension ref="A1:R5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0+O8+O13+O26+O47</f>
      </c>
      <c t="s">
        <v>23</v>
      </c>
    </row>
    <row r="3" spans="1:16" ht="15" customHeight="1">
      <c r="A3" t="s">
        <v>12</v>
      </c>
      <c s="12" t="s">
        <v>14</v>
      </c>
      <c s="13" t="s">
        <v>15</v>
      </c>
      <c s="1"/>
      <c s="14" t="s">
        <v>16</v>
      </c>
      <c s="1"/>
      <c s="9"/>
      <c s="8" t="s">
        <v>1005</v>
      </c>
      <c s="37">
        <f>0+I8+I13+I26+I47</f>
      </c>
      <c r="O3" t="s">
        <v>19</v>
      </c>
      <c t="s">
        <v>22</v>
      </c>
    </row>
    <row r="4" spans="1:16" ht="15" customHeight="1">
      <c r="A4" t="s">
        <v>17</v>
      </c>
      <c s="16" t="s">
        <v>18</v>
      </c>
      <c s="17" t="s">
        <v>1005</v>
      </c>
      <c s="6"/>
      <c s="18" t="s">
        <v>1006</v>
      </c>
      <c s="6"/>
      <c s="6"/>
      <c s="19"/>
      <c s="19"/>
      <c r="O4" t="s">
        <v>20</v>
      </c>
      <c t="s">
        <v>22</v>
      </c>
    </row>
    <row r="5" spans="1:16" ht="12.75" customHeight="1">
      <c r="A5" s="15" t="s">
        <v>26</v>
      </c>
      <c s="15" t="s">
        <v>28</v>
      </c>
      <c s="15" t="s">
        <v>30</v>
      </c>
      <c s="15" t="s">
        <v>31</v>
      </c>
      <c s="15" t="s">
        <v>32</v>
      </c>
      <c s="15" t="s">
        <v>34</v>
      </c>
      <c s="15" t="s">
        <v>36</v>
      </c>
      <c s="15" t="s">
        <v>38</v>
      </c>
      <c s="15"/>
      <c r="O5" t="s">
        <v>21</v>
      </c>
      <c t="s">
        <v>22</v>
      </c>
    </row>
    <row r="6" spans="1:9" ht="12.75" customHeight="1">
      <c r="A6" s="15"/>
      <c s="15"/>
      <c s="15"/>
      <c s="15"/>
      <c s="15"/>
      <c s="15"/>
      <c s="15"/>
      <c s="15" t="s">
        <v>39</v>
      </c>
      <c s="15" t="s">
        <v>41</v>
      </c>
    </row>
    <row r="7" spans="1:9" ht="12.75" customHeight="1">
      <c r="A7" s="15" t="s">
        <v>27</v>
      </c>
      <c s="15" t="s">
        <v>29</v>
      </c>
      <c s="15" t="s">
        <v>22</v>
      </c>
      <c s="15" t="s">
        <v>23</v>
      </c>
      <c s="15" t="s">
        <v>33</v>
      </c>
      <c s="15" t="s">
        <v>35</v>
      </c>
      <c s="15" t="s">
        <v>37</v>
      </c>
      <c s="15" t="s">
        <v>40</v>
      </c>
      <c s="15" t="s">
        <v>42</v>
      </c>
    </row>
    <row r="8" spans="1:18" ht="12.75" customHeight="1">
      <c r="A8" s="19" t="s">
        <v>43</v>
      </c>
      <c s="19"/>
      <c s="26" t="s">
        <v>27</v>
      </c>
      <c s="19"/>
      <c s="27" t="s">
        <v>44</v>
      </c>
      <c s="19"/>
      <c s="19"/>
      <c s="19"/>
      <c s="28">
        <f>0+Q8</f>
      </c>
      <c r="O8">
        <f>0+R8</f>
      </c>
      <c r="Q8">
        <f>0+I9</f>
      </c>
      <c>
        <f>0+O9</f>
      </c>
    </row>
    <row r="9" spans="1:16" ht="12.75">
      <c r="A9" s="25" t="s">
        <v>45</v>
      </c>
      <c s="29" t="s">
        <v>29</v>
      </c>
      <c s="29" t="s">
        <v>388</v>
      </c>
      <c s="25" t="s">
        <v>47</v>
      </c>
      <c s="30" t="s">
        <v>389</v>
      </c>
      <c s="31" t="s">
        <v>122</v>
      </c>
      <c s="32">
        <v>3.15</v>
      </c>
      <c s="32">
        <v>0</v>
      </c>
      <c s="32">
        <f>ROUND(ROUND(H9,2)*ROUND(G9,2),2)</f>
      </c>
      <c r="O9">
        <f>(I9*21)/100</f>
      </c>
      <c t="s">
        <v>22</v>
      </c>
    </row>
    <row r="10" spans="1:5" ht="12.75">
      <c r="A10" s="33" t="s">
        <v>50</v>
      </c>
      <c r="E10" s="34" t="s">
        <v>390</v>
      </c>
    </row>
    <row r="11" spans="1:5" ht="12.75">
      <c r="A11" s="35" t="s">
        <v>52</v>
      </c>
      <c r="E11" s="36" t="s">
        <v>1007</v>
      </c>
    </row>
    <row r="12" spans="1:5" ht="25.5">
      <c r="A12" t="s">
        <v>54</v>
      </c>
      <c r="E12" s="34" t="s">
        <v>392</v>
      </c>
    </row>
    <row r="13" spans="1:18" ht="12.75" customHeight="1">
      <c r="A13" s="6" t="s">
        <v>43</v>
      </c>
      <c s="6"/>
      <c s="39" t="s">
        <v>29</v>
      </c>
      <c s="6"/>
      <c s="27" t="s">
        <v>119</v>
      </c>
      <c s="6"/>
      <c s="6"/>
      <c s="6"/>
      <c s="40">
        <f>0+Q13</f>
      </c>
      <c r="O13">
        <f>0+R13</f>
      </c>
      <c r="Q13">
        <f>0+I14+I18+I22</f>
      </c>
      <c>
        <f>0+O14+O18+O22</f>
      </c>
    </row>
    <row r="14" spans="1:16" ht="12.75">
      <c r="A14" s="25" t="s">
        <v>45</v>
      </c>
      <c s="29" t="s">
        <v>22</v>
      </c>
      <c s="29" t="s">
        <v>403</v>
      </c>
      <c s="25" t="s">
        <v>47</v>
      </c>
      <c s="30" t="s">
        <v>404</v>
      </c>
      <c s="31" t="s">
        <v>122</v>
      </c>
      <c s="32">
        <v>3.15</v>
      </c>
      <c s="32">
        <v>0</v>
      </c>
      <c s="32">
        <f>ROUND(ROUND(H14,2)*ROUND(G14,2),2)</f>
      </c>
      <c r="O14">
        <f>(I14*21)/100</f>
      </c>
      <c t="s">
        <v>22</v>
      </c>
    </row>
    <row r="15" spans="1:5" ht="12.75">
      <c r="A15" s="33" t="s">
        <v>50</v>
      </c>
      <c r="E15" s="34" t="s">
        <v>410</v>
      </c>
    </row>
    <row r="16" spans="1:5" ht="12.75">
      <c r="A16" s="35" t="s">
        <v>52</v>
      </c>
      <c r="E16" s="36" t="s">
        <v>1008</v>
      </c>
    </row>
    <row r="17" spans="1:5" ht="306">
      <c r="A17" t="s">
        <v>54</v>
      </c>
      <c r="E17" s="34" t="s">
        <v>407</v>
      </c>
    </row>
    <row r="18" spans="1:16" ht="12.75">
      <c r="A18" s="25" t="s">
        <v>45</v>
      </c>
      <c s="29" t="s">
        <v>23</v>
      </c>
      <c s="29" t="s">
        <v>454</v>
      </c>
      <c s="25" t="s">
        <v>47</v>
      </c>
      <c s="30" t="s">
        <v>455</v>
      </c>
      <c s="31" t="s">
        <v>185</v>
      </c>
      <c s="32">
        <v>71.93</v>
      </c>
      <c s="32">
        <v>0</v>
      </c>
      <c s="32">
        <f>ROUND(ROUND(H18,2)*ROUND(G18,2),2)</f>
      </c>
      <c r="O18">
        <f>(I18*21)/100</f>
      </c>
      <c t="s">
        <v>22</v>
      </c>
    </row>
    <row r="19" spans="1:5" ht="25.5">
      <c r="A19" s="33" t="s">
        <v>50</v>
      </c>
      <c r="E19" s="34" t="s">
        <v>459</v>
      </c>
    </row>
    <row r="20" spans="1:5" ht="25.5">
      <c r="A20" s="35" t="s">
        <v>52</v>
      </c>
      <c r="E20" s="36" t="s">
        <v>1009</v>
      </c>
    </row>
    <row r="21" spans="1:5" ht="25.5">
      <c r="A21" t="s">
        <v>54</v>
      </c>
      <c r="E21" s="34" t="s">
        <v>458</v>
      </c>
    </row>
    <row r="22" spans="1:16" ht="12.75">
      <c r="A22" s="25" t="s">
        <v>45</v>
      </c>
      <c s="29" t="s">
        <v>33</v>
      </c>
      <c s="29" t="s">
        <v>466</v>
      </c>
      <c s="25" t="s">
        <v>47</v>
      </c>
      <c s="30" t="s">
        <v>467</v>
      </c>
      <c s="31" t="s">
        <v>122</v>
      </c>
      <c s="32">
        <v>3.15</v>
      </c>
      <c s="32">
        <v>0</v>
      </c>
      <c s="32">
        <f>ROUND(ROUND(H22,2)*ROUND(G22,2),2)</f>
      </c>
      <c r="O22">
        <f>(I22*21)/100</f>
      </c>
      <c t="s">
        <v>22</v>
      </c>
    </row>
    <row r="23" spans="1:5" ht="12.75">
      <c r="A23" s="33" t="s">
        <v>50</v>
      </c>
      <c r="E23" s="34" t="s">
        <v>1010</v>
      </c>
    </row>
    <row r="24" spans="1:5" ht="12.75">
      <c r="A24" s="35" t="s">
        <v>52</v>
      </c>
      <c r="E24" s="36" t="s">
        <v>1011</v>
      </c>
    </row>
    <row r="25" spans="1:5" ht="38.25">
      <c r="A25" t="s">
        <v>54</v>
      </c>
      <c r="E25" s="34" t="s">
        <v>469</v>
      </c>
    </row>
    <row r="26" spans="1:18" ht="12.75" customHeight="1">
      <c r="A26" s="6" t="s">
        <v>43</v>
      </c>
      <c s="6"/>
      <c s="39" t="s">
        <v>35</v>
      </c>
      <c s="6"/>
      <c s="27" t="s">
        <v>584</v>
      </c>
      <c s="6"/>
      <c s="6"/>
      <c s="6"/>
      <c s="40">
        <f>0+Q26</f>
      </c>
      <c r="O26">
        <f>0+R26</f>
      </c>
      <c r="Q26">
        <f>0+I27+I31+I35+I39+I43</f>
      </c>
      <c>
        <f>0+O27+O31+O35+O39+O43</f>
      </c>
    </row>
    <row r="27" spans="1:16" ht="12.75">
      <c r="A27" s="25" t="s">
        <v>45</v>
      </c>
      <c s="29" t="s">
        <v>35</v>
      </c>
      <c s="29" t="s">
        <v>586</v>
      </c>
      <c s="25" t="s">
        <v>47</v>
      </c>
      <c s="30" t="s">
        <v>587</v>
      </c>
      <c s="31" t="s">
        <v>122</v>
      </c>
      <c s="32">
        <v>7</v>
      </c>
      <c s="32">
        <v>0</v>
      </c>
      <c s="32">
        <f>ROUND(ROUND(H27,2)*ROUND(G27,2),2)</f>
      </c>
      <c r="O27">
        <f>(I27*21)/100</f>
      </c>
      <c t="s">
        <v>22</v>
      </c>
    </row>
    <row r="28" spans="1:5" ht="12.75">
      <c r="A28" s="33" t="s">
        <v>50</v>
      </c>
      <c r="E28" s="34" t="s">
        <v>1012</v>
      </c>
    </row>
    <row r="29" spans="1:5" ht="89.25">
      <c r="A29" s="35" t="s">
        <v>52</v>
      </c>
      <c r="E29" s="36" t="s">
        <v>1013</v>
      </c>
    </row>
    <row r="30" spans="1:5" ht="51">
      <c r="A30" t="s">
        <v>54</v>
      </c>
      <c r="E30" s="34" t="s">
        <v>590</v>
      </c>
    </row>
    <row r="31" spans="1:16" ht="12.75">
      <c r="A31" s="25" t="s">
        <v>45</v>
      </c>
      <c s="29" t="s">
        <v>37</v>
      </c>
      <c s="29" t="s">
        <v>598</v>
      </c>
      <c s="25" t="s">
        <v>358</v>
      </c>
      <c s="30" t="s">
        <v>600</v>
      </c>
      <c s="31" t="s">
        <v>122</v>
      </c>
      <c s="32">
        <v>3.24</v>
      </c>
      <c s="32">
        <v>0</v>
      </c>
      <c s="32">
        <f>ROUND(ROUND(H31,2)*ROUND(G31,2),2)</f>
      </c>
      <c r="O31">
        <f>(I31*21)/100</f>
      </c>
      <c t="s">
        <v>22</v>
      </c>
    </row>
    <row r="32" spans="1:5" ht="25.5">
      <c r="A32" s="33" t="s">
        <v>50</v>
      </c>
      <c r="E32" s="34" t="s">
        <v>610</v>
      </c>
    </row>
    <row r="33" spans="1:5" ht="25.5">
      <c r="A33" s="35" t="s">
        <v>52</v>
      </c>
      <c r="E33" s="36" t="s">
        <v>1014</v>
      </c>
    </row>
    <row r="34" spans="1:5" ht="102">
      <c r="A34" t="s">
        <v>54</v>
      </c>
      <c r="E34" s="34" t="s">
        <v>603</v>
      </c>
    </row>
    <row r="35" spans="1:16" ht="12.75">
      <c r="A35" s="25" t="s">
        <v>45</v>
      </c>
      <c s="29" t="s">
        <v>70</v>
      </c>
      <c s="29" t="s">
        <v>969</v>
      </c>
      <c s="25" t="s">
        <v>47</v>
      </c>
      <c s="30" t="s">
        <v>970</v>
      </c>
      <c s="31" t="s">
        <v>185</v>
      </c>
      <c s="32">
        <v>58</v>
      </c>
      <c s="32">
        <v>0</v>
      </c>
      <c s="32">
        <f>ROUND(ROUND(H35,2)*ROUND(G35,2),2)</f>
      </c>
      <c r="O35">
        <f>(I35*21)/100</f>
      </c>
      <c t="s">
        <v>22</v>
      </c>
    </row>
    <row r="36" spans="1:5" ht="25.5">
      <c r="A36" s="33" t="s">
        <v>50</v>
      </c>
      <c r="E36" s="34" t="s">
        <v>971</v>
      </c>
    </row>
    <row r="37" spans="1:5" ht="12.75">
      <c r="A37" s="35" t="s">
        <v>52</v>
      </c>
      <c r="E37" s="36" t="s">
        <v>1015</v>
      </c>
    </row>
    <row r="38" spans="1:5" ht="153">
      <c r="A38" t="s">
        <v>54</v>
      </c>
      <c r="E38" s="34" t="s">
        <v>686</v>
      </c>
    </row>
    <row r="39" spans="1:16" ht="12.75">
      <c r="A39" s="25" t="s">
        <v>45</v>
      </c>
      <c s="29" t="s">
        <v>76</v>
      </c>
      <c s="29" t="s">
        <v>973</v>
      </c>
      <c s="25" t="s">
        <v>47</v>
      </c>
      <c s="30" t="s">
        <v>974</v>
      </c>
      <c s="31" t="s">
        <v>185</v>
      </c>
      <c s="32">
        <v>11.4</v>
      </c>
      <c s="32">
        <v>0</v>
      </c>
      <c s="32">
        <f>ROUND(ROUND(H39,2)*ROUND(G39,2),2)</f>
      </c>
      <c r="O39">
        <f>(I39*21)/100</f>
      </c>
      <c t="s">
        <v>22</v>
      </c>
    </row>
    <row r="40" spans="1:5" ht="38.25">
      <c r="A40" s="33" t="s">
        <v>50</v>
      </c>
      <c r="E40" s="34" t="s">
        <v>1016</v>
      </c>
    </row>
    <row r="41" spans="1:5" ht="25.5">
      <c r="A41" s="35" t="s">
        <v>52</v>
      </c>
      <c r="E41" s="36" t="s">
        <v>1017</v>
      </c>
    </row>
    <row r="42" spans="1:5" ht="153">
      <c r="A42" t="s">
        <v>54</v>
      </c>
      <c r="E42" s="34" t="s">
        <v>686</v>
      </c>
    </row>
    <row r="43" spans="1:16" ht="25.5">
      <c r="A43" s="25" t="s">
        <v>45</v>
      </c>
      <c s="29" t="s">
        <v>40</v>
      </c>
      <c s="29" t="s">
        <v>977</v>
      </c>
      <c s="25" t="s">
        <v>47</v>
      </c>
      <c s="30" t="s">
        <v>978</v>
      </c>
      <c s="31" t="s">
        <v>185</v>
      </c>
      <c s="32">
        <v>2.5</v>
      </c>
      <c s="32">
        <v>0</v>
      </c>
      <c s="32">
        <f>ROUND(ROUND(H43,2)*ROUND(G43,2),2)</f>
      </c>
      <c r="O43">
        <f>(I43*21)/100</f>
      </c>
      <c t="s">
        <v>22</v>
      </c>
    </row>
    <row r="44" spans="1:5" ht="25.5">
      <c r="A44" s="33" t="s">
        <v>50</v>
      </c>
      <c r="E44" s="34" t="s">
        <v>971</v>
      </c>
    </row>
    <row r="45" spans="1:5" ht="25.5">
      <c r="A45" s="35" t="s">
        <v>52</v>
      </c>
      <c r="E45" s="36" t="s">
        <v>1018</v>
      </c>
    </row>
    <row r="46" spans="1:5" ht="153">
      <c r="A46" t="s">
        <v>54</v>
      </c>
      <c r="E46" s="34" t="s">
        <v>686</v>
      </c>
    </row>
    <row r="47" spans="1:18" ht="12.75" customHeight="1">
      <c r="A47" s="6" t="s">
        <v>43</v>
      </c>
      <c s="6"/>
      <c s="39" t="s">
        <v>40</v>
      </c>
      <c s="6"/>
      <c s="27" t="s">
        <v>130</v>
      </c>
      <c s="6"/>
      <c s="6"/>
      <c s="6"/>
      <c s="40">
        <f>0+Q47</f>
      </c>
      <c r="O47">
        <f>0+R47</f>
      </c>
      <c r="Q47">
        <f>0+I48+I52+I56</f>
      </c>
      <c>
        <f>0+O48+O52+O56</f>
      </c>
    </row>
    <row r="48" spans="1:16" ht="12.75">
      <c r="A48" s="25" t="s">
        <v>45</v>
      </c>
      <c s="29" t="s">
        <v>42</v>
      </c>
      <c s="29" t="s">
        <v>980</v>
      </c>
      <c s="25" t="s">
        <v>47</v>
      </c>
      <c s="30" t="s">
        <v>981</v>
      </c>
      <c s="31" t="s">
        <v>133</v>
      </c>
      <c s="32">
        <v>36</v>
      </c>
      <c s="32">
        <v>0</v>
      </c>
      <c s="32">
        <f>ROUND(ROUND(H48,2)*ROUND(G48,2),2)</f>
      </c>
      <c r="O48">
        <f>(I48*21)/100</f>
      </c>
      <c t="s">
        <v>22</v>
      </c>
    </row>
    <row r="49" spans="1:5" ht="12.75">
      <c r="A49" s="33" t="s">
        <v>50</v>
      </c>
      <c r="E49" s="34" t="s">
        <v>982</v>
      </c>
    </row>
    <row r="50" spans="1:5" ht="12.75">
      <c r="A50" s="35" t="s">
        <v>52</v>
      </c>
      <c r="E50" s="36" t="s">
        <v>1019</v>
      </c>
    </row>
    <row r="51" spans="1:5" ht="63.75">
      <c r="A51" t="s">
        <v>54</v>
      </c>
      <c r="E51" s="34" t="s">
        <v>984</v>
      </c>
    </row>
    <row r="52" spans="1:16" ht="12.75">
      <c r="A52" s="25" t="s">
        <v>45</v>
      </c>
      <c s="29" t="s">
        <v>86</v>
      </c>
      <c s="29" t="s">
        <v>985</v>
      </c>
      <c s="25" t="s">
        <v>47</v>
      </c>
      <c s="30" t="s">
        <v>986</v>
      </c>
      <c s="31" t="s">
        <v>122</v>
      </c>
      <c s="32">
        <v>1.9</v>
      </c>
      <c s="32">
        <v>0</v>
      </c>
      <c s="32">
        <f>ROUND(ROUND(H52,2)*ROUND(G52,2),2)</f>
      </c>
      <c r="O52">
        <f>(I52*21)/100</f>
      </c>
      <c t="s">
        <v>22</v>
      </c>
    </row>
    <row r="53" spans="1:5" ht="12.75">
      <c r="A53" s="33" t="s">
        <v>50</v>
      </c>
      <c r="E53" s="34" t="s">
        <v>987</v>
      </c>
    </row>
    <row r="54" spans="1:5" ht="12.75">
      <c r="A54" s="35" t="s">
        <v>52</v>
      </c>
      <c r="E54" s="36" t="s">
        <v>1020</v>
      </c>
    </row>
    <row r="55" spans="1:5" ht="51">
      <c r="A55" t="s">
        <v>54</v>
      </c>
      <c r="E55" s="34" t="s">
        <v>989</v>
      </c>
    </row>
    <row r="56" spans="1:16" ht="12.75">
      <c r="A56" s="25" t="s">
        <v>45</v>
      </c>
      <c s="29" t="s">
        <v>93</v>
      </c>
      <c s="29" t="s">
        <v>816</v>
      </c>
      <c s="25" t="s">
        <v>47</v>
      </c>
      <c s="30" t="s">
        <v>817</v>
      </c>
      <c s="31" t="s">
        <v>133</v>
      </c>
      <c s="32">
        <v>24</v>
      </c>
      <c s="32">
        <v>0</v>
      </c>
      <c s="32">
        <f>ROUND(ROUND(H56,2)*ROUND(G56,2),2)</f>
      </c>
      <c r="O56">
        <f>(I56*21)/100</f>
      </c>
      <c t="s">
        <v>22</v>
      </c>
    </row>
    <row r="57" spans="1:5" ht="25.5">
      <c r="A57" s="33" t="s">
        <v>50</v>
      </c>
      <c r="E57" s="34" t="s">
        <v>945</v>
      </c>
    </row>
    <row r="58" spans="1:5" ht="12.75">
      <c r="A58" s="35" t="s">
        <v>52</v>
      </c>
      <c r="E58" s="36" t="s">
        <v>1021</v>
      </c>
    </row>
    <row r="59" spans="1:5" ht="51">
      <c r="A59" t="s">
        <v>54</v>
      </c>
      <c r="E59" s="34" t="s">
        <v>820</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13.xml><?xml version="1.0" encoding="utf-8"?>
<worksheet xmlns="http://schemas.openxmlformats.org/spreadsheetml/2006/main" xmlns:r="http://schemas.openxmlformats.org/officeDocument/2006/relationships">
  <sheetPr>
    <pageSetUpPr fitToPage="1"/>
  </sheetPr>
  <dimension ref="A1:R1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0+O8</f>
      </c>
      <c t="s">
        <v>23</v>
      </c>
    </row>
    <row r="3" spans="1:16" ht="15" customHeight="1">
      <c r="A3" t="s">
        <v>12</v>
      </c>
      <c s="12" t="s">
        <v>14</v>
      </c>
      <c s="13" t="s">
        <v>15</v>
      </c>
      <c s="1"/>
      <c s="14" t="s">
        <v>16</v>
      </c>
      <c s="1"/>
      <c s="9"/>
      <c s="8" t="s">
        <v>1022</v>
      </c>
      <c s="37">
        <f>0+I8</f>
      </c>
      <c r="O3" t="s">
        <v>19</v>
      </c>
      <c t="s">
        <v>22</v>
      </c>
    </row>
    <row r="4" spans="1:16" ht="15" customHeight="1">
      <c r="A4" t="s">
        <v>17</v>
      </c>
      <c s="16" t="s">
        <v>18</v>
      </c>
      <c s="17" t="s">
        <v>1022</v>
      </c>
      <c s="6"/>
      <c s="18" t="s">
        <v>1023</v>
      </c>
      <c s="6"/>
      <c s="6"/>
      <c s="19"/>
      <c s="19"/>
      <c r="O4" t="s">
        <v>20</v>
      </c>
      <c t="s">
        <v>22</v>
      </c>
    </row>
    <row r="5" spans="1:16" ht="12.75" customHeight="1">
      <c r="A5" s="15" t="s">
        <v>26</v>
      </c>
      <c s="15" t="s">
        <v>28</v>
      </c>
      <c s="15" t="s">
        <v>30</v>
      </c>
      <c s="15" t="s">
        <v>31</v>
      </c>
      <c s="15" t="s">
        <v>32</v>
      </c>
      <c s="15" t="s">
        <v>34</v>
      </c>
      <c s="15" t="s">
        <v>36</v>
      </c>
      <c s="15" t="s">
        <v>38</v>
      </c>
      <c s="15"/>
      <c r="O5" t="s">
        <v>21</v>
      </c>
      <c t="s">
        <v>22</v>
      </c>
    </row>
    <row r="6" spans="1:9" ht="12.75" customHeight="1">
      <c r="A6" s="15"/>
      <c s="15"/>
      <c s="15"/>
      <c s="15"/>
      <c s="15"/>
      <c s="15"/>
      <c s="15"/>
      <c s="15" t="s">
        <v>39</v>
      </c>
      <c s="15" t="s">
        <v>41</v>
      </c>
    </row>
    <row r="7" spans="1:9" ht="12.75" customHeight="1">
      <c r="A7" s="15" t="s">
        <v>27</v>
      </c>
      <c s="15" t="s">
        <v>29</v>
      </c>
      <c s="15" t="s">
        <v>22</v>
      </c>
      <c s="15" t="s">
        <v>23</v>
      </c>
      <c s="15" t="s">
        <v>33</v>
      </c>
      <c s="15" t="s">
        <v>35</v>
      </c>
      <c s="15" t="s">
        <v>37</v>
      </c>
      <c s="15" t="s">
        <v>40</v>
      </c>
      <c s="15" t="s">
        <v>42</v>
      </c>
    </row>
    <row r="8" spans="1:18" ht="12.75" customHeight="1">
      <c r="A8" s="19" t="s">
        <v>43</v>
      </c>
      <c s="19"/>
      <c s="26" t="s">
        <v>27</v>
      </c>
      <c s="19"/>
      <c s="27" t="s">
        <v>44</v>
      </c>
      <c s="19"/>
      <c s="19"/>
      <c s="19"/>
      <c s="28">
        <f>0+Q8</f>
      </c>
      <c r="O8">
        <f>0+R8</f>
      </c>
      <c r="Q8">
        <f>0+I9</f>
      </c>
      <c>
        <f>0+O9</f>
      </c>
    </row>
    <row r="9" spans="1:16" ht="12.75">
      <c r="A9" s="25" t="s">
        <v>45</v>
      </c>
      <c s="29" t="s">
        <v>29</v>
      </c>
      <c s="29" t="s">
        <v>1024</v>
      </c>
      <c s="25" t="s">
        <v>47</v>
      </c>
      <c s="30" t="s">
        <v>1025</v>
      </c>
      <c s="31" t="s">
        <v>49</v>
      </c>
      <c s="32">
        <v>1</v>
      </c>
      <c s="32">
        <v>0</v>
      </c>
      <c s="32">
        <f>ROUND(ROUND(H9,2)*ROUND(G9,2),2)</f>
      </c>
      <c r="O9">
        <f>(I9*21)/100</f>
      </c>
      <c t="s">
        <v>22</v>
      </c>
    </row>
    <row r="10" spans="1:5" ht="12.75">
      <c r="A10" s="33" t="s">
        <v>50</v>
      </c>
      <c r="E10" s="34" t="s">
        <v>47</v>
      </c>
    </row>
    <row r="11" spans="1:5" ht="12.75">
      <c r="A11" s="35" t="s">
        <v>52</v>
      </c>
      <c r="E11" s="36" t="s">
        <v>53</v>
      </c>
    </row>
    <row r="12" spans="1:5" ht="12.75">
      <c r="A12" t="s">
        <v>54</v>
      </c>
      <c r="E12" s="34" t="s">
        <v>55</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14.xml><?xml version="1.0" encoding="utf-8"?>
<worksheet xmlns="http://schemas.openxmlformats.org/spreadsheetml/2006/main" xmlns:r="http://schemas.openxmlformats.org/officeDocument/2006/relationships">
  <sheetPr>
    <pageSetUpPr fitToPage="1"/>
  </sheetPr>
  <dimension ref="A1:R1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0+O8</f>
      </c>
      <c t="s">
        <v>23</v>
      </c>
    </row>
    <row r="3" spans="1:16" ht="15" customHeight="1">
      <c r="A3" t="s">
        <v>12</v>
      </c>
      <c s="12" t="s">
        <v>14</v>
      </c>
      <c s="13" t="s">
        <v>15</v>
      </c>
      <c s="1"/>
      <c s="14" t="s">
        <v>16</v>
      </c>
      <c s="1"/>
      <c s="9"/>
      <c s="8" t="s">
        <v>1026</v>
      </c>
      <c s="37">
        <f>0+I8</f>
      </c>
      <c r="O3" t="s">
        <v>19</v>
      </c>
      <c t="s">
        <v>22</v>
      </c>
    </row>
    <row r="4" spans="1:16" ht="15" customHeight="1">
      <c r="A4" t="s">
        <v>17</v>
      </c>
      <c s="16" t="s">
        <v>18</v>
      </c>
      <c s="17" t="s">
        <v>1026</v>
      </c>
      <c s="6"/>
      <c s="18" t="s">
        <v>1027</v>
      </c>
      <c s="6"/>
      <c s="6"/>
      <c s="19"/>
      <c s="19"/>
      <c r="O4" t="s">
        <v>20</v>
      </c>
      <c t="s">
        <v>22</v>
      </c>
    </row>
    <row r="5" spans="1:16" ht="12.75" customHeight="1">
      <c r="A5" s="15" t="s">
        <v>26</v>
      </c>
      <c s="15" t="s">
        <v>28</v>
      </c>
      <c s="15" t="s">
        <v>30</v>
      </c>
      <c s="15" t="s">
        <v>31</v>
      </c>
      <c s="15" t="s">
        <v>32</v>
      </c>
      <c s="15" t="s">
        <v>34</v>
      </c>
      <c s="15" t="s">
        <v>36</v>
      </c>
      <c s="15" t="s">
        <v>38</v>
      </c>
      <c s="15"/>
      <c r="O5" t="s">
        <v>21</v>
      </c>
      <c t="s">
        <v>22</v>
      </c>
    </row>
    <row r="6" spans="1:9" ht="12.75" customHeight="1">
      <c r="A6" s="15"/>
      <c s="15"/>
      <c s="15"/>
      <c s="15"/>
      <c s="15"/>
      <c s="15"/>
      <c s="15"/>
      <c s="15" t="s">
        <v>39</v>
      </c>
      <c s="15" t="s">
        <v>41</v>
      </c>
    </row>
    <row r="7" spans="1:9" ht="12.75" customHeight="1">
      <c r="A7" s="15" t="s">
        <v>27</v>
      </c>
      <c s="15" t="s">
        <v>29</v>
      </c>
      <c s="15" t="s">
        <v>22</v>
      </c>
      <c s="15" t="s">
        <v>23</v>
      </c>
      <c s="15" t="s">
        <v>33</v>
      </c>
      <c s="15" t="s">
        <v>35</v>
      </c>
      <c s="15" t="s">
        <v>37</v>
      </c>
      <c s="15" t="s">
        <v>40</v>
      </c>
      <c s="15" t="s">
        <v>42</v>
      </c>
    </row>
    <row r="8" spans="1:18" ht="12.75" customHeight="1">
      <c r="A8" s="19" t="s">
        <v>43</v>
      </c>
      <c s="19"/>
      <c s="26" t="s">
        <v>27</v>
      </c>
      <c s="19"/>
      <c s="27" t="s">
        <v>44</v>
      </c>
      <c s="19"/>
      <c s="19"/>
      <c s="19"/>
      <c s="28">
        <f>0+Q8</f>
      </c>
      <c r="O8">
        <f>0+R8</f>
      </c>
      <c r="Q8">
        <f>0+I9</f>
      </c>
      <c>
        <f>0+O9</f>
      </c>
    </row>
    <row r="9" spans="1:16" ht="12.75">
      <c r="A9" s="25" t="s">
        <v>45</v>
      </c>
      <c s="29" t="s">
        <v>29</v>
      </c>
      <c s="29" t="s">
        <v>1024</v>
      </c>
      <c s="25" t="s">
        <v>47</v>
      </c>
      <c s="30" t="s">
        <v>1025</v>
      </c>
      <c s="31" t="s">
        <v>49</v>
      </c>
      <c s="32">
        <v>1</v>
      </c>
      <c s="32">
        <v>0</v>
      </c>
      <c s="32">
        <f>ROUND(ROUND(H9,2)*ROUND(G9,2),2)</f>
      </c>
      <c r="O9">
        <f>(I9*21)/100</f>
      </c>
      <c t="s">
        <v>22</v>
      </c>
    </row>
    <row r="10" spans="1:5" ht="12.75">
      <c r="A10" s="33" t="s">
        <v>50</v>
      </c>
      <c r="E10" s="34" t="s">
        <v>47</v>
      </c>
    </row>
    <row r="11" spans="1:5" ht="12.75">
      <c r="A11" s="35" t="s">
        <v>52</v>
      </c>
      <c r="E11" s="36" t="s">
        <v>53</v>
      </c>
    </row>
    <row r="12" spans="1:5" ht="12.75">
      <c r="A12" t="s">
        <v>54</v>
      </c>
      <c r="E12" s="34" t="s">
        <v>55</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15.xml><?xml version="1.0" encoding="utf-8"?>
<worksheet xmlns="http://schemas.openxmlformats.org/spreadsheetml/2006/main" xmlns:r="http://schemas.openxmlformats.org/officeDocument/2006/relationships">
  <sheetPr>
    <pageSetUpPr fitToPage="1"/>
  </sheetPr>
  <dimension ref="A1:R34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0+O8+O45+O94+O131+O152+O217+O238+O267+O284</f>
      </c>
      <c t="s">
        <v>23</v>
      </c>
    </row>
    <row r="3" spans="1:16" ht="15" customHeight="1">
      <c r="A3" t="s">
        <v>12</v>
      </c>
      <c s="12" t="s">
        <v>14</v>
      </c>
      <c s="13" t="s">
        <v>15</v>
      </c>
      <c s="1"/>
      <c s="14" t="s">
        <v>16</v>
      </c>
      <c s="1"/>
      <c s="9"/>
      <c s="8" t="s">
        <v>1028</v>
      </c>
      <c s="37">
        <f>0+I8+I45+I94+I131+I152+I217+I238+I267+I284</f>
      </c>
      <c r="O3" t="s">
        <v>19</v>
      </c>
      <c t="s">
        <v>22</v>
      </c>
    </row>
    <row r="4" spans="1:16" ht="15" customHeight="1">
      <c r="A4" t="s">
        <v>17</v>
      </c>
      <c s="16" t="s">
        <v>18</v>
      </c>
      <c s="17" t="s">
        <v>1028</v>
      </c>
      <c s="6"/>
      <c s="18" t="s">
        <v>1029</v>
      </c>
      <c s="6"/>
      <c s="6"/>
      <c s="19"/>
      <c s="19"/>
      <c r="O4" t="s">
        <v>20</v>
      </c>
      <c t="s">
        <v>22</v>
      </c>
    </row>
    <row r="5" spans="1:16" ht="12.75" customHeight="1">
      <c r="A5" s="15" t="s">
        <v>26</v>
      </c>
      <c s="15" t="s">
        <v>28</v>
      </c>
      <c s="15" t="s">
        <v>30</v>
      </c>
      <c s="15" t="s">
        <v>31</v>
      </c>
      <c s="15" t="s">
        <v>32</v>
      </c>
      <c s="15" t="s">
        <v>34</v>
      </c>
      <c s="15" t="s">
        <v>36</v>
      </c>
      <c s="15" t="s">
        <v>38</v>
      </c>
      <c s="15"/>
      <c r="O5" t="s">
        <v>21</v>
      </c>
      <c t="s">
        <v>22</v>
      </c>
    </row>
    <row r="6" spans="1:9" ht="12.75" customHeight="1">
      <c r="A6" s="15"/>
      <c s="15"/>
      <c s="15"/>
      <c s="15"/>
      <c s="15"/>
      <c s="15"/>
      <c s="15"/>
      <c s="15" t="s">
        <v>39</v>
      </c>
      <c s="15" t="s">
        <v>41</v>
      </c>
    </row>
    <row r="7" spans="1:9" ht="12.75" customHeight="1">
      <c r="A7" s="15" t="s">
        <v>27</v>
      </c>
      <c s="15" t="s">
        <v>29</v>
      </c>
      <c s="15" t="s">
        <v>22</v>
      </c>
      <c s="15" t="s">
        <v>23</v>
      </c>
      <c s="15" t="s">
        <v>33</v>
      </c>
      <c s="15" t="s">
        <v>35</v>
      </c>
      <c s="15" t="s">
        <v>37</v>
      </c>
      <c s="15" t="s">
        <v>40</v>
      </c>
      <c s="15" t="s">
        <v>42</v>
      </c>
    </row>
    <row r="8" spans="1:18" ht="12.75" customHeight="1">
      <c r="A8" s="19" t="s">
        <v>43</v>
      </c>
      <c s="19"/>
      <c s="26" t="s">
        <v>27</v>
      </c>
      <c s="19"/>
      <c s="27" t="s">
        <v>44</v>
      </c>
      <c s="19"/>
      <c s="19"/>
      <c s="19"/>
      <c s="28">
        <f>0+Q8</f>
      </c>
      <c r="O8">
        <f>0+R8</f>
      </c>
      <c r="Q8">
        <f>0+I9+I13+I17+I21+I25+I29+I33+I37+I41</f>
      </c>
      <c>
        <f>0+O9+O13+O17+O21+O25+O29+O33+O37+O41</f>
      </c>
    </row>
    <row r="9" spans="1:16" ht="12.75">
      <c r="A9" s="25" t="s">
        <v>45</v>
      </c>
      <c s="29" t="s">
        <v>29</v>
      </c>
      <c s="29" t="s">
        <v>103</v>
      </c>
      <c s="25" t="s">
        <v>47</v>
      </c>
      <c s="30" t="s">
        <v>104</v>
      </c>
      <c s="31" t="s">
        <v>105</v>
      </c>
      <c s="32">
        <v>1266.6</v>
      </c>
      <c s="32">
        <v>0</v>
      </c>
      <c s="32">
        <f>ROUND(ROUND(H9,2)*ROUND(G9,2),2)</f>
      </c>
      <c r="O9">
        <f>(I9*21)/100</f>
      </c>
      <c t="s">
        <v>22</v>
      </c>
    </row>
    <row r="10" spans="1:5" ht="12.75">
      <c r="A10" s="33" t="s">
        <v>50</v>
      </c>
      <c r="E10" s="34" t="s">
        <v>1030</v>
      </c>
    </row>
    <row r="11" spans="1:5" ht="12.75">
      <c r="A11" s="35" t="s">
        <v>52</v>
      </c>
      <c r="E11" s="36" t="s">
        <v>1031</v>
      </c>
    </row>
    <row r="12" spans="1:5" ht="25.5">
      <c r="A12" t="s">
        <v>54</v>
      </c>
      <c r="E12" s="34" t="s">
        <v>108</v>
      </c>
    </row>
    <row r="13" spans="1:16" ht="12.75">
      <c r="A13" s="25" t="s">
        <v>45</v>
      </c>
      <c s="29" t="s">
        <v>22</v>
      </c>
      <c s="29" t="s">
        <v>1032</v>
      </c>
      <c s="25" t="s">
        <v>47</v>
      </c>
      <c s="30" t="s">
        <v>1033</v>
      </c>
      <c s="31" t="s">
        <v>105</v>
      </c>
      <c s="32">
        <v>101.25</v>
      </c>
      <c s="32">
        <v>0</v>
      </c>
      <c s="32">
        <f>ROUND(ROUND(H13,2)*ROUND(G13,2),2)</f>
      </c>
      <c r="O13">
        <f>(I13*21)/100</f>
      </c>
      <c t="s">
        <v>22</v>
      </c>
    </row>
    <row r="14" spans="1:5" ht="12.75">
      <c r="A14" s="33" t="s">
        <v>50</v>
      </c>
      <c r="E14" s="34" t="s">
        <v>1034</v>
      </c>
    </row>
    <row r="15" spans="1:5" ht="12.75">
      <c r="A15" s="35" t="s">
        <v>52</v>
      </c>
      <c r="E15" s="36" t="s">
        <v>1035</v>
      </c>
    </row>
    <row r="16" spans="1:5" ht="25.5">
      <c r="A16" t="s">
        <v>54</v>
      </c>
      <c r="E16" s="34" t="s">
        <v>392</v>
      </c>
    </row>
    <row r="17" spans="1:16" ht="12.75">
      <c r="A17" s="25" t="s">
        <v>45</v>
      </c>
      <c s="29" t="s">
        <v>23</v>
      </c>
      <c s="29" t="s">
        <v>1036</v>
      </c>
      <c s="25" t="s">
        <v>47</v>
      </c>
      <c s="30" t="s">
        <v>1037</v>
      </c>
      <c s="31" t="s">
        <v>89</v>
      </c>
      <c s="32">
        <v>4</v>
      </c>
      <c s="32">
        <v>0</v>
      </c>
      <c s="32">
        <f>ROUND(ROUND(H17,2)*ROUND(G17,2),2)</f>
      </c>
      <c r="O17">
        <f>(I17*21)/100</f>
      </c>
      <c t="s">
        <v>22</v>
      </c>
    </row>
    <row r="18" spans="1:5" ht="63.75">
      <c r="A18" s="33" t="s">
        <v>50</v>
      </c>
      <c r="E18" s="34" t="s">
        <v>1038</v>
      </c>
    </row>
    <row r="19" spans="1:5" ht="12.75">
      <c r="A19" s="35" t="s">
        <v>52</v>
      </c>
      <c r="E19" s="36" t="s">
        <v>47</v>
      </c>
    </row>
    <row r="20" spans="1:5" ht="89.25">
      <c r="A20" t="s">
        <v>54</v>
      </c>
      <c r="E20" s="34" t="s">
        <v>1039</v>
      </c>
    </row>
    <row r="21" spans="1:16" ht="12.75">
      <c r="A21" s="25" t="s">
        <v>45</v>
      </c>
      <c s="29" t="s">
        <v>33</v>
      </c>
      <c s="29" t="s">
        <v>80</v>
      </c>
      <c s="25" t="s">
        <v>57</v>
      </c>
      <c s="30" t="s">
        <v>81</v>
      </c>
      <c s="31" t="s">
        <v>49</v>
      </c>
      <c s="32">
        <v>1</v>
      </c>
      <c s="32">
        <v>0</v>
      </c>
      <c s="32">
        <f>ROUND(ROUND(H21,2)*ROUND(G21,2),2)</f>
      </c>
      <c r="O21">
        <f>(I21*21)/100</f>
      </c>
      <c t="s">
        <v>22</v>
      </c>
    </row>
    <row r="22" spans="1:5" ht="12.75">
      <c r="A22" s="33" t="s">
        <v>50</v>
      </c>
      <c r="E22" s="34" t="s">
        <v>1040</v>
      </c>
    </row>
    <row r="23" spans="1:5" ht="12.75">
      <c r="A23" s="35" t="s">
        <v>52</v>
      </c>
      <c r="E23" s="36" t="s">
        <v>47</v>
      </c>
    </row>
    <row r="24" spans="1:5" ht="12.75">
      <c r="A24" t="s">
        <v>54</v>
      </c>
      <c r="E24" s="34" t="s">
        <v>69</v>
      </c>
    </row>
    <row r="25" spans="1:16" ht="12.75">
      <c r="A25" s="25" t="s">
        <v>45</v>
      </c>
      <c s="29" t="s">
        <v>35</v>
      </c>
      <c s="29" t="s">
        <v>80</v>
      </c>
      <c s="25" t="s">
        <v>60</v>
      </c>
      <c s="30" t="s">
        <v>81</v>
      </c>
      <c s="31" t="s">
        <v>49</v>
      </c>
      <c s="32">
        <v>1</v>
      </c>
      <c s="32">
        <v>0</v>
      </c>
      <c s="32">
        <f>ROUND(ROUND(H25,2)*ROUND(G25,2),2)</f>
      </c>
      <c r="O25">
        <f>(I25*21)/100</f>
      </c>
      <c t="s">
        <v>22</v>
      </c>
    </row>
    <row r="26" spans="1:5" ht="38.25">
      <c r="A26" s="33" t="s">
        <v>50</v>
      </c>
      <c r="E26" s="34" t="s">
        <v>1041</v>
      </c>
    </row>
    <row r="27" spans="1:5" ht="12.75">
      <c r="A27" s="35" t="s">
        <v>52</v>
      </c>
      <c r="E27" s="36" t="s">
        <v>53</v>
      </c>
    </row>
    <row r="28" spans="1:5" ht="12.75">
      <c r="A28" t="s">
        <v>54</v>
      </c>
      <c r="E28" s="34" t="s">
        <v>69</v>
      </c>
    </row>
    <row r="29" spans="1:16" ht="12.75">
      <c r="A29" s="25" t="s">
        <v>45</v>
      </c>
      <c s="29" t="s">
        <v>37</v>
      </c>
      <c s="29" t="s">
        <v>80</v>
      </c>
      <c s="25" t="s">
        <v>62</v>
      </c>
      <c s="30" t="s">
        <v>81</v>
      </c>
      <c s="31" t="s">
        <v>49</v>
      </c>
      <c s="32">
        <v>1</v>
      </c>
      <c s="32">
        <v>0</v>
      </c>
      <c s="32">
        <f>ROUND(ROUND(H29,2)*ROUND(G29,2),2)</f>
      </c>
      <c r="O29">
        <f>(I29*21)/100</f>
      </c>
      <c t="s">
        <v>22</v>
      </c>
    </row>
    <row r="30" spans="1:5" ht="12.75">
      <c r="A30" s="33" t="s">
        <v>50</v>
      </c>
      <c r="E30" s="34" t="s">
        <v>1042</v>
      </c>
    </row>
    <row r="31" spans="1:5" ht="12.75">
      <c r="A31" s="35" t="s">
        <v>52</v>
      </c>
      <c r="E31" s="36" t="s">
        <v>53</v>
      </c>
    </row>
    <row r="32" spans="1:5" ht="12.75">
      <c r="A32" t="s">
        <v>54</v>
      </c>
      <c r="E32" s="34" t="s">
        <v>69</v>
      </c>
    </row>
    <row r="33" spans="1:16" ht="12.75">
      <c r="A33" s="25" t="s">
        <v>45</v>
      </c>
      <c s="29" t="s">
        <v>70</v>
      </c>
      <c s="29" t="s">
        <v>1043</v>
      </c>
      <c s="25" t="s">
        <v>47</v>
      </c>
      <c s="30" t="s">
        <v>1044</v>
      </c>
      <c s="31" t="s">
        <v>89</v>
      </c>
      <c s="32">
        <v>1</v>
      </c>
      <c s="32">
        <v>0</v>
      </c>
      <c s="32">
        <f>ROUND(ROUND(H33,2)*ROUND(G33,2),2)</f>
      </c>
      <c r="O33">
        <f>(I33*21)/100</f>
      </c>
      <c t="s">
        <v>22</v>
      </c>
    </row>
    <row r="34" spans="1:5" ht="12.75">
      <c r="A34" s="33" t="s">
        <v>50</v>
      </c>
      <c r="E34" s="34" t="s">
        <v>1045</v>
      </c>
    </row>
    <row r="35" spans="1:5" ht="12.75">
      <c r="A35" s="35" t="s">
        <v>52</v>
      </c>
      <c r="E35" s="36" t="s">
        <v>47</v>
      </c>
    </row>
    <row r="36" spans="1:5" ht="12.75">
      <c r="A36" t="s">
        <v>54</v>
      </c>
      <c r="E36" s="34" t="s">
        <v>69</v>
      </c>
    </row>
    <row r="37" spans="1:16" ht="12.75">
      <c r="A37" s="25" t="s">
        <v>45</v>
      </c>
      <c s="29" t="s">
        <v>76</v>
      </c>
      <c s="29" t="s">
        <v>1046</v>
      </c>
      <c s="25" t="s">
        <v>47</v>
      </c>
      <c s="30" t="s">
        <v>1047</v>
      </c>
      <c s="31" t="s">
        <v>89</v>
      </c>
      <c s="32">
        <v>1</v>
      </c>
      <c s="32">
        <v>0</v>
      </c>
      <c s="32">
        <f>ROUND(ROUND(H37,2)*ROUND(G37,2),2)</f>
      </c>
      <c r="O37">
        <f>(I37*21)/100</f>
      </c>
      <c t="s">
        <v>22</v>
      </c>
    </row>
    <row r="38" spans="1:5" ht="12.75">
      <c r="A38" s="33" t="s">
        <v>50</v>
      </c>
      <c r="E38" s="34" t="s">
        <v>1048</v>
      </c>
    </row>
    <row r="39" spans="1:5" ht="12.75">
      <c r="A39" s="35" t="s">
        <v>52</v>
      </c>
      <c r="E39" s="36" t="s">
        <v>53</v>
      </c>
    </row>
    <row r="40" spans="1:5" ht="51">
      <c r="A40" t="s">
        <v>54</v>
      </c>
      <c r="E40" s="34" t="s">
        <v>1049</v>
      </c>
    </row>
    <row r="41" spans="1:16" ht="12.75">
      <c r="A41" s="25" t="s">
        <v>45</v>
      </c>
      <c s="29" t="s">
        <v>40</v>
      </c>
      <c s="29" t="s">
        <v>1050</v>
      </c>
      <c s="25" t="s">
        <v>47</v>
      </c>
      <c s="30" t="s">
        <v>1051</v>
      </c>
      <c s="31" t="s">
        <v>49</v>
      </c>
      <c s="32">
        <v>1</v>
      </c>
      <c s="32">
        <v>0</v>
      </c>
      <c s="32">
        <f>ROUND(ROUND(H41,2)*ROUND(G41,2),2)</f>
      </c>
      <c r="O41">
        <f>(I41*21)/100</f>
      </c>
      <c t="s">
        <v>22</v>
      </c>
    </row>
    <row r="42" spans="1:5" ht="12.75">
      <c r="A42" s="33" t="s">
        <v>50</v>
      </c>
      <c r="E42" s="34" t="s">
        <v>1052</v>
      </c>
    </row>
    <row r="43" spans="1:5" ht="12.75">
      <c r="A43" s="35" t="s">
        <v>52</v>
      </c>
      <c r="E43" s="36" t="s">
        <v>53</v>
      </c>
    </row>
    <row r="44" spans="1:5" ht="12.75">
      <c r="A44" t="s">
        <v>54</v>
      </c>
      <c r="E44" s="34" t="s">
        <v>1053</v>
      </c>
    </row>
    <row r="45" spans="1:18" ht="12.75" customHeight="1">
      <c r="A45" s="6" t="s">
        <v>43</v>
      </c>
      <c s="6"/>
      <c s="39" t="s">
        <v>29</v>
      </c>
      <c s="6"/>
      <c s="27" t="s">
        <v>119</v>
      </c>
      <c s="6"/>
      <c s="6"/>
      <c s="6"/>
      <c s="40">
        <f>0+Q45</f>
      </c>
      <c r="O45">
        <f>0+R45</f>
      </c>
      <c r="Q45">
        <f>0+I46+I50+I54+I58+I62+I66+I70+I74+I78+I82+I86+I90</f>
      </c>
      <c>
        <f>0+O46+O50+O54+O58+O62+O66+O70+O74+O78+O82+O86+O90</f>
      </c>
    </row>
    <row r="46" spans="1:16" ht="12.75">
      <c r="A46" s="25" t="s">
        <v>45</v>
      </c>
      <c s="29" t="s">
        <v>42</v>
      </c>
      <c s="29" t="s">
        <v>403</v>
      </c>
      <c s="25" t="s">
        <v>57</v>
      </c>
      <c s="30" t="s">
        <v>404</v>
      </c>
      <c s="31" t="s">
        <v>122</v>
      </c>
      <c s="32">
        <v>727.45</v>
      </c>
      <c s="32">
        <v>0</v>
      </c>
      <c s="32">
        <f>ROUND(ROUND(H46,2)*ROUND(G46,2),2)</f>
      </c>
      <c r="O46">
        <f>(I46*21)/100</f>
      </c>
      <c t="s">
        <v>22</v>
      </c>
    </row>
    <row r="47" spans="1:5" ht="12.75">
      <c r="A47" s="33" t="s">
        <v>50</v>
      </c>
      <c r="E47" s="34" t="s">
        <v>1054</v>
      </c>
    </row>
    <row r="48" spans="1:5" ht="51">
      <c r="A48" s="35" t="s">
        <v>52</v>
      </c>
      <c r="E48" s="36" t="s">
        <v>1055</v>
      </c>
    </row>
    <row r="49" spans="1:5" ht="306">
      <c r="A49" t="s">
        <v>54</v>
      </c>
      <c r="E49" s="34" t="s">
        <v>1056</v>
      </c>
    </row>
    <row r="50" spans="1:16" ht="12.75">
      <c r="A50" s="25" t="s">
        <v>45</v>
      </c>
      <c s="29" t="s">
        <v>86</v>
      </c>
      <c s="29" t="s">
        <v>403</v>
      </c>
      <c s="25" t="s">
        <v>60</v>
      </c>
      <c s="30" t="s">
        <v>404</v>
      </c>
      <c s="31" t="s">
        <v>122</v>
      </c>
      <c s="32">
        <v>86.63</v>
      </c>
      <c s="32">
        <v>0</v>
      </c>
      <c s="32">
        <f>ROUND(ROUND(H50,2)*ROUND(G50,2),2)</f>
      </c>
      <c r="O50">
        <f>(I50*21)/100</f>
      </c>
      <c t="s">
        <v>22</v>
      </c>
    </row>
    <row r="51" spans="1:5" ht="12.75">
      <c r="A51" s="33" t="s">
        <v>50</v>
      </c>
      <c r="E51" s="34" t="s">
        <v>47</v>
      </c>
    </row>
    <row r="52" spans="1:5" ht="51">
      <c r="A52" s="35" t="s">
        <v>52</v>
      </c>
      <c r="E52" s="36" t="s">
        <v>1057</v>
      </c>
    </row>
    <row r="53" spans="1:5" ht="306">
      <c r="A53" t="s">
        <v>54</v>
      </c>
      <c r="E53" s="34" t="s">
        <v>407</v>
      </c>
    </row>
    <row r="54" spans="1:16" ht="12.75">
      <c r="A54" s="25" t="s">
        <v>45</v>
      </c>
      <c s="29" t="s">
        <v>93</v>
      </c>
      <c s="29" t="s">
        <v>416</v>
      </c>
      <c s="25" t="s">
        <v>47</v>
      </c>
      <c s="30" t="s">
        <v>417</v>
      </c>
      <c s="31" t="s">
        <v>122</v>
      </c>
      <c s="32">
        <v>607.45</v>
      </c>
      <c s="32">
        <v>0</v>
      </c>
      <c s="32">
        <f>ROUND(ROUND(H54,2)*ROUND(G54,2),2)</f>
      </c>
      <c r="O54">
        <f>(I54*21)/100</f>
      </c>
      <c t="s">
        <v>22</v>
      </c>
    </row>
    <row r="55" spans="1:5" ht="25.5">
      <c r="A55" s="33" t="s">
        <v>50</v>
      </c>
      <c r="E55" s="34" t="s">
        <v>1058</v>
      </c>
    </row>
    <row r="56" spans="1:5" ht="191.25">
      <c r="A56" s="35" t="s">
        <v>52</v>
      </c>
      <c r="E56" s="36" t="s">
        <v>1059</v>
      </c>
    </row>
    <row r="57" spans="1:5" ht="318.75">
      <c r="A57" t="s">
        <v>54</v>
      </c>
      <c r="E57" s="34" t="s">
        <v>1060</v>
      </c>
    </row>
    <row r="58" spans="1:16" ht="12.75">
      <c r="A58" s="25" t="s">
        <v>45</v>
      </c>
      <c s="29" t="s">
        <v>96</v>
      </c>
      <c s="29" t="s">
        <v>195</v>
      </c>
      <c s="25" t="s">
        <v>47</v>
      </c>
      <c s="30" t="s">
        <v>196</v>
      </c>
      <c s="31" t="s">
        <v>122</v>
      </c>
      <c s="32">
        <v>727.45</v>
      </c>
      <c s="32">
        <v>0</v>
      </c>
      <c s="32">
        <f>ROUND(ROUND(H58,2)*ROUND(G58,2),2)</f>
      </c>
      <c r="O58">
        <f>(I58*21)/100</f>
      </c>
      <c t="s">
        <v>22</v>
      </c>
    </row>
    <row r="59" spans="1:5" ht="25.5">
      <c r="A59" s="33" t="s">
        <v>50</v>
      </c>
      <c r="E59" s="34" t="s">
        <v>1061</v>
      </c>
    </row>
    <row r="60" spans="1:5" ht="25.5">
      <c r="A60" s="35" t="s">
        <v>52</v>
      </c>
      <c r="E60" s="36" t="s">
        <v>1062</v>
      </c>
    </row>
    <row r="61" spans="1:5" ht="318.75">
      <c r="A61" t="s">
        <v>54</v>
      </c>
      <c r="E61" s="34" t="s">
        <v>199</v>
      </c>
    </row>
    <row r="62" spans="1:16" ht="12.75">
      <c r="A62" s="25" t="s">
        <v>45</v>
      </c>
      <c s="29" t="s">
        <v>159</v>
      </c>
      <c s="29" t="s">
        <v>200</v>
      </c>
      <c s="25" t="s">
        <v>57</v>
      </c>
      <c s="30" t="s">
        <v>201</v>
      </c>
      <c s="31" t="s">
        <v>122</v>
      </c>
      <c s="32">
        <v>633.32</v>
      </c>
      <c s="32">
        <v>0</v>
      </c>
      <c s="32">
        <f>ROUND(ROUND(H62,2)*ROUND(G62,2),2)</f>
      </c>
      <c r="O62">
        <f>(I62*21)/100</f>
      </c>
      <c t="s">
        <v>22</v>
      </c>
    </row>
    <row r="63" spans="1:5" ht="12.75">
      <c r="A63" s="33" t="s">
        <v>50</v>
      </c>
      <c r="E63" s="34" t="s">
        <v>428</v>
      </c>
    </row>
    <row r="64" spans="1:5" ht="51">
      <c r="A64" s="35" t="s">
        <v>52</v>
      </c>
      <c r="E64" s="36" t="s">
        <v>1063</v>
      </c>
    </row>
    <row r="65" spans="1:5" ht="191.25">
      <c r="A65" t="s">
        <v>54</v>
      </c>
      <c r="E65" s="34" t="s">
        <v>1064</v>
      </c>
    </row>
    <row r="66" spans="1:16" ht="12.75">
      <c r="A66" s="25" t="s">
        <v>45</v>
      </c>
      <c s="29" t="s">
        <v>164</v>
      </c>
      <c s="29" t="s">
        <v>200</v>
      </c>
      <c s="25" t="s">
        <v>60</v>
      </c>
      <c s="30" t="s">
        <v>201</v>
      </c>
      <c s="31" t="s">
        <v>122</v>
      </c>
      <c s="32">
        <v>727.45</v>
      </c>
      <c s="32">
        <v>0</v>
      </c>
      <c s="32">
        <f>ROUND(ROUND(H66,2)*ROUND(G66,2),2)</f>
      </c>
      <c r="O66">
        <f>(I66*21)/100</f>
      </c>
      <c t="s">
        <v>22</v>
      </c>
    </row>
    <row r="67" spans="1:5" ht="12.75">
      <c r="A67" s="33" t="s">
        <v>50</v>
      </c>
      <c r="E67" s="34" t="s">
        <v>202</v>
      </c>
    </row>
    <row r="68" spans="1:5" ht="12.75">
      <c r="A68" s="35" t="s">
        <v>52</v>
      </c>
      <c r="E68" s="36" t="s">
        <v>1065</v>
      </c>
    </row>
    <row r="69" spans="1:5" ht="191.25">
      <c r="A69" t="s">
        <v>54</v>
      </c>
      <c r="E69" s="34" t="s">
        <v>204</v>
      </c>
    </row>
    <row r="70" spans="1:16" ht="12.75">
      <c r="A70" s="25" t="s">
        <v>45</v>
      </c>
      <c s="29" t="s">
        <v>170</v>
      </c>
      <c s="29" t="s">
        <v>444</v>
      </c>
      <c s="25" t="s">
        <v>47</v>
      </c>
      <c s="30" t="s">
        <v>445</v>
      </c>
      <c s="31" t="s">
        <v>122</v>
      </c>
      <c s="32">
        <v>294.85</v>
      </c>
      <c s="32">
        <v>0</v>
      </c>
      <c s="32">
        <f>ROUND(ROUND(H70,2)*ROUND(G70,2),2)</f>
      </c>
      <c r="O70">
        <f>(I70*21)/100</f>
      </c>
      <c t="s">
        <v>22</v>
      </c>
    </row>
    <row r="71" spans="1:5" ht="25.5">
      <c r="A71" s="33" t="s">
        <v>50</v>
      </c>
      <c r="E71" s="34" t="s">
        <v>1066</v>
      </c>
    </row>
    <row r="72" spans="1:5" ht="178.5">
      <c r="A72" s="35" t="s">
        <v>52</v>
      </c>
      <c r="E72" s="36" t="s">
        <v>1067</v>
      </c>
    </row>
    <row r="73" spans="1:5" ht="229.5">
      <c r="A73" t="s">
        <v>54</v>
      </c>
      <c r="E73" s="34" t="s">
        <v>1068</v>
      </c>
    </row>
    <row r="74" spans="1:16" ht="12.75">
      <c r="A74" s="25" t="s">
        <v>45</v>
      </c>
      <c s="29" t="s">
        <v>176</v>
      </c>
      <c s="29" t="s">
        <v>1069</v>
      </c>
      <c s="25" t="s">
        <v>47</v>
      </c>
      <c s="30" t="s">
        <v>1070</v>
      </c>
      <c s="31" t="s">
        <v>122</v>
      </c>
      <c s="32">
        <v>432.6</v>
      </c>
      <c s="32">
        <v>0</v>
      </c>
      <c s="32">
        <f>ROUND(ROUND(H74,2)*ROUND(G74,2),2)</f>
      </c>
      <c r="O74">
        <f>(I74*21)/100</f>
      </c>
      <c t="s">
        <v>22</v>
      </c>
    </row>
    <row r="75" spans="1:5" ht="25.5">
      <c r="A75" s="33" t="s">
        <v>50</v>
      </c>
      <c r="E75" s="34" t="s">
        <v>1071</v>
      </c>
    </row>
    <row r="76" spans="1:5" ht="51">
      <c r="A76" s="35" t="s">
        <v>52</v>
      </c>
      <c r="E76" s="36" t="s">
        <v>1072</v>
      </c>
    </row>
    <row r="77" spans="1:5" ht="280.5">
      <c r="A77" t="s">
        <v>54</v>
      </c>
      <c r="E77" s="34" t="s">
        <v>1073</v>
      </c>
    </row>
    <row r="78" spans="1:16" ht="12.75">
      <c r="A78" s="25" t="s">
        <v>45</v>
      </c>
      <c s="29" t="s">
        <v>182</v>
      </c>
      <c s="29" t="s">
        <v>1074</v>
      </c>
      <c s="25" t="s">
        <v>47</v>
      </c>
      <c s="30" t="s">
        <v>1075</v>
      </c>
      <c s="31" t="s">
        <v>185</v>
      </c>
      <c s="32">
        <v>240</v>
      </c>
      <c s="32">
        <v>0</v>
      </c>
      <c s="32">
        <f>ROUND(ROUND(H78,2)*ROUND(G78,2),2)</f>
      </c>
      <c r="O78">
        <f>(I78*21)/100</f>
      </c>
      <c t="s">
        <v>22</v>
      </c>
    </row>
    <row r="79" spans="1:5" ht="12.75">
      <c r="A79" s="33" t="s">
        <v>50</v>
      </c>
      <c r="E79" s="34" t="s">
        <v>1076</v>
      </c>
    </row>
    <row r="80" spans="1:5" ht="25.5">
      <c r="A80" s="35" t="s">
        <v>52</v>
      </c>
      <c r="E80" s="36" t="s">
        <v>1077</v>
      </c>
    </row>
    <row r="81" spans="1:5" ht="38.25">
      <c r="A81" t="s">
        <v>54</v>
      </c>
      <c r="E81" s="34" t="s">
        <v>1078</v>
      </c>
    </row>
    <row r="82" spans="1:16" ht="12.75">
      <c r="A82" s="25" t="s">
        <v>45</v>
      </c>
      <c s="29" t="s">
        <v>303</v>
      </c>
      <c s="29" t="s">
        <v>1079</v>
      </c>
      <c s="25" t="s">
        <v>47</v>
      </c>
      <c s="30" t="s">
        <v>1080</v>
      </c>
      <c s="31" t="s">
        <v>185</v>
      </c>
      <c s="32">
        <v>202.5</v>
      </c>
      <c s="32">
        <v>0</v>
      </c>
      <c s="32">
        <f>ROUND(ROUND(H82,2)*ROUND(G82,2),2)</f>
      </c>
      <c r="O82">
        <f>(I82*21)/100</f>
      </c>
      <c t="s">
        <v>22</v>
      </c>
    </row>
    <row r="83" spans="1:5" ht="12.75">
      <c r="A83" s="33" t="s">
        <v>50</v>
      </c>
      <c r="E83" s="34" t="s">
        <v>1081</v>
      </c>
    </row>
    <row r="84" spans="1:5" ht="76.5">
      <c r="A84" s="35" t="s">
        <v>52</v>
      </c>
      <c r="E84" s="36" t="s">
        <v>1082</v>
      </c>
    </row>
    <row r="85" spans="1:5" ht="38.25">
      <c r="A85" t="s">
        <v>54</v>
      </c>
      <c r="E85" s="34" t="s">
        <v>473</v>
      </c>
    </row>
    <row r="86" spans="1:16" ht="12.75">
      <c r="A86" s="25" t="s">
        <v>45</v>
      </c>
      <c s="29" t="s">
        <v>305</v>
      </c>
      <c s="29" t="s">
        <v>1083</v>
      </c>
      <c s="25" t="s">
        <v>47</v>
      </c>
      <c s="30" t="s">
        <v>1084</v>
      </c>
      <c s="31" t="s">
        <v>185</v>
      </c>
      <c s="32">
        <v>442.5</v>
      </c>
      <c s="32">
        <v>0</v>
      </c>
      <c s="32">
        <f>ROUND(ROUND(H86,2)*ROUND(G86,2),2)</f>
      </c>
      <c r="O86">
        <f>(I86*21)/100</f>
      </c>
      <c t="s">
        <v>22</v>
      </c>
    </row>
    <row r="87" spans="1:5" ht="12.75">
      <c r="A87" s="33" t="s">
        <v>50</v>
      </c>
      <c r="E87" s="34" t="s">
        <v>47</v>
      </c>
    </row>
    <row r="88" spans="1:5" ht="51">
      <c r="A88" s="35" t="s">
        <v>52</v>
      </c>
      <c r="E88" s="36" t="s">
        <v>1085</v>
      </c>
    </row>
    <row r="89" spans="1:5" ht="25.5">
      <c r="A89" t="s">
        <v>54</v>
      </c>
      <c r="E89" s="34" t="s">
        <v>1086</v>
      </c>
    </row>
    <row r="90" spans="1:16" ht="12.75">
      <c r="A90" s="25" t="s">
        <v>45</v>
      </c>
      <c s="29" t="s">
        <v>309</v>
      </c>
      <c s="29" t="s">
        <v>1087</v>
      </c>
      <c s="25" t="s">
        <v>47</v>
      </c>
      <c s="30" t="s">
        <v>1088</v>
      </c>
      <c s="31" t="s">
        <v>185</v>
      </c>
      <c s="32">
        <v>442.5</v>
      </c>
      <c s="32">
        <v>0</v>
      </c>
      <c s="32">
        <f>ROUND(ROUND(H90,2)*ROUND(G90,2),2)</f>
      </c>
      <c r="O90">
        <f>(I90*21)/100</f>
      </c>
      <c t="s">
        <v>22</v>
      </c>
    </row>
    <row r="91" spans="1:5" ht="12.75">
      <c r="A91" s="33" t="s">
        <v>50</v>
      </c>
      <c r="E91" s="34" t="s">
        <v>47</v>
      </c>
    </row>
    <row r="92" spans="1:5" ht="51">
      <c r="A92" s="35" t="s">
        <v>52</v>
      </c>
      <c r="E92" s="36" t="s">
        <v>1085</v>
      </c>
    </row>
    <row r="93" spans="1:5" ht="38.25">
      <c r="A93" t="s">
        <v>54</v>
      </c>
      <c r="E93" s="34" t="s">
        <v>1089</v>
      </c>
    </row>
    <row r="94" spans="1:18" ht="12.75" customHeight="1">
      <c r="A94" s="6" t="s">
        <v>43</v>
      </c>
      <c s="6"/>
      <c s="39" t="s">
        <v>22</v>
      </c>
      <c s="6"/>
      <c s="27" t="s">
        <v>475</v>
      </c>
      <c s="6"/>
      <c s="6"/>
      <c s="6"/>
      <c s="40">
        <f>0+Q94</f>
      </c>
      <c r="O94">
        <f>0+R94</f>
      </c>
      <c r="Q94">
        <f>0+I95+I99+I103+I107+I111+I115+I119+I123+I127</f>
      </c>
      <c>
        <f>0+O95+O99+O103+O107+O111+O115+O119+O123+O127</f>
      </c>
    </row>
    <row r="95" spans="1:16" ht="12.75">
      <c r="A95" s="25" t="s">
        <v>45</v>
      </c>
      <c s="29" t="s">
        <v>313</v>
      </c>
      <c s="29" t="s">
        <v>1090</v>
      </c>
      <c s="25" t="s">
        <v>47</v>
      </c>
      <c s="30" t="s">
        <v>1091</v>
      </c>
      <c s="31" t="s">
        <v>122</v>
      </c>
      <c s="32">
        <v>1.71</v>
      </c>
      <c s="32">
        <v>0</v>
      </c>
      <c s="32">
        <f>ROUND(ROUND(H95,2)*ROUND(G95,2),2)</f>
      </c>
      <c r="O95">
        <f>(I95*21)/100</f>
      </c>
      <c t="s">
        <v>22</v>
      </c>
    </row>
    <row r="96" spans="1:5" ht="25.5">
      <c r="A96" s="33" t="s">
        <v>50</v>
      </c>
      <c r="E96" s="34" t="s">
        <v>1092</v>
      </c>
    </row>
    <row r="97" spans="1:5" ht="25.5">
      <c r="A97" s="35" t="s">
        <v>52</v>
      </c>
      <c r="E97" s="36" t="s">
        <v>1093</v>
      </c>
    </row>
    <row r="98" spans="1:5" ht="51">
      <c r="A98" t="s">
        <v>54</v>
      </c>
      <c r="E98" s="34" t="s">
        <v>1094</v>
      </c>
    </row>
    <row r="99" spans="1:16" ht="12.75">
      <c r="A99" s="25" t="s">
        <v>45</v>
      </c>
      <c s="29" t="s">
        <v>317</v>
      </c>
      <c s="29" t="s">
        <v>1095</v>
      </c>
      <c s="25" t="s">
        <v>47</v>
      </c>
      <c s="30" t="s">
        <v>1096</v>
      </c>
      <c s="31" t="s">
        <v>122</v>
      </c>
      <c s="32">
        <v>0.6</v>
      </c>
      <c s="32">
        <v>0</v>
      </c>
      <c s="32">
        <f>ROUND(ROUND(H99,2)*ROUND(G99,2),2)</f>
      </c>
      <c r="O99">
        <f>(I99*21)/100</f>
      </c>
      <c t="s">
        <v>22</v>
      </c>
    </row>
    <row r="100" spans="1:5" ht="25.5">
      <c r="A100" s="33" t="s">
        <v>50</v>
      </c>
      <c r="E100" s="34" t="s">
        <v>1097</v>
      </c>
    </row>
    <row r="101" spans="1:5" ht="89.25">
      <c r="A101" s="35" t="s">
        <v>52</v>
      </c>
      <c r="E101" s="36" t="s">
        <v>1098</v>
      </c>
    </row>
    <row r="102" spans="1:5" ht="51">
      <c r="A102" t="s">
        <v>54</v>
      </c>
      <c r="E102" s="34" t="s">
        <v>1094</v>
      </c>
    </row>
    <row r="103" spans="1:16" ht="12.75">
      <c r="A103" s="25" t="s">
        <v>45</v>
      </c>
      <c s="29" t="s">
        <v>321</v>
      </c>
      <c s="29" t="s">
        <v>1099</v>
      </c>
      <c s="25" t="s">
        <v>47</v>
      </c>
      <c s="30" t="s">
        <v>1100</v>
      </c>
      <c s="31" t="s">
        <v>133</v>
      </c>
      <c s="32">
        <v>864</v>
      </c>
      <c s="32">
        <v>0</v>
      </c>
      <c s="32">
        <f>ROUND(ROUND(H103,2)*ROUND(G103,2),2)</f>
      </c>
      <c r="O103">
        <f>(I103*21)/100</f>
      </c>
      <c t="s">
        <v>22</v>
      </c>
    </row>
    <row r="104" spans="1:5" ht="63.75">
      <c r="A104" s="33" t="s">
        <v>50</v>
      </c>
      <c r="E104" s="34" t="s">
        <v>1101</v>
      </c>
    </row>
    <row r="105" spans="1:5" ht="51">
      <c r="A105" s="35" t="s">
        <v>52</v>
      </c>
      <c r="E105" s="36" t="s">
        <v>1102</v>
      </c>
    </row>
    <row r="106" spans="1:5" ht="51">
      <c r="A106" t="s">
        <v>54</v>
      </c>
      <c r="E106" s="34" t="s">
        <v>1103</v>
      </c>
    </row>
    <row r="107" spans="1:16" ht="12.75">
      <c r="A107" s="25" t="s">
        <v>45</v>
      </c>
      <c s="29" t="s">
        <v>326</v>
      </c>
      <c s="29" t="s">
        <v>1104</v>
      </c>
      <c s="25" t="s">
        <v>47</v>
      </c>
      <c s="30" t="s">
        <v>1105</v>
      </c>
      <c s="31" t="s">
        <v>185</v>
      </c>
      <c s="32">
        <v>234</v>
      </c>
      <c s="32">
        <v>0</v>
      </c>
      <c s="32">
        <f>ROUND(ROUND(H107,2)*ROUND(G107,2),2)</f>
      </c>
      <c r="O107">
        <f>(I107*21)/100</f>
      </c>
      <c t="s">
        <v>22</v>
      </c>
    </row>
    <row r="108" spans="1:5" ht="76.5">
      <c r="A108" s="33" t="s">
        <v>50</v>
      </c>
      <c r="E108" s="34" t="s">
        <v>1106</v>
      </c>
    </row>
    <row r="109" spans="1:5" ht="76.5">
      <c r="A109" s="35" t="s">
        <v>52</v>
      </c>
      <c r="E109" s="36" t="s">
        <v>1107</v>
      </c>
    </row>
    <row r="110" spans="1:5" ht="331.5">
      <c r="A110" t="s">
        <v>54</v>
      </c>
      <c r="E110" s="34" t="s">
        <v>1108</v>
      </c>
    </row>
    <row r="111" spans="1:16" ht="25.5">
      <c r="A111" s="25" t="s">
        <v>45</v>
      </c>
      <c s="29" t="s">
        <v>329</v>
      </c>
      <c s="29" t="s">
        <v>1109</v>
      </c>
      <c s="25" t="s">
        <v>47</v>
      </c>
      <c s="30" t="s">
        <v>1110</v>
      </c>
      <c s="31" t="s">
        <v>133</v>
      </c>
      <c s="32">
        <v>824</v>
      </c>
      <c s="32">
        <v>0</v>
      </c>
      <c s="32">
        <f>ROUND(ROUND(H111,2)*ROUND(G111,2),2)</f>
      </c>
      <c r="O111">
        <f>(I111*21)/100</f>
      </c>
      <c t="s">
        <v>22</v>
      </c>
    </row>
    <row r="112" spans="1:5" ht="51">
      <c r="A112" s="33" t="s">
        <v>50</v>
      </c>
      <c r="E112" s="34" t="s">
        <v>1111</v>
      </c>
    </row>
    <row r="113" spans="1:5" ht="51">
      <c r="A113" s="35" t="s">
        <v>52</v>
      </c>
      <c r="E113" s="36" t="s">
        <v>1112</v>
      </c>
    </row>
    <row r="114" spans="1:5" ht="63.75">
      <c r="A114" t="s">
        <v>54</v>
      </c>
      <c r="E114" s="34" t="s">
        <v>1113</v>
      </c>
    </row>
    <row r="115" spans="1:16" ht="25.5">
      <c r="A115" s="25" t="s">
        <v>45</v>
      </c>
      <c s="29" t="s">
        <v>331</v>
      </c>
      <c s="29" t="s">
        <v>1114</v>
      </c>
      <c s="25" t="s">
        <v>47</v>
      </c>
      <c s="30" t="s">
        <v>1115</v>
      </c>
      <c s="31" t="s">
        <v>133</v>
      </c>
      <c s="32">
        <v>40</v>
      </c>
      <c s="32">
        <v>0</v>
      </c>
      <c s="32">
        <f>ROUND(ROUND(H115,2)*ROUND(G115,2),2)</f>
      </c>
      <c r="O115">
        <f>(I115*21)/100</f>
      </c>
      <c t="s">
        <v>22</v>
      </c>
    </row>
    <row r="116" spans="1:5" ht="38.25">
      <c r="A116" s="33" t="s">
        <v>50</v>
      </c>
      <c r="E116" s="34" t="s">
        <v>1116</v>
      </c>
    </row>
    <row r="117" spans="1:5" ht="25.5">
      <c r="A117" s="35" t="s">
        <v>52</v>
      </c>
      <c r="E117" s="36" t="s">
        <v>1117</v>
      </c>
    </row>
    <row r="118" spans="1:5" ht="63.75">
      <c r="A118" t="s">
        <v>54</v>
      </c>
      <c r="E118" s="34" t="s">
        <v>1113</v>
      </c>
    </row>
    <row r="119" spans="1:16" ht="12.75">
      <c r="A119" s="25" t="s">
        <v>45</v>
      </c>
      <c s="29" t="s">
        <v>333</v>
      </c>
      <c s="29" t="s">
        <v>1118</v>
      </c>
      <c s="25" t="s">
        <v>47</v>
      </c>
      <c s="30" t="s">
        <v>1119</v>
      </c>
      <c s="31" t="s">
        <v>122</v>
      </c>
      <c s="32">
        <v>84.88</v>
      </c>
      <c s="32">
        <v>0</v>
      </c>
      <c s="32">
        <f>ROUND(ROUND(H119,2)*ROUND(G119,2),2)</f>
      </c>
      <c r="O119">
        <f>(I119*21)/100</f>
      </c>
      <c t="s">
        <v>22</v>
      </c>
    </row>
    <row r="120" spans="1:5" ht="25.5">
      <c r="A120" s="33" t="s">
        <v>50</v>
      </c>
      <c r="E120" s="34" t="s">
        <v>1120</v>
      </c>
    </row>
    <row r="121" spans="1:5" ht="76.5">
      <c r="A121" s="35" t="s">
        <v>52</v>
      </c>
      <c r="E121" s="36" t="s">
        <v>1121</v>
      </c>
    </row>
    <row r="122" spans="1:5" ht="369.75">
      <c r="A122" t="s">
        <v>54</v>
      </c>
      <c r="E122" s="34" t="s">
        <v>1122</v>
      </c>
    </row>
    <row r="123" spans="1:16" ht="12.75">
      <c r="A123" s="25" t="s">
        <v>45</v>
      </c>
      <c s="29" t="s">
        <v>338</v>
      </c>
      <c s="29" t="s">
        <v>506</v>
      </c>
      <c s="25" t="s">
        <v>47</v>
      </c>
      <c s="30" t="s">
        <v>507</v>
      </c>
      <c s="31" t="s">
        <v>105</v>
      </c>
      <c s="32">
        <v>16.13</v>
      </c>
      <c s="32">
        <v>0</v>
      </c>
      <c s="32">
        <f>ROUND(ROUND(H123,2)*ROUND(G123,2),2)</f>
      </c>
      <c r="O123">
        <f>(I123*21)/100</f>
      </c>
      <c t="s">
        <v>22</v>
      </c>
    </row>
    <row r="124" spans="1:5" ht="12.75">
      <c r="A124" s="33" t="s">
        <v>50</v>
      </c>
      <c r="E124" s="34" t="s">
        <v>508</v>
      </c>
    </row>
    <row r="125" spans="1:5" ht="12.75">
      <c r="A125" s="35" t="s">
        <v>52</v>
      </c>
      <c r="E125" s="36" t="s">
        <v>1123</v>
      </c>
    </row>
    <row r="126" spans="1:5" ht="267.75">
      <c r="A126" t="s">
        <v>54</v>
      </c>
      <c r="E126" s="34" t="s">
        <v>1124</v>
      </c>
    </row>
    <row r="127" spans="1:16" ht="12.75">
      <c r="A127" s="25" t="s">
        <v>45</v>
      </c>
      <c s="29" t="s">
        <v>343</v>
      </c>
      <c s="29" t="s">
        <v>1125</v>
      </c>
      <c s="25" t="s">
        <v>47</v>
      </c>
      <c s="30" t="s">
        <v>1126</v>
      </c>
      <c s="31" t="s">
        <v>185</v>
      </c>
      <c s="32">
        <v>76</v>
      </c>
      <c s="32">
        <v>0</v>
      </c>
      <c s="32">
        <f>ROUND(ROUND(H127,2)*ROUND(G127,2),2)</f>
      </c>
      <c r="O127">
        <f>(I127*21)/100</f>
      </c>
      <c t="s">
        <v>22</v>
      </c>
    </row>
    <row r="128" spans="1:5" ht="38.25">
      <c r="A128" s="33" t="s">
        <v>50</v>
      </c>
      <c r="E128" s="34" t="s">
        <v>1127</v>
      </c>
    </row>
    <row r="129" spans="1:5" ht="76.5">
      <c r="A129" s="35" t="s">
        <v>52</v>
      </c>
      <c r="E129" s="36" t="s">
        <v>1128</v>
      </c>
    </row>
    <row r="130" spans="1:5" ht="102">
      <c r="A130" t="s">
        <v>54</v>
      </c>
      <c r="E130" s="34" t="s">
        <v>1129</v>
      </c>
    </row>
    <row r="131" spans="1:18" ht="12.75" customHeight="1">
      <c r="A131" s="6" t="s">
        <v>43</v>
      </c>
      <c s="6"/>
      <c s="39" t="s">
        <v>23</v>
      </c>
      <c s="6"/>
      <c s="27" t="s">
        <v>511</v>
      </c>
      <c s="6"/>
      <c s="6"/>
      <c s="6"/>
      <c s="40">
        <f>0+Q131</f>
      </c>
      <c r="O131">
        <f>0+R131</f>
      </c>
      <c r="Q131">
        <f>0+I132+I136+I140+I144+I148</f>
      </c>
      <c>
        <f>0+O132+O136+O140+O144+O148</f>
      </c>
    </row>
    <row r="132" spans="1:16" ht="12.75">
      <c r="A132" s="25" t="s">
        <v>45</v>
      </c>
      <c s="29" t="s">
        <v>347</v>
      </c>
      <c s="29" t="s">
        <v>512</v>
      </c>
      <c s="25" t="s">
        <v>47</v>
      </c>
      <c s="30" t="s">
        <v>513</v>
      </c>
      <c s="31" t="s">
        <v>514</v>
      </c>
      <c s="32">
        <v>546</v>
      </c>
      <c s="32">
        <v>0</v>
      </c>
      <c s="32">
        <f>ROUND(ROUND(H132,2)*ROUND(G132,2),2)</f>
      </c>
      <c r="O132">
        <f>(I132*21)/100</f>
      </c>
      <c t="s">
        <v>22</v>
      </c>
    </row>
    <row r="133" spans="1:5" ht="12.75">
      <c r="A133" s="33" t="s">
        <v>50</v>
      </c>
      <c r="E133" s="34" t="s">
        <v>1130</v>
      </c>
    </row>
    <row r="134" spans="1:5" ht="76.5">
      <c r="A134" s="35" t="s">
        <v>52</v>
      </c>
      <c r="E134" s="36" t="s">
        <v>1131</v>
      </c>
    </row>
    <row r="135" spans="1:5" ht="25.5">
      <c r="A135" t="s">
        <v>54</v>
      </c>
      <c r="E135" s="34" t="s">
        <v>517</v>
      </c>
    </row>
    <row r="136" spans="1:16" ht="12.75">
      <c r="A136" s="25" t="s">
        <v>45</v>
      </c>
      <c s="29" t="s">
        <v>351</v>
      </c>
      <c s="29" t="s">
        <v>519</v>
      </c>
      <c s="25" t="s">
        <v>47</v>
      </c>
      <c s="30" t="s">
        <v>520</v>
      </c>
      <c s="31" t="s">
        <v>122</v>
      </c>
      <c s="32">
        <v>24.94</v>
      </c>
      <c s="32">
        <v>0</v>
      </c>
      <c s="32">
        <f>ROUND(ROUND(H136,2)*ROUND(G136,2),2)</f>
      </c>
      <c r="O136">
        <f>(I136*21)/100</f>
      </c>
      <c t="s">
        <v>22</v>
      </c>
    </row>
    <row r="137" spans="1:5" ht="38.25">
      <c r="A137" s="33" t="s">
        <v>50</v>
      </c>
      <c r="E137" s="34" t="s">
        <v>1132</v>
      </c>
    </row>
    <row r="138" spans="1:5" ht="76.5">
      <c r="A138" s="35" t="s">
        <v>52</v>
      </c>
      <c r="E138" s="36" t="s">
        <v>1133</v>
      </c>
    </row>
    <row r="139" spans="1:5" ht="382.5">
      <c r="A139" t="s">
        <v>54</v>
      </c>
      <c r="E139" s="34" t="s">
        <v>523</v>
      </c>
    </row>
    <row r="140" spans="1:16" ht="12.75">
      <c r="A140" s="25" t="s">
        <v>45</v>
      </c>
      <c s="29" t="s">
        <v>356</v>
      </c>
      <c s="29" t="s">
        <v>525</v>
      </c>
      <c s="25" t="s">
        <v>47</v>
      </c>
      <c s="30" t="s">
        <v>526</v>
      </c>
      <c s="31" t="s">
        <v>105</v>
      </c>
      <c s="32">
        <v>4.24</v>
      </c>
      <c s="32">
        <v>0</v>
      </c>
      <c s="32">
        <f>ROUND(ROUND(H140,2)*ROUND(G140,2),2)</f>
      </c>
      <c r="O140">
        <f>(I140*21)/100</f>
      </c>
      <c t="s">
        <v>22</v>
      </c>
    </row>
    <row r="141" spans="1:5" ht="12.75">
      <c r="A141" s="33" t="s">
        <v>50</v>
      </c>
      <c r="E141" s="34" t="s">
        <v>508</v>
      </c>
    </row>
    <row r="142" spans="1:5" ht="25.5">
      <c r="A142" s="35" t="s">
        <v>52</v>
      </c>
      <c r="E142" s="36" t="s">
        <v>1134</v>
      </c>
    </row>
    <row r="143" spans="1:5" ht="242.25">
      <c r="A143" t="s">
        <v>54</v>
      </c>
      <c r="E143" s="34" t="s">
        <v>1135</v>
      </c>
    </row>
    <row r="144" spans="1:16" ht="12.75">
      <c r="A144" s="25" t="s">
        <v>45</v>
      </c>
      <c s="29" t="s">
        <v>362</v>
      </c>
      <c s="29" t="s">
        <v>1136</v>
      </c>
      <c s="25" t="s">
        <v>47</v>
      </c>
      <c s="30" t="s">
        <v>1137</v>
      </c>
      <c s="31" t="s">
        <v>122</v>
      </c>
      <c s="32">
        <v>185.54</v>
      </c>
      <c s="32">
        <v>0</v>
      </c>
      <c s="32">
        <f>ROUND(ROUND(H144,2)*ROUND(G144,2),2)</f>
      </c>
      <c r="O144">
        <f>(I144*21)/100</f>
      </c>
      <c t="s">
        <v>22</v>
      </c>
    </row>
    <row r="145" spans="1:5" ht="51">
      <c r="A145" s="33" t="s">
        <v>50</v>
      </c>
      <c r="E145" s="34" t="s">
        <v>1138</v>
      </c>
    </row>
    <row r="146" spans="1:5" ht="216.75">
      <c r="A146" s="35" t="s">
        <v>52</v>
      </c>
      <c r="E146" s="36" t="s">
        <v>1139</v>
      </c>
    </row>
    <row r="147" spans="1:5" ht="369.75">
      <c r="A147" t="s">
        <v>54</v>
      </c>
      <c r="E147" s="34" t="s">
        <v>1140</v>
      </c>
    </row>
    <row r="148" spans="1:16" ht="12.75">
      <c r="A148" s="25" t="s">
        <v>45</v>
      </c>
      <c s="29" t="s">
        <v>518</v>
      </c>
      <c s="29" t="s">
        <v>1141</v>
      </c>
      <c s="25" t="s">
        <v>47</v>
      </c>
      <c s="30" t="s">
        <v>1142</v>
      </c>
      <c s="31" t="s">
        <v>105</v>
      </c>
      <c s="32">
        <v>25.98</v>
      </c>
      <c s="32">
        <v>0</v>
      </c>
      <c s="32">
        <f>ROUND(ROUND(H148,2)*ROUND(G148,2),2)</f>
      </c>
      <c r="O148">
        <f>(I148*21)/100</f>
      </c>
      <c t="s">
        <v>22</v>
      </c>
    </row>
    <row r="149" spans="1:5" ht="12.75">
      <c r="A149" s="33" t="s">
        <v>50</v>
      </c>
      <c r="E149" s="34" t="s">
        <v>508</v>
      </c>
    </row>
    <row r="150" spans="1:5" ht="25.5">
      <c r="A150" s="35" t="s">
        <v>52</v>
      </c>
      <c r="E150" s="36" t="s">
        <v>1143</v>
      </c>
    </row>
    <row r="151" spans="1:5" ht="267.75">
      <c r="A151" t="s">
        <v>54</v>
      </c>
      <c r="E151" s="34" t="s">
        <v>1124</v>
      </c>
    </row>
    <row r="152" spans="1:18" ht="12.75" customHeight="1">
      <c r="A152" s="6" t="s">
        <v>43</v>
      </c>
      <c s="6"/>
      <c s="39" t="s">
        <v>33</v>
      </c>
      <c s="6"/>
      <c s="27" t="s">
        <v>543</v>
      </c>
      <c s="6"/>
      <c s="6"/>
      <c s="6"/>
      <c s="40">
        <f>0+Q152</f>
      </c>
      <c r="O152">
        <f>0+R152</f>
      </c>
      <c r="Q152">
        <f>0+I153+I157+I161+I165+I169+I173+I177+I181+I185+I189+I193+I197+I201+I205+I209+I213</f>
      </c>
      <c>
        <f>0+O153+O157+O161+O165+O169+O173+O177+O181+O185+O189+O193+O197+O201+O205+O209+O213</f>
      </c>
    </row>
    <row r="153" spans="1:16" ht="12.75">
      <c r="A153" s="25" t="s">
        <v>45</v>
      </c>
      <c s="29" t="s">
        <v>524</v>
      </c>
      <c s="29" t="s">
        <v>1144</v>
      </c>
      <c s="25" t="s">
        <v>47</v>
      </c>
      <c s="30" t="s">
        <v>1145</v>
      </c>
      <c s="31" t="s">
        <v>122</v>
      </c>
      <c s="32">
        <v>22.8</v>
      </c>
      <c s="32">
        <v>0</v>
      </c>
      <c s="32">
        <f>ROUND(ROUND(H153,2)*ROUND(G153,2),2)</f>
      </c>
      <c r="O153">
        <f>(I153*21)/100</f>
      </c>
      <c t="s">
        <v>22</v>
      </c>
    </row>
    <row r="154" spans="1:5" ht="25.5">
      <c r="A154" s="33" t="s">
        <v>50</v>
      </c>
      <c r="E154" s="34" t="s">
        <v>1146</v>
      </c>
    </row>
    <row r="155" spans="1:5" ht="63.75">
      <c r="A155" s="35" t="s">
        <v>52</v>
      </c>
      <c r="E155" s="36" t="s">
        <v>1147</v>
      </c>
    </row>
    <row r="156" spans="1:5" ht="369.75">
      <c r="A156" t="s">
        <v>54</v>
      </c>
      <c r="E156" s="34" t="s">
        <v>1148</v>
      </c>
    </row>
    <row r="157" spans="1:16" ht="12.75">
      <c r="A157" s="25" t="s">
        <v>45</v>
      </c>
      <c s="29" t="s">
        <v>529</v>
      </c>
      <c s="29" t="s">
        <v>1149</v>
      </c>
      <c s="25" t="s">
        <v>47</v>
      </c>
      <c s="30" t="s">
        <v>1150</v>
      </c>
      <c s="31" t="s">
        <v>105</v>
      </c>
      <c s="32">
        <v>2.96</v>
      </c>
      <c s="32">
        <v>0</v>
      </c>
      <c s="32">
        <f>ROUND(ROUND(H157,2)*ROUND(G157,2),2)</f>
      </c>
      <c r="O157">
        <f>(I157*21)/100</f>
      </c>
      <c t="s">
        <v>22</v>
      </c>
    </row>
    <row r="158" spans="1:5" ht="12.75">
      <c r="A158" s="33" t="s">
        <v>50</v>
      </c>
      <c r="E158" s="34" t="s">
        <v>508</v>
      </c>
    </row>
    <row r="159" spans="1:5" ht="12.75">
      <c r="A159" s="35" t="s">
        <v>52</v>
      </c>
      <c r="E159" s="36" t="s">
        <v>1151</v>
      </c>
    </row>
    <row r="160" spans="1:5" ht="267.75">
      <c r="A160" t="s">
        <v>54</v>
      </c>
      <c r="E160" s="34" t="s">
        <v>1124</v>
      </c>
    </row>
    <row r="161" spans="1:16" ht="12.75">
      <c r="A161" s="25" t="s">
        <v>45</v>
      </c>
      <c s="29" t="s">
        <v>534</v>
      </c>
      <c s="29" t="s">
        <v>1152</v>
      </c>
      <c s="25" t="s">
        <v>47</v>
      </c>
      <c s="30" t="s">
        <v>1153</v>
      </c>
      <c s="31" t="s">
        <v>122</v>
      </c>
      <c s="32">
        <v>233.93</v>
      </c>
      <c s="32">
        <v>0</v>
      </c>
      <c s="32">
        <f>ROUND(ROUND(H161,2)*ROUND(G161,2),2)</f>
      </c>
      <c r="O161">
        <f>(I161*21)/100</f>
      </c>
      <c t="s">
        <v>22</v>
      </c>
    </row>
    <row r="162" spans="1:5" ht="51">
      <c r="A162" s="33" t="s">
        <v>50</v>
      </c>
      <c r="E162" s="34" t="s">
        <v>1154</v>
      </c>
    </row>
    <row r="163" spans="1:5" ht="76.5">
      <c r="A163" s="35" t="s">
        <v>52</v>
      </c>
      <c r="E163" s="36" t="s">
        <v>1155</v>
      </c>
    </row>
    <row r="164" spans="1:5" ht="369.75">
      <c r="A164" t="s">
        <v>54</v>
      </c>
      <c r="E164" s="34" t="s">
        <v>1140</v>
      </c>
    </row>
    <row r="165" spans="1:16" ht="12.75">
      <c r="A165" s="25" t="s">
        <v>45</v>
      </c>
      <c s="29" t="s">
        <v>538</v>
      </c>
      <c s="29" t="s">
        <v>1156</v>
      </c>
      <c s="25" t="s">
        <v>47</v>
      </c>
      <c s="30" t="s">
        <v>1157</v>
      </c>
      <c s="31" t="s">
        <v>105</v>
      </c>
      <c s="32">
        <v>44.45</v>
      </c>
      <c s="32">
        <v>0</v>
      </c>
      <c s="32">
        <f>ROUND(ROUND(H165,2)*ROUND(G165,2),2)</f>
      </c>
      <c r="O165">
        <f>(I165*21)/100</f>
      </c>
      <c t="s">
        <v>22</v>
      </c>
    </row>
    <row r="166" spans="1:5" ht="12.75">
      <c r="A166" s="33" t="s">
        <v>50</v>
      </c>
      <c r="E166" s="34" t="s">
        <v>508</v>
      </c>
    </row>
    <row r="167" spans="1:5" ht="25.5">
      <c r="A167" s="35" t="s">
        <v>52</v>
      </c>
      <c r="E167" s="36" t="s">
        <v>1158</v>
      </c>
    </row>
    <row r="168" spans="1:5" ht="267.75">
      <c r="A168" t="s">
        <v>54</v>
      </c>
      <c r="E168" s="34" t="s">
        <v>1159</v>
      </c>
    </row>
    <row r="169" spans="1:16" ht="12.75">
      <c r="A169" s="25" t="s">
        <v>45</v>
      </c>
      <c s="29" t="s">
        <v>544</v>
      </c>
      <c s="29" t="s">
        <v>1160</v>
      </c>
      <c s="25" t="s">
        <v>47</v>
      </c>
      <c s="30" t="s">
        <v>1161</v>
      </c>
      <c s="31" t="s">
        <v>105</v>
      </c>
      <c s="32">
        <v>9.1</v>
      </c>
      <c s="32">
        <v>0</v>
      </c>
      <c s="32">
        <f>ROUND(ROUND(H169,2)*ROUND(G169,2),2)</f>
      </c>
      <c r="O169">
        <f>(I169*21)/100</f>
      </c>
      <c t="s">
        <v>22</v>
      </c>
    </row>
    <row r="170" spans="1:5" ht="51">
      <c r="A170" s="33" t="s">
        <v>50</v>
      </c>
      <c r="E170" s="34" t="s">
        <v>1162</v>
      </c>
    </row>
    <row r="171" spans="1:5" ht="25.5">
      <c r="A171" s="35" t="s">
        <v>52</v>
      </c>
      <c r="E171" s="36" t="s">
        <v>1163</v>
      </c>
    </row>
    <row r="172" spans="1:5" ht="255">
      <c r="A172" t="s">
        <v>54</v>
      </c>
      <c r="E172" s="34" t="s">
        <v>1164</v>
      </c>
    </row>
    <row r="173" spans="1:16" ht="12.75">
      <c r="A173" s="25" t="s">
        <v>45</v>
      </c>
      <c s="29" t="s">
        <v>549</v>
      </c>
      <c s="29" t="s">
        <v>1165</v>
      </c>
      <c s="25" t="s">
        <v>47</v>
      </c>
      <c s="30" t="s">
        <v>1166</v>
      </c>
      <c s="31" t="s">
        <v>133</v>
      </c>
      <c s="32">
        <v>19</v>
      </c>
      <c s="32">
        <v>0</v>
      </c>
      <c s="32">
        <f>ROUND(ROUND(H173,2)*ROUND(G173,2),2)</f>
      </c>
      <c r="O173">
        <f>(I173*21)/100</f>
      </c>
      <c t="s">
        <v>22</v>
      </c>
    </row>
    <row r="174" spans="1:5" ht="38.25">
      <c r="A174" s="33" t="s">
        <v>50</v>
      </c>
      <c r="E174" s="34" t="s">
        <v>1167</v>
      </c>
    </row>
    <row r="175" spans="1:5" ht="25.5">
      <c r="A175" s="35" t="s">
        <v>52</v>
      </c>
      <c r="E175" s="36" t="s">
        <v>1168</v>
      </c>
    </row>
    <row r="176" spans="1:5" ht="51">
      <c r="A176" t="s">
        <v>54</v>
      </c>
      <c r="E176" s="34" t="s">
        <v>1169</v>
      </c>
    </row>
    <row r="177" spans="1:16" ht="12.75">
      <c r="A177" s="25" t="s">
        <v>45</v>
      </c>
      <c s="29" t="s">
        <v>554</v>
      </c>
      <c s="29" t="s">
        <v>1170</v>
      </c>
      <c s="25" t="s">
        <v>47</v>
      </c>
      <c s="30" t="s">
        <v>1171</v>
      </c>
      <c s="31" t="s">
        <v>89</v>
      </c>
      <c s="32">
        <v>4</v>
      </c>
      <c s="32">
        <v>0</v>
      </c>
      <c s="32">
        <f>ROUND(ROUND(H177,2)*ROUND(G177,2),2)</f>
      </c>
      <c r="O177">
        <f>(I177*21)/100</f>
      </c>
      <c t="s">
        <v>22</v>
      </c>
    </row>
    <row r="178" spans="1:5" ht="25.5">
      <c r="A178" s="33" t="s">
        <v>50</v>
      </c>
      <c r="E178" s="34" t="s">
        <v>1172</v>
      </c>
    </row>
    <row r="179" spans="1:5" ht="12.75">
      <c r="A179" s="35" t="s">
        <v>52</v>
      </c>
      <c r="E179" s="36" t="s">
        <v>91</v>
      </c>
    </row>
    <row r="180" spans="1:5" ht="229.5">
      <c r="A180" t="s">
        <v>54</v>
      </c>
      <c r="E180" s="34" t="s">
        <v>1173</v>
      </c>
    </row>
    <row r="181" spans="1:16" ht="12.75">
      <c r="A181" s="25" t="s">
        <v>45</v>
      </c>
      <c s="29" t="s">
        <v>560</v>
      </c>
      <c s="29" t="s">
        <v>1174</v>
      </c>
      <c s="25" t="s">
        <v>47</v>
      </c>
      <c s="30" t="s">
        <v>1175</v>
      </c>
      <c s="31" t="s">
        <v>122</v>
      </c>
      <c s="32">
        <v>2.54</v>
      </c>
      <c s="32">
        <v>0</v>
      </c>
      <c s="32">
        <f>ROUND(ROUND(H181,2)*ROUND(G181,2),2)</f>
      </c>
      <c r="O181">
        <f>(I181*21)/100</f>
      </c>
      <c t="s">
        <v>22</v>
      </c>
    </row>
    <row r="182" spans="1:5" ht="12.75">
      <c r="A182" s="33" t="s">
        <v>50</v>
      </c>
      <c r="E182" s="34" t="s">
        <v>1176</v>
      </c>
    </row>
    <row r="183" spans="1:5" ht="63.75">
      <c r="A183" s="35" t="s">
        <v>52</v>
      </c>
      <c r="E183" s="36" t="s">
        <v>1177</v>
      </c>
    </row>
    <row r="184" spans="1:5" ht="229.5">
      <c r="A184" t="s">
        <v>54</v>
      </c>
      <c r="E184" s="34" t="s">
        <v>1178</v>
      </c>
    </row>
    <row r="185" spans="1:16" ht="12.75">
      <c r="A185" s="25" t="s">
        <v>45</v>
      </c>
      <c s="29" t="s">
        <v>566</v>
      </c>
      <c s="29" t="s">
        <v>1179</v>
      </c>
      <c s="25" t="s">
        <v>47</v>
      </c>
      <c s="30" t="s">
        <v>1180</v>
      </c>
      <c s="31" t="s">
        <v>122</v>
      </c>
      <c s="32">
        <v>28.11</v>
      </c>
      <c s="32">
        <v>0</v>
      </c>
      <c s="32">
        <f>ROUND(ROUND(H185,2)*ROUND(G185,2),2)</f>
      </c>
      <c r="O185">
        <f>(I185*21)/100</f>
      </c>
      <c t="s">
        <v>22</v>
      </c>
    </row>
    <row r="186" spans="1:5" ht="12.75">
      <c r="A186" s="33" t="s">
        <v>50</v>
      </c>
      <c r="E186" s="34" t="s">
        <v>1181</v>
      </c>
    </row>
    <row r="187" spans="1:5" ht="140.25">
      <c r="A187" s="35" t="s">
        <v>52</v>
      </c>
      <c r="E187" s="36" t="s">
        <v>1182</v>
      </c>
    </row>
    <row r="188" spans="1:5" ht="369.75">
      <c r="A188" t="s">
        <v>54</v>
      </c>
      <c r="E188" s="34" t="s">
        <v>1140</v>
      </c>
    </row>
    <row r="189" spans="1:16" ht="12.75">
      <c r="A189" s="25" t="s">
        <v>45</v>
      </c>
      <c s="29" t="s">
        <v>572</v>
      </c>
      <c s="29" t="s">
        <v>1183</v>
      </c>
      <c s="25" t="s">
        <v>47</v>
      </c>
      <c s="30" t="s">
        <v>1184</v>
      </c>
      <c s="31" t="s">
        <v>122</v>
      </c>
      <c s="32">
        <v>7.6</v>
      </c>
      <c s="32">
        <v>0</v>
      </c>
      <c s="32">
        <f>ROUND(ROUND(H189,2)*ROUND(G189,2),2)</f>
      </c>
      <c r="O189">
        <f>(I189*21)/100</f>
      </c>
      <c t="s">
        <v>22</v>
      </c>
    </row>
    <row r="190" spans="1:5" ht="25.5">
      <c r="A190" s="33" t="s">
        <v>50</v>
      </c>
      <c r="E190" s="34" t="s">
        <v>1185</v>
      </c>
    </row>
    <row r="191" spans="1:5" ht="63.75">
      <c r="A191" s="35" t="s">
        <v>52</v>
      </c>
      <c r="E191" s="36" t="s">
        <v>1186</v>
      </c>
    </row>
    <row r="192" spans="1:5" ht="369.75">
      <c r="A192" t="s">
        <v>54</v>
      </c>
      <c r="E192" s="34" t="s">
        <v>1148</v>
      </c>
    </row>
    <row r="193" spans="1:16" ht="12.75">
      <c r="A193" s="25" t="s">
        <v>45</v>
      </c>
      <c s="29" t="s">
        <v>578</v>
      </c>
      <c s="29" t="s">
        <v>1187</v>
      </c>
      <c s="25" t="s">
        <v>47</v>
      </c>
      <c s="30" t="s">
        <v>1188</v>
      </c>
      <c s="31" t="s">
        <v>122</v>
      </c>
      <c s="32">
        <v>13.85</v>
      </c>
      <c s="32">
        <v>0</v>
      </c>
      <c s="32">
        <f>ROUND(ROUND(H193,2)*ROUND(G193,2),2)</f>
      </c>
      <c r="O193">
        <f>(I193*21)/100</f>
      </c>
      <c t="s">
        <v>22</v>
      </c>
    </row>
    <row r="194" spans="1:5" ht="25.5">
      <c r="A194" s="33" t="s">
        <v>50</v>
      </c>
      <c r="E194" s="34" t="s">
        <v>1189</v>
      </c>
    </row>
    <row r="195" spans="1:5" ht="12.75">
      <c r="A195" s="35" t="s">
        <v>52</v>
      </c>
      <c r="E195" s="36" t="s">
        <v>1190</v>
      </c>
    </row>
    <row r="196" spans="1:5" ht="369.75">
      <c r="A196" t="s">
        <v>54</v>
      </c>
      <c r="E196" s="34" t="s">
        <v>1148</v>
      </c>
    </row>
    <row r="197" spans="1:16" ht="12.75">
      <c r="A197" s="25" t="s">
        <v>45</v>
      </c>
      <c s="29" t="s">
        <v>585</v>
      </c>
      <c s="29" t="s">
        <v>1191</v>
      </c>
      <c s="25" t="s">
        <v>47</v>
      </c>
      <c s="30" t="s">
        <v>1192</v>
      </c>
      <c s="31" t="s">
        <v>122</v>
      </c>
      <c s="32">
        <v>4.2</v>
      </c>
      <c s="32">
        <v>0</v>
      </c>
      <c s="32">
        <f>ROUND(ROUND(H197,2)*ROUND(G197,2),2)</f>
      </c>
      <c r="O197">
        <f>(I197*21)/100</f>
      </c>
      <c t="s">
        <v>22</v>
      </c>
    </row>
    <row r="198" spans="1:5" ht="25.5">
      <c r="A198" s="33" t="s">
        <v>50</v>
      </c>
      <c r="E198" s="34" t="s">
        <v>1193</v>
      </c>
    </row>
    <row r="199" spans="1:5" ht="76.5">
      <c r="A199" s="35" t="s">
        <v>52</v>
      </c>
      <c r="E199" s="36" t="s">
        <v>1194</v>
      </c>
    </row>
    <row r="200" spans="1:5" ht="369.75">
      <c r="A200" t="s">
        <v>54</v>
      </c>
      <c r="E200" s="34" t="s">
        <v>1195</v>
      </c>
    </row>
    <row r="201" spans="1:16" ht="12.75">
      <c r="A201" s="25" t="s">
        <v>45</v>
      </c>
      <c s="29" t="s">
        <v>591</v>
      </c>
      <c s="29" t="s">
        <v>1196</v>
      </c>
      <c s="25" t="s">
        <v>47</v>
      </c>
      <c s="30" t="s">
        <v>1197</v>
      </c>
      <c s="31" t="s">
        <v>122</v>
      </c>
      <c s="32">
        <v>22.8</v>
      </c>
      <c s="32">
        <v>0</v>
      </c>
      <c s="32">
        <f>ROUND(ROUND(H201,2)*ROUND(G201,2),2)</f>
      </c>
      <c r="O201">
        <f>(I201*21)/100</f>
      </c>
      <c t="s">
        <v>22</v>
      </c>
    </row>
    <row r="202" spans="1:5" ht="25.5">
      <c r="A202" s="33" t="s">
        <v>50</v>
      </c>
      <c r="E202" s="34" t="s">
        <v>1198</v>
      </c>
    </row>
    <row r="203" spans="1:5" ht="89.25">
      <c r="A203" s="35" t="s">
        <v>52</v>
      </c>
      <c r="E203" s="36" t="s">
        <v>1199</v>
      </c>
    </row>
    <row r="204" spans="1:5" ht="38.25">
      <c r="A204" t="s">
        <v>54</v>
      </c>
      <c r="E204" s="34" t="s">
        <v>1200</v>
      </c>
    </row>
    <row r="205" spans="1:16" ht="12.75">
      <c r="A205" s="25" t="s">
        <v>45</v>
      </c>
      <c s="29" t="s">
        <v>594</v>
      </c>
      <c s="29" t="s">
        <v>1201</v>
      </c>
      <c s="25" t="s">
        <v>47</v>
      </c>
      <c s="30" t="s">
        <v>1202</v>
      </c>
      <c s="31" t="s">
        <v>122</v>
      </c>
      <c s="32">
        <v>101.65</v>
      </c>
      <c s="32">
        <v>0</v>
      </c>
      <c s="32">
        <f>ROUND(ROUND(H205,2)*ROUND(G205,2),2)</f>
      </c>
      <c r="O205">
        <f>(I205*21)/100</f>
      </c>
      <c t="s">
        <v>22</v>
      </c>
    </row>
    <row r="206" spans="1:5" ht="38.25">
      <c r="A206" s="33" t="s">
        <v>50</v>
      </c>
      <c r="E206" s="34" t="s">
        <v>1203</v>
      </c>
    </row>
    <row r="207" spans="1:5" ht="76.5">
      <c r="A207" s="35" t="s">
        <v>52</v>
      </c>
      <c r="E207" s="36" t="s">
        <v>1204</v>
      </c>
    </row>
    <row r="208" spans="1:5" ht="38.25">
      <c r="A208" t="s">
        <v>54</v>
      </c>
      <c r="E208" s="34" t="s">
        <v>1200</v>
      </c>
    </row>
    <row r="209" spans="1:16" ht="12.75">
      <c r="A209" s="25" t="s">
        <v>45</v>
      </c>
      <c s="29" t="s">
        <v>597</v>
      </c>
      <c s="29" t="s">
        <v>579</v>
      </c>
      <c s="25" t="s">
        <v>47</v>
      </c>
      <c s="30" t="s">
        <v>580</v>
      </c>
      <c s="31" t="s">
        <v>122</v>
      </c>
      <c s="32">
        <v>18.47</v>
      </c>
      <c s="32">
        <v>0</v>
      </c>
      <c s="32">
        <f>ROUND(ROUND(H209,2)*ROUND(G209,2),2)</f>
      </c>
      <c r="O209">
        <f>(I209*21)/100</f>
      </c>
      <c t="s">
        <v>22</v>
      </c>
    </row>
    <row r="210" spans="1:5" ht="51">
      <c r="A210" s="33" t="s">
        <v>50</v>
      </c>
      <c r="E210" s="34" t="s">
        <v>1205</v>
      </c>
    </row>
    <row r="211" spans="1:5" ht="242.25">
      <c r="A211" s="35" t="s">
        <v>52</v>
      </c>
      <c r="E211" s="36" t="s">
        <v>1206</v>
      </c>
    </row>
    <row r="212" spans="1:5" ht="102">
      <c r="A212" t="s">
        <v>54</v>
      </c>
      <c r="E212" s="34" t="s">
        <v>1207</v>
      </c>
    </row>
    <row r="213" spans="1:16" ht="12.75">
      <c r="A213" s="25" t="s">
        <v>45</v>
      </c>
      <c s="29" t="s">
        <v>604</v>
      </c>
      <c s="29" t="s">
        <v>1208</v>
      </c>
      <c s="25" t="s">
        <v>47</v>
      </c>
      <c s="30" t="s">
        <v>1209</v>
      </c>
      <c s="31" t="s">
        <v>122</v>
      </c>
      <c s="32">
        <v>8</v>
      </c>
      <c s="32">
        <v>0</v>
      </c>
      <c s="32">
        <f>ROUND(ROUND(H213,2)*ROUND(G213,2),2)</f>
      </c>
      <c r="O213">
        <f>(I213*21)/100</f>
      </c>
      <c t="s">
        <v>22</v>
      </c>
    </row>
    <row r="214" spans="1:5" ht="25.5">
      <c r="A214" s="33" t="s">
        <v>50</v>
      </c>
      <c r="E214" s="34" t="s">
        <v>1210</v>
      </c>
    </row>
    <row r="215" spans="1:5" ht="25.5">
      <c r="A215" s="35" t="s">
        <v>52</v>
      </c>
      <c r="E215" s="36" t="s">
        <v>1211</v>
      </c>
    </row>
    <row r="216" spans="1:5" ht="357">
      <c r="A216" t="s">
        <v>54</v>
      </c>
      <c r="E216" s="34" t="s">
        <v>1212</v>
      </c>
    </row>
    <row r="217" spans="1:18" ht="12.75" customHeight="1">
      <c r="A217" s="6" t="s">
        <v>43</v>
      </c>
      <c s="6"/>
      <c s="39" t="s">
        <v>35</v>
      </c>
      <c s="6"/>
      <c s="27" t="s">
        <v>584</v>
      </c>
      <c s="6"/>
      <c s="6"/>
      <c s="6"/>
      <c s="40">
        <f>0+Q217</f>
      </c>
      <c r="O217">
        <f>0+R217</f>
      </c>
      <c r="Q217">
        <f>0+I218+I222+I226+I230+I234</f>
      </c>
      <c>
        <f>0+O218+O222+O226+O230+O234</f>
      </c>
    </row>
    <row r="218" spans="1:16" ht="12.75">
      <c r="A218" s="25" t="s">
        <v>45</v>
      </c>
      <c s="29" t="s">
        <v>608</v>
      </c>
      <c s="29" t="s">
        <v>1213</v>
      </c>
      <c s="25" t="s">
        <v>47</v>
      </c>
      <c s="30" t="s">
        <v>1214</v>
      </c>
      <c s="31" t="s">
        <v>185</v>
      </c>
      <c s="32">
        <v>280.25</v>
      </c>
      <c s="32">
        <v>0</v>
      </c>
      <c s="32">
        <f>ROUND(ROUND(H218,2)*ROUND(G218,2),2)</f>
      </c>
      <c r="O218">
        <f>(I218*21)/100</f>
      </c>
      <c t="s">
        <v>22</v>
      </c>
    </row>
    <row r="219" spans="1:5" ht="25.5">
      <c r="A219" s="33" t="s">
        <v>50</v>
      </c>
      <c r="E219" s="34" t="s">
        <v>1215</v>
      </c>
    </row>
    <row r="220" spans="1:5" ht="38.25">
      <c r="A220" s="35" t="s">
        <v>52</v>
      </c>
      <c r="E220" s="36" t="s">
        <v>1216</v>
      </c>
    </row>
    <row r="221" spans="1:5" ht="51">
      <c r="A221" t="s">
        <v>54</v>
      </c>
      <c r="E221" s="34" t="s">
        <v>1217</v>
      </c>
    </row>
    <row r="222" spans="1:16" ht="12.75">
      <c r="A222" s="25" t="s">
        <v>45</v>
      </c>
      <c s="29" t="s">
        <v>612</v>
      </c>
      <c s="29" t="s">
        <v>649</v>
      </c>
      <c s="25" t="s">
        <v>47</v>
      </c>
      <c s="30" t="s">
        <v>650</v>
      </c>
      <c s="31" t="s">
        <v>185</v>
      </c>
      <c s="32">
        <v>48.8</v>
      </c>
      <c s="32">
        <v>0</v>
      </c>
      <c s="32">
        <f>ROUND(ROUND(H222,2)*ROUND(G222,2),2)</f>
      </c>
      <c r="O222">
        <f>(I222*21)/100</f>
      </c>
      <c t="s">
        <v>22</v>
      </c>
    </row>
    <row r="223" spans="1:5" ht="12.75">
      <c r="A223" s="33" t="s">
        <v>50</v>
      </c>
      <c r="E223" s="34" t="s">
        <v>1218</v>
      </c>
    </row>
    <row r="224" spans="1:5" ht="38.25">
      <c r="A224" s="35" t="s">
        <v>52</v>
      </c>
      <c r="E224" s="36" t="s">
        <v>1219</v>
      </c>
    </row>
    <row r="225" spans="1:5" ht="51">
      <c r="A225" t="s">
        <v>54</v>
      </c>
      <c r="E225" s="34" t="s">
        <v>653</v>
      </c>
    </row>
    <row r="226" spans="1:16" ht="12.75">
      <c r="A226" s="25" t="s">
        <v>45</v>
      </c>
      <c s="29" t="s">
        <v>616</v>
      </c>
      <c s="29" t="s">
        <v>1220</v>
      </c>
      <c s="25" t="s">
        <v>47</v>
      </c>
      <c s="30" t="s">
        <v>1221</v>
      </c>
      <c s="31" t="s">
        <v>185</v>
      </c>
      <c s="32">
        <v>280.25</v>
      </c>
      <c s="32">
        <v>0</v>
      </c>
      <c s="32">
        <f>ROUND(ROUND(H226,2)*ROUND(G226,2),2)</f>
      </c>
      <c r="O226">
        <f>(I226*21)/100</f>
      </c>
      <c t="s">
        <v>22</v>
      </c>
    </row>
    <row r="227" spans="1:5" ht="12.75">
      <c r="A227" s="33" t="s">
        <v>50</v>
      </c>
      <c r="E227" s="34" t="s">
        <v>1222</v>
      </c>
    </row>
    <row r="228" spans="1:5" ht="38.25">
      <c r="A228" s="35" t="s">
        <v>52</v>
      </c>
      <c r="E228" s="36" t="s">
        <v>1216</v>
      </c>
    </row>
    <row r="229" spans="1:5" ht="140.25">
      <c r="A229" t="s">
        <v>54</v>
      </c>
      <c r="E229" s="34" t="s">
        <v>659</v>
      </c>
    </row>
    <row r="230" spans="1:16" ht="12.75">
      <c r="A230" s="25" t="s">
        <v>45</v>
      </c>
      <c s="29" t="s">
        <v>621</v>
      </c>
      <c s="29" t="s">
        <v>1223</v>
      </c>
      <c s="25" t="s">
        <v>47</v>
      </c>
      <c s="30" t="s">
        <v>1224</v>
      </c>
      <c s="31" t="s">
        <v>185</v>
      </c>
      <c s="32">
        <v>308.75</v>
      </c>
      <c s="32">
        <v>0</v>
      </c>
      <c s="32">
        <f>ROUND(ROUND(H230,2)*ROUND(G230,2),2)</f>
      </c>
      <c r="O230">
        <f>(I230*21)/100</f>
      </c>
      <c t="s">
        <v>22</v>
      </c>
    </row>
    <row r="231" spans="1:5" ht="51">
      <c r="A231" s="33" t="s">
        <v>50</v>
      </c>
      <c r="E231" s="34" t="s">
        <v>1225</v>
      </c>
    </row>
    <row r="232" spans="1:5" ht="25.5">
      <c r="A232" s="35" t="s">
        <v>52</v>
      </c>
      <c r="E232" s="36" t="s">
        <v>1226</v>
      </c>
    </row>
    <row r="233" spans="1:5" ht="140.25">
      <c r="A233" t="s">
        <v>54</v>
      </c>
      <c r="E233" s="34" t="s">
        <v>659</v>
      </c>
    </row>
    <row r="234" spans="1:16" ht="12.75">
      <c r="A234" s="25" t="s">
        <v>45</v>
      </c>
      <c s="29" t="s">
        <v>627</v>
      </c>
      <c s="29" t="s">
        <v>1227</v>
      </c>
      <c s="25" t="s">
        <v>47</v>
      </c>
      <c s="30" t="s">
        <v>1228</v>
      </c>
      <c s="31" t="s">
        <v>185</v>
      </c>
      <c s="32">
        <v>308.75</v>
      </c>
      <c s="32">
        <v>0</v>
      </c>
      <c s="32">
        <f>ROUND(ROUND(H234,2)*ROUND(G234,2),2)</f>
      </c>
      <c r="O234">
        <f>(I234*21)/100</f>
      </c>
      <c t="s">
        <v>22</v>
      </c>
    </row>
    <row r="235" spans="1:5" ht="25.5">
      <c r="A235" s="33" t="s">
        <v>50</v>
      </c>
      <c r="E235" s="34" t="s">
        <v>1229</v>
      </c>
    </row>
    <row r="236" spans="1:5" ht="25.5">
      <c r="A236" s="35" t="s">
        <v>52</v>
      </c>
      <c r="E236" s="36" t="s">
        <v>1230</v>
      </c>
    </row>
    <row r="237" spans="1:5" ht="25.5">
      <c r="A237" t="s">
        <v>54</v>
      </c>
      <c r="E237" s="34" t="s">
        <v>1231</v>
      </c>
    </row>
    <row r="238" spans="1:18" ht="12.75" customHeight="1">
      <c r="A238" s="6" t="s">
        <v>43</v>
      </c>
      <c s="6"/>
      <c s="39" t="s">
        <v>70</v>
      </c>
      <c s="6"/>
      <c s="27" t="s">
        <v>691</v>
      </c>
      <c s="6"/>
      <c s="6"/>
      <c s="6"/>
      <c s="40">
        <f>0+Q238</f>
      </c>
      <c r="O238">
        <f>0+R238</f>
      </c>
      <c r="Q238">
        <f>0+I239+I243+I247+I251+I255+I259+I263</f>
      </c>
      <c>
        <f>0+O239+O243+O247+O251+O255+O259+O263</f>
      </c>
    </row>
    <row r="239" spans="1:16" ht="25.5">
      <c r="A239" s="25" t="s">
        <v>45</v>
      </c>
      <c s="29" t="s">
        <v>632</v>
      </c>
      <c s="29" t="s">
        <v>1232</v>
      </c>
      <c s="25" t="s">
        <v>47</v>
      </c>
      <c s="30" t="s">
        <v>1233</v>
      </c>
      <c s="31" t="s">
        <v>185</v>
      </c>
      <c s="32">
        <v>93.8</v>
      </c>
      <c s="32">
        <v>0</v>
      </c>
      <c s="32">
        <f>ROUND(ROUND(H239,2)*ROUND(G239,2),2)</f>
      </c>
      <c r="O239">
        <f>(I239*21)/100</f>
      </c>
      <c t="s">
        <v>22</v>
      </c>
    </row>
    <row r="240" spans="1:5" ht="38.25">
      <c r="A240" s="33" t="s">
        <v>50</v>
      </c>
      <c r="E240" s="34" t="s">
        <v>1234</v>
      </c>
    </row>
    <row r="241" spans="1:5" ht="140.25">
      <c r="A241" s="35" t="s">
        <v>52</v>
      </c>
      <c r="E241" s="36" t="s">
        <v>1235</v>
      </c>
    </row>
    <row r="242" spans="1:5" ht="191.25">
      <c r="A242" t="s">
        <v>54</v>
      </c>
      <c r="E242" s="34" t="s">
        <v>1236</v>
      </c>
    </row>
    <row r="243" spans="1:16" ht="12.75">
      <c r="A243" s="25" t="s">
        <v>45</v>
      </c>
      <c s="29" t="s">
        <v>638</v>
      </c>
      <c s="29" t="s">
        <v>693</v>
      </c>
      <c s="25" t="s">
        <v>47</v>
      </c>
      <c s="30" t="s">
        <v>694</v>
      </c>
      <c s="31" t="s">
        <v>185</v>
      </c>
      <c s="32">
        <v>27.8</v>
      </c>
      <c s="32">
        <v>0</v>
      </c>
      <c s="32">
        <f>ROUND(ROUND(H243,2)*ROUND(G243,2),2)</f>
      </c>
      <c r="O243">
        <f>(I243*21)/100</f>
      </c>
      <c t="s">
        <v>22</v>
      </c>
    </row>
    <row r="244" spans="1:5" ht="51">
      <c r="A244" s="33" t="s">
        <v>50</v>
      </c>
      <c r="E244" s="34" t="s">
        <v>1237</v>
      </c>
    </row>
    <row r="245" spans="1:5" ht="89.25">
      <c r="A245" s="35" t="s">
        <v>52</v>
      </c>
      <c r="E245" s="36" t="s">
        <v>1238</v>
      </c>
    </row>
    <row r="246" spans="1:5" ht="204">
      <c r="A246" t="s">
        <v>54</v>
      </c>
      <c r="E246" s="34" t="s">
        <v>1239</v>
      </c>
    </row>
    <row r="247" spans="1:16" ht="25.5">
      <c r="A247" s="25" t="s">
        <v>45</v>
      </c>
      <c s="29" t="s">
        <v>643</v>
      </c>
      <c s="29" t="s">
        <v>1240</v>
      </c>
      <c s="25" t="s">
        <v>47</v>
      </c>
      <c s="30" t="s">
        <v>1241</v>
      </c>
      <c s="31" t="s">
        <v>185</v>
      </c>
      <c s="32">
        <v>304.5</v>
      </c>
      <c s="32">
        <v>0</v>
      </c>
      <c s="32">
        <f>ROUND(ROUND(H247,2)*ROUND(G247,2),2)</f>
      </c>
      <c r="O247">
        <f>(I247*21)/100</f>
      </c>
      <c t="s">
        <v>22</v>
      </c>
    </row>
    <row r="248" spans="1:5" ht="38.25">
      <c r="A248" s="33" t="s">
        <v>50</v>
      </c>
      <c r="E248" s="34" t="s">
        <v>1242</v>
      </c>
    </row>
    <row r="249" spans="1:5" ht="38.25">
      <c r="A249" s="35" t="s">
        <v>52</v>
      </c>
      <c r="E249" s="36" t="s">
        <v>1243</v>
      </c>
    </row>
    <row r="250" spans="1:5" ht="204">
      <c r="A250" t="s">
        <v>54</v>
      </c>
      <c r="E250" s="34" t="s">
        <v>1244</v>
      </c>
    </row>
    <row r="251" spans="1:16" ht="12.75">
      <c r="A251" s="25" t="s">
        <v>45</v>
      </c>
      <c s="29" t="s">
        <v>648</v>
      </c>
      <c s="29" t="s">
        <v>699</v>
      </c>
      <c s="25" t="s">
        <v>47</v>
      </c>
      <c s="30" t="s">
        <v>700</v>
      </c>
      <c s="31" t="s">
        <v>185</v>
      </c>
      <c s="32">
        <v>48.32</v>
      </c>
      <c s="32">
        <v>0</v>
      </c>
      <c s="32">
        <f>ROUND(ROUND(H251,2)*ROUND(G251,2),2)</f>
      </c>
      <c r="O251">
        <f>(I251*21)/100</f>
      </c>
      <c t="s">
        <v>22</v>
      </c>
    </row>
    <row r="252" spans="1:5" ht="38.25">
      <c r="A252" s="33" t="s">
        <v>50</v>
      </c>
      <c r="E252" s="34" t="s">
        <v>1245</v>
      </c>
    </row>
    <row r="253" spans="1:5" ht="102">
      <c r="A253" s="35" t="s">
        <v>52</v>
      </c>
      <c r="E253" s="36" t="s">
        <v>1246</v>
      </c>
    </row>
    <row r="254" spans="1:5" ht="38.25">
      <c r="A254" t="s">
        <v>54</v>
      </c>
      <c r="E254" s="34" t="s">
        <v>1247</v>
      </c>
    </row>
    <row r="255" spans="1:16" ht="12.75">
      <c r="A255" s="25" t="s">
        <v>45</v>
      </c>
      <c s="29" t="s">
        <v>654</v>
      </c>
      <c s="29" t="s">
        <v>1248</v>
      </c>
      <c s="25" t="s">
        <v>47</v>
      </c>
      <c s="30" t="s">
        <v>1249</v>
      </c>
      <c s="31" t="s">
        <v>185</v>
      </c>
      <c s="32">
        <v>91.2</v>
      </c>
      <c s="32">
        <v>0</v>
      </c>
      <c s="32">
        <f>ROUND(ROUND(H255,2)*ROUND(G255,2),2)</f>
      </c>
      <c r="O255">
        <f>(I255*21)/100</f>
      </c>
      <c t="s">
        <v>22</v>
      </c>
    </row>
    <row r="256" spans="1:5" ht="25.5">
      <c r="A256" s="33" t="s">
        <v>50</v>
      </c>
      <c r="E256" s="34" t="s">
        <v>1250</v>
      </c>
    </row>
    <row r="257" spans="1:5" ht="102">
      <c r="A257" s="35" t="s">
        <v>52</v>
      </c>
      <c r="E257" s="36" t="s">
        <v>1251</v>
      </c>
    </row>
    <row r="258" spans="1:5" ht="38.25">
      <c r="A258" t="s">
        <v>54</v>
      </c>
      <c r="E258" s="34" t="s">
        <v>1247</v>
      </c>
    </row>
    <row r="259" spans="1:16" ht="12.75">
      <c r="A259" s="25" t="s">
        <v>45</v>
      </c>
      <c s="29" t="s">
        <v>660</v>
      </c>
      <c s="29" t="s">
        <v>1252</v>
      </c>
      <c s="25" t="s">
        <v>47</v>
      </c>
      <c s="30" t="s">
        <v>1253</v>
      </c>
      <c s="31" t="s">
        <v>185</v>
      </c>
      <c s="32">
        <v>29.7</v>
      </c>
      <c s="32">
        <v>0</v>
      </c>
      <c s="32">
        <f>ROUND(ROUND(H259,2)*ROUND(G259,2),2)</f>
      </c>
      <c r="O259">
        <f>(I259*21)/100</f>
      </c>
      <c t="s">
        <v>22</v>
      </c>
    </row>
    <row r="260" spans="1:5" ht="25.5">
      <c r="A260" s="33" t="s">
        <v>50</v>
      </c>
      <c r="E260" s="34" t="s">
        <v>1254</v>
      </c>
    </row>
    <row r="261" spans="1:5" ht="38.25">
      <c r="A261" s="35" t="s">
        <v>52</v>
      </c>
      <c r="E261" s="36" t="s">
        <v>1255</v>
      </c>
    </row>
    <row r="262" spans="1:5" ht="51">
      <c r="A262" t="s">
        <v>54</v>
      </c>
      <c r="E262" s="34" t="s">
        <v>709</v>
      </c>
    </row>
    <row r="263" spans="1:16" ht="12.75">
      <c r="A263" s="25" t="s">
        <v>45</v>
      </c>
      <c s="29" t="s">
        <v>665</v>
      </c>
      <c s="29" t="s">
        <v>705</v>
      </c>
      <c s="25" t="s">
        <v>47</v>
      </c>
      <c s="30" t="s">
        <v>706</v>
      </c>
      <c s="31" t="s">
        <v>185</v>
      </c>
      <c s="32">
        <v>26.46</v>
      </c>
      <c s="32">
        <v>0</v>
      </c>
      <c s="32">
        <f>ROUND(ROUND(H263,2)*ROUND(G263,2),2)</f>
      </c>
      <c r="O263">
        <f>(I263*21)/100</f>
      </c>
      <c t="s">
        <v>22</v>
      </c>
    </row>
    <row r="264" spans="1:5" ht="25.5">
      <c r="A264" s="33" t="s">
        <v>50</v>
      </c>
      <c r="E264" s="34" t="s">
        <v>1256</v>
      </c>
    </row>
    <row r="265" spans="1:5" ht="25.5">
      <c r="A265" s="35" t="s">
        <v>52</v>
      </c>
      <c r="E265" s="36" t="s">
        <v>1257</v>
      </c>
    </row>
    <row r="266" spans="1:5" ht="51">
      <c r="A266" t="s">
        <v>54</v>
      </c>
      <c r="E266" s="34" t="s">
        <v>709</v>
      </c>
    </row>
    <row r="267" spans="1:18" ht="12.75" customHeight="1">
      <c r="A267" s="6" t="s">
        <v>43</v>
      </c>
      <c s="6"/>
      <c s="39" t="s">
        <v>76</v>
      </c>
      <c s="6"/>
      <c s="27" t="s">
        <v>710</v>
      </c>
      <c s="6"/>
      <c s="6"/>
      <c s="6"/>
      <c s="40">
        <f>0+Q267</f>
      </c>
      <c r="O267">
        <f>0+R267</f>
      </c>
      <c r="Q267">
        <f>0+I268+I272+I276+I280</f>
      </c>
      <c>
        <f>0+O268+O272+O276+O280</f>
      </c>
    </row>
    <row r="268" spans="1:16" ht="12.75">
      <c r="A268" s="25" t="s">
        <v>45</v>
      </c>
      <c s="29" t="s">
        <v>670</v>
      </c>
      <c s="29" t="s">
        <v>1258</v>
      </c>
      <c s="25" t="s">
        <v>47</v>
      </c>
      <c s="30" t="s">
        <v>1259</v>
      </c>
      <c s="31" t="s">
        <v>133</v>
      </c>
      <c s="32">
        <v>52</v>
      </c>
      <c s="32">
        <v>0</v>
      </c>
      <c s="32">
        <f>ROUND(ROUND(H268,2)*ROUND(G268,2),2)</f>
      </c>
      <c r="O268">
        <f>(I268*21)/100</f>
      </c>
      <c t="s">
        <v>22</v>
      </c>
    </row>
    <row r="269" spans="1:5" ht="63.75">
      <c r="A269" s="33" t="s">
        <v>50</v>
      </c>
      <c r="E269" s="34" t="s">
        <v>1260</v>
      </c>
    </row>
    <row r="270" spans="1:5" ht="25.5">
      <c r="A270" s="35" t="s">
        <v>52</v>
      </c>
      <c r="E270" s="36" t="s">
        <v>1261</v>
      </c>
    </row>
    <row r="271" spans="1:5" ht="178.5">
      <c r="A271" t="s">
        <v>54</v>
      </c>
      <c r="E271" s="34" t="s">
        <v>1262</v>
      </c>
    </row>
    <row r="272" spans="1:16" ht="12.75">
      <c r="A272" s="25" t="s">
        <v>45</v>
      </c>
      <c s="29" t="s">
        <v>675</v>
      </c>
      <c s="29" t="s">
        <v>1263</v>
      </c>
      <c s="25" t="s">
        <v>47</v>
      </c>
      <c s="30" t="s">
        <v>1264</v>
      </c>
      <c s="31" t="s">
        <v>133</v>
      </c>
      <c s="32">
        <v>1.2</v>
      </c>
      <c s="32">
        <v>0</v>
      </c>
      <c s="32">
        <f>ROUND(ROUND(H272,2)*ROUND(G272,2),2)</f>
      </c>
      <c r="O272">
        <f>(I272*21)/100</f>
      </c>
      <c t="s">
        <v>22</v>
      </c>
    </row>
    <row r="273" spans="1:5" ht="25.5">
      <c r="A273" s="33" t="s">
        <v>50</v>
      </c>
      <c r="E273" s="34" t="s">
        <v>1265</v>
      </c>
    </row>
    <row r="274" spans="1:5" ht="12.75">
      <c r="A274" s="35" t="s">
        <v>52</v>
      </c>
      <c r="E274" s="36" t="s">
        <v>1266</v>
      </c>
    </row>
    <row r="275" spans="1:5" ht="255">
      <c r="A275" t="s">
        <v>54</v>
      </c>
      <c r="E275" s="34" t="s">
        <v>927</v>
      </c>
    </row>
    <row r="276" spans="1:16" ht="12.75">
      <c r="A276" s="25" t="s">
        <v>45</v>
      </c>
      <c s="29" t="s">
        <v>681</v>
      </c>
      <c s="29" t="s">
        <v>923</v>
      </c>
      <c s="25" t="s">
        <v>47</v>
      </c>
      <c s="30" t="s">
        <v>924</v>
      </c>
      <c s="31" t="s">
        <v>133</v>
      </c>
      <c s="32">
        <v>6.4</v>
      </c>
      <c s="32">
        <v>0</v>
      </c>
      <c s="32">
        <f>ROUND(ROUND(H276,2)*ROUND(G276,2),2)</f>
      </c>
      <c r="O276">
        <f>(I276*21)/100</f>
      </c>
      <c t="s">
        <v>22</v>
      </c>
    </row>
    <row r="277" spans="1:5" ht="25.5">
      <c r="A277" s="33" t="s">
        <v>50</v>
      </c>
      <c r="E277" s="34" t="s">
        <v>1267</v>
      </c>
    </row>
    <row r="278" spans="1:5" ht="25.5">
      <c r="A278" s="35" t="s">
        <v>52</v>
      </c>
      <c r="E278" s="36" t="s">
        <v>1268</v>
      </c>
    </row>
    <row r="279" spans="1:5" ht="255">
      <c r="A279" t="s">
        <v>54</v>
      </c>
      <c r="E279" s="34" t="s">
        <v>927</v>
      </c>
    </row>
    <row r="280" spans="1:16" ht="12.75">
      <c r="A280" s="25" t="s">
        <v>45</v>
      </c>
      <c s="29" t="s">
        <v>687</v>
      </c>
      <c s="29" t="s">
        <v>1269</v>
      </c>
      <c s="25" t="s">
        <v>47</v>
      </c>
      <c s="30" t="s">
        <v>1270</v>
      </c>
      <c s="31" t="s">
        <v>133</v>
      </c>
      <c s="32">
        <v>19</v>
      </c>
      <c s="32">
        <v>0</v>
      </c>
      <c s="32">
        <f>ROUND(ROUND(H280,2)*ROUND(G280,2),2)</f>
      </c>
      <c r="O280">
        <f>(I280*21)/100</f>
      </c>
      <c t="s">
        <v>22</v>
      </c>
    </row>
    <row r="281" spans="1:5" ht="51">
      <c r="A281" s="33" t="s">
        <v>50</v>
      </c>
      <c r="E281" s="34" t="s">
        <v>1271</v>
      </c>
    </row>
    <row r="282" spans="1:5" ht="25.5">
      <c r="A282" s="35" t="s">
        <v>52</v>
      </c>
      <c r="E282" s="36" t="s">
        <v>1272</v>
      </c>
    </row>
    <row r="283" spans="1:5" ht="242.25">
      <c r="A283" t="s">
        <v>54</v>
      </c>
      <c r="E283" s="34" t="s">
        <v>1273</v>
      </c>
    </row>
    <row r="284" spans="1:18" ht="12.75" customHeight="1">
      <c r="A284" s="6" t="s">
        <v>43</v>
      </c>
      <c s="6"/>
      <c s="39" t="s">
        <v>40</v>
      </c>
      <c s="6"/>
      <c s="27" t="s">
        <v>130</v>
      </c>
      <c s="6"/>
      <c s="6"/>
      <c s="6"/>
      <c s="40">
        <f>0+Q284</f>
      </c>
      <c r="O284">
        <f>0+R284</f>
      </c>
      <c r="Q284">
        <f>0+I285+I289+I293+I297+I301+I305+I309+I313+I317+I321+I325+I329+I333+I337</f>
      </c>
      <c>
        <f>0+O285+O289+O293+O297+O301+O305+O309+O313+O317+O321+O325+O329+O333+O337</f>
      </c>
    </row>
    <row r="285" spans="1:16" ht="12.75">
      <c r="A285" s="25" t="s">
        <v>45</v>
      </c>
      <c s="29" t="s">
        <v>692</v>
      </c>
      <c s="29" t="s">
        <v>1274</v>
      </c>
      <c s="25" t="s">
        <v>47</v>
      </c>
      <c s="30" t="s">
        <v>1275</v>
      </c>
      <c s="31" t="s">
        <v>133</v>
      </c>
      <c s="32">
        <v>82</v>
      </c>
      <c s="32">
        <v>0</v>
      </c>
      <c s="32">
        <f>ROUND(ROUND(H285,2)*ROUND(G285,2),2)</f>
      </c>
      <c r="O285">
        <f>(I285*21)/100</f>
      </c>
      <c t="s">
        <v>22</v>
      </c>
    </row>
    <row r="286" spans="1:5" ht="51">
      <c r="A286" s="33" t="s">
        <v>50</v>
      </c>
      <c r="E286" s="34" t="s">
        <v>1276</v>
      </c>
    </row>
    <row r="287" spans="1:5" ht="38.25">
      <c r="A287" s="35" t="s">
        <v>52</v>
      </c>
      <c r="E287" s="36" t="s">
        <v>1277</v>
      </c>
    </row>
    <row r="288" spans="1:5" ht="114.75">
      <c r="A288" t="s">
        <v>54</v>
      </c>
      <c r="E288" s="34" t="s">
        <v>1278</v>
      </c>
    </row>
    <row r="289" spans="1:16" ht="12.75">
      <c r="A289" s="25" t="s">
        <v>45</v>
      </c>
      <c s="29" t="s">
        <v>698</v>
      </c>
      <c s="29" t="s">
        <v>1279</v>
      </c>
      <c s="25" t="s">
        <v>47</v>
      </c>
      <c s="30" t="s">
        <v>1280</v>
      </c>
      <c s="31" t="s">
        <v>89</v>
      </c>
      <c s="32">
        <v>14</v>
      </c>
      <c s="32">
        <v>0</v>
      </c>
      <c s="32">
        <f>ROUND(ROUND(H289,2)*ROUND(G289,2),2)</f>
      </c>
      <c r="O289">
        <f>(I289*21)/100</f>
      </c>
      <c t="s">
        <v>22</v>
      </c>
    </row>
    <row r="290" spans="1:5" ht="12.75">
      <c r="A290" s="33" t="s">
        <v>50</v>
      </c>
      <c r="E290" s="34" t="s">
        <v>1281</v>
      </c>
    </row>
    <row r="291" spans="1:5" ht="51">
      <c r="A291" s="35" t="s">
        <v>52</v>
      </c>
      <c r="E291" s="36" t="s">
        <v>1282</v>
      </c>
    </row>
    <row r="292" spans="1:5" ht="38.25">
      <c r="A292" t="s">
        <v>54</v>
      </c>
      <c r="E292" s="34" t="s">
        <v>1283</v>
      </c>
    </row>
    <row r="293" spans="1:16" ht="12.75">
      <c r="A293" s="25" t="s">
        <v>45</v>
      </c>
      <c s="29" t="s">
        <v>704</v>
      </c>
      <c s="29" t="s">
        <v>1284</v>
      </c>
      <c s="25" t="s">
        <v>47</v>
      </c>
      <c s="30" t="s">
        <v>1285</v>
      </c>
      <c s="31" t="s">
        <v>89</v>
      </c>
      <c s="32">
        <v>4</v>
      </c>
      <c s="32">
        <v>0</v>
      </c>
      <c s="32">
        <f>ROUND(ROUND(H293,2)*ROUND(G293,2),2)</f>
      </c>
      <c r="O293">
        <f>(I293*21)/100</f>
      </c>
      <c t="s">
        <v>22</v>
      </c>
    </row>
    <row r="294" spans="1:5" ht="12.75">
      <c r="A294" s="33" t="s">
        <v>50</v>
      </c>
      <c r="E294" s="34" t="s">
        <v>1286</v>
      </c>
    </row>
    <row r="295" spans="1:5" ht="51">
      <c r="A295" s="35" t="s">
        <v>52</v>
      </c>
      <c r="E295" s="36" t="s">
        <v>1287</v>
      </c>
    </row>
    <row r="296" spans="1:5" ht="25.5">
      <c r="A296" t="s">
        <v>54</v>
      </c>
      <c r="E296" s="34" t="s">
        <v>1288</v>
      </c>
    </row>
    <row r="297" spans="1:16" ht="12.75">
      <c r="A297" s="25" t="s">
        <v>45</v>
      </c>
      <c s="29" t="s">
        <v>711</v>
      </c>
      <c s="29" t="s">
        <v>816</v>
      </c>
      <c s="25" t="s">
        <v>47</v>
      </c>
      <c s="30" t="s">
        <v>817</v>
      </c>
      <c s="31" t="s">
        <v>133</v>
      </c>
      <c s="32">
        <v>86</v>
      </c>
      <c s="32">
        <v>0</v>
      </c>
      <c s="32">
        <f>ROUND(ROUND(H297,2)*ROUND(G297,2),2)</f>
      </c>
      <c r="O297">
        <f>(I297*21)/100</f>
      </c>
      <c t="s">
        <v>22</v>
      </c>
    </row>
    <row r="298" spans="1:5" ht="25.5">
      <c r="A298" s="33" t="s">
        <v>50</v>
      </c>
      <c r="E298" s="34" t="s">
        <v>1289</v>
      </c>
    </row>
    <row r="299" spans="1:5" ht="89.25">
      <c r="A299" s="35" t="s">
        <v>52</v>
      </c>
      <c r="E299" s="36" t="s">
        <v>1290</v>
      </c>
    </row>
    <row r="300" spans="1:5" ht="51">
      <c r="A300" t="s">
        <v>54</v>
      </c>
      <c r="E300" s="34" t="s">
        <v>1291</v>
      </c>
    </row>
    <row r="301" spans="1:16" ht="12.75">
      <c r="A301" s="25" t="s">
        <v>45</v>
      </c>
      <c s="29" t="s">
        <v>717</v>
      </c>
      <c s="29" t="s">
        <v>822</v>
      </c>
      <c s="25" t="s">
        <v>47</v>
      </c>
      <c s="30" t="s">
        <v>823</v>
      </c>
      <c s="31" t="s">
        <v>133</v>
      </c>
      <c s="32">
        <v>20</v>
      </c>
      <c s="32">
        <v>0</v>
      </c>
      <c s="32">
        <f>ROUND(ROUND(H301,2)*ROUND(G301,2),2)</f>
      </c>
      <c r="O301">
        <f>(I301*21)/100</f>
      </c>
      <c t="s">
        <v>22</v>
      </c>
    </row>
    <row r="302" spans="1:5" ht="25.5">
      <c r="A302" s="33" t="s">
        <v>50</v>
      </c>
      <c r="E302" s="34" t="s">
        <v>1292</v>
      </c>
    </row>
    <row r="303" spans="1:5" ht="25.5">
      <c r="A303" s="35" t="s">
        <v>52</v>
      </c>
      <c r="E303" s="36" t="s">
        <v>1293</v>
      </c>
    </row>
    <row r="304" spans="1:5" ht="51">
      <c r="A304" t="s">
        <v>54</v>
      </c>
      <c r="E304" s="34" t="s">
        <v>1291</v>
      </c>
    </row>
    <row r="305" spans="1:16" ht="12.75">
      <c r="A305" s="25" t="s">
        <v>45</v>
      </c>
      <c s="29" t="s">
        <v>722</v>
      </c>
      <c s="29" t="s">
        <v>865</v>
      </c>
      <c s="25" t="s">
        <v>47</v>
      </c>
      <c s="30" t="s">
        <v>866</v>
      </c>
      <c s="31" t="s">
        <v>133</v>
      </c>
      <c s="32">
        <v>95.6</v>
      </c>
      <c s="32">
        <v>0</v>
      </c>
      <c s="32">
        <f>ROUND(ROUND(H305,2)*ROUND(G305,2),2)</f>
      </c>
      <c r="O305">
        <f>(I305*21)/100</f>
      </c>
      <c t="s">
        <v>22</v>
      </c>
    </row>
    <row r="306" spans="1:5" ht="76.5">
      <c r="A306" s="33" t="s">
        <v>50</v>
      </c>
      <c r="E306" s="34" t="s">
        <v>1294</v>
      </c>
    </row>
    <row r="307" spans="1:5" ht="25.5">
      <c r="A307" s="35" t="s">
        <v>52</v>
      </c>
      <c r="E307" s="36" t="s">
        <v>1295</v>
      </c>
    </row>
    <row r="308" spans="1:5" ht="38.25">
      <c r="A308" t="s">
        <v>54</v>
      </c>
      <c r="E308" s="34" t="s">
        <v>1296</v>
      </c>
    </row>
    <row r="309" spans="1:16" ht="12.75">
      <c r="A309" s="25" t="s">
        <v>45</v>
      </c>
      <c s="29" t="s">
        <v>728</v>
      </c>
      <c s="29" t="s">
        <v>1297</v>
      </c>
      <c s="25" t="s">
        <v>47</v>
      </c>
      <c s="30" t="s">
        <v>1298</v>
      </c>
      <c s="31" t="s">
        <v>133</v>
      </c>
      <c s="32">
        <v>69</v>
      </c>
      <c s="32">
        <v>0</v>
      </c>
      <c s="32">
        <f>ROUND(ROUND(H309,2)*ROUND(G309,2),2)</f>
      </c>
      <c r="O309">
        <f>(I309*21)/100</f>
      </c>
      <c t="s">
        <v>22</v>
      </c>
    </row>
    <row r="310" spans="1:5" ht="12.75">
      <c r="A310" s="33" t="s">
        <v>50</v>
      </c>
      <c r="E310" s="34" t="s">
        <v>47</v>
      </c>
    </row>
    <row r="311" spans="1:5" ht="63.75">
      <c r="A311" s="35" t="s">
        <v>52</v>
      </c>
      <c r="E311" s="36" t="s">
        <v>1299</v>
      </c>
    </row>
    <row r="312" spans="1:5" ht="38.25">
      <c r="A312" t="s">
        <v>54</v>
      </c>
      <c r="E312" s="34" t="s">
        <v>869</v>
      </c>
    </row>
    <row r="313" spans="1:16" ht="12.75">
      <c r="A313" s="25" t="s">
        <v>45</v>
      </c>
      <c s="29" t="s">
        <v>732</v>
      </c>
      <c s="29" t="s">
        <v>1300</v>
      </c>
      <c s="25" t="s">
        <v>47</v>
      </c>
      <c s="30" t="s">
        <v>1301</v>
      </c>
      <c s="31" t="s">
        <v>133</v>
      </c>
      <c s="32">
        <v>95.6</v>
      </c>
      <c s="32">
        <v>0</v>
      </c>
      <c s="32">
        <f>ROUND(ROUND(H313,2)*ROUND(G313,2),2)</f>
      </c>
      <c r="O313">
        <f>(I313*21)/100</f>
      </c>
      <c t="s">
        <v>22</v>
      </c>
    </row>
    <row r="314" spans="1:5" ht="12.75">
      <c r="A314" s="33" t="s">
        <v>50</v>
      </c>
      <c r="E314" s="34" t="s">
        <v>1302</v>
      </c>
    </row>
    <row r="315" spans="1:5" ht="25.5">
      <c r="A315" s="35" t="s">
        <v>52</v>
      </c>
      <c r="E315" s="36" t="s">
        <v>1303</v>
      </c>
    </row>
    <row r="316" spans="1:5" ht="25.5">
      <c r="A316" t="s">
        <v>54</v>
      </c>
      <c r="E316" s="34" t="s">
        <v>1304</v>
      </c>
    </row>
    <row r="317" spans="1:16" ht="12.75">
      <c r="A317" s="25" t="s">
        <v>45</v>
      </c>
      <c s="29" t="s">
        <v>738</v>
      </c>
      <c s="29" t="s">
        <v>1305</v>
      </c>
      <c s="25" t="s">
        <v>47</v>
      </c>
      <c s="30" t="s">
        <v>1306</v>
      </c>
      <c s="31" t="s">
        <v>133</v>
      </c>
      <c s="32">
        <v>22.2</v>
      </c>
      <c s="32">
        <v>0</v>
      </c>
      <c s="32">
        <f>ROUND(ROUND(H317,2)*ROUND(G317,2),2)</f>
      </c>
      <c r="O317">
        <f>(I317*21)/100</f>
      </c>
      <c t="s">
        <v>22</v>
      </c>
    </row>
    <row r="318" spans="1:5" ht="38.25">
      <c r="A318" s="33" t="s">
        <v>50</v>
      </c>
      <c r="E318" s="34" t="s">
        <v>1307</v>
      </c>
    </row>
    <row r="319" spans="1:5" ht="63.75">
      <c r="A319" s="35" t="s">
        <v>52</v>
      </c>
      <c r="E319" s="36" t="s">
        <v>1308</v>
      </c>
    </row>
    <row r="320" spans="1:5" ht="280.5">
      <c r="A320" t="s">
        <v>54</v>
      </c>
      <c r="E320" s="34" t="s">
        <v>1309</v>
      </c>
    </row>
    <row r="321" spans="1:16" ht="12.75">
      <c r="A321" s="25" t="s">
        <v>45</v>
      </c>
      <c s="29" t="s">
        <v>744</v>
      </c>
      <c s="29" t="s">
        <v>1310</v>
      </c>
      <c s="25" t="s">
        <v>47</v>
      </c>
      <c s="30" t="s">
        <v>1311</v>
      </c>
      <c s="31" t="s">
        <v>89</v>
      </c>
      <c s="32">
        <v>1</v>
      </c>
      <c s="32">
        <v>0</v>
      </c>
      <c s="32">
        <f>ROUND(ROUND(H321,2)*ROUND(G321,2),2)</f>
      </c>
      <c r="O321">
        <f>(I321*21)/100</f>
      </c>
      <c t="s">
        <v>22</v>
      </c>
    </row>
    <row r="322" spans="1:5" ht="25.5">
      <c r="A322" s="33" t="s">
        <v>50</v>
      </c>
      <c r="E322" s="34" t="s">
        <v>1312</v>
      </c>
    </row>
    <row r="323" spans="1:5" ht="12.75">
      <c r="A323" s="35" t="s">
        <v>52</v>
      </c>
      <c r="E323" s="36" t="s">
        <v>53</v>
      </c>
    </row>
    <row r="324" spans="1:5" ht="140.25">
      <c r="A324" t="s">
        <v>54</v>
      </c>
      <c r="E324" s="34" t="s">
        <v>1313</v>
      </c>
    </row>
    <row r="325" spans="1:16" ht="12.75">
      <c r="A325" s="25" t="s">
        <v>45</v>
      </c>
      <c s="29" t="s">
        <v>749</v>
      </c>
      <c s="29" t="s">
        <v>1314</v>
      </c>
      <c s="25" t="s">
        <v>47</v>
      </c>
      <c s="30" t="s">
        <v>1315</v>
      </c>
      <c s="31" t="s">
        <v>133</v>
      </c>
      <c s="32">
        <v>51</v>
      </c>
      <c s="32">
        <v>0</v>
      </c>
      <c s="32">
        <f>ROUND(ROUND(H325,2)*ROUND(G325,2),2)</f>
      </c>
      <c r="O325">
        <f>(I325*21)/100</f>
      </c>
      <c t="s">
        <v>22</v>
      </c>
    </row>
    <row r="326" spans="1:5" ht="12.75">
      <c r="A326" s="33" t="s">
        <v>50</v>
      </c>
      <c r="E326" s="34" t="s">
        <v>1316</v>
      </c>
    </row>
    <row r="327" spans="1:5" ht="102">
      <c r="A327" s="35" t="s">
        <v>52</v>
      </c>
      <c r="E327" s="36" t="s">
        <v>1317</v>
      </c>
    </row>
    <row r="328" spans="1:5" ht="89.25">
      <c r="A328" t="s">
        <v>54</v>
      </c>
      <c r="E328" s="34" t="s">
        <v>1318</v>
      </c>
    </row>
    <row r="329" spans="1:16" ht="12.75">
      <c r="A329" s="25" t="s">
        <v>45</v>
      </c>
      <c s="29" t="s">
        <v>754</v>
      </c>
      <c s="29" t="s">
        <v>1319</v>
      </c>
      <c s="25" t="s">
        <v>47</v>
      </c>
      <c s="30" t="s">
        <v>1320</v>
      </c>
      <c s="31" t="s">
        <v>89</v>
      </c>
      <c s="32">
        <v>6</v>
      </c>
      <c s="32">
        <v>0</v>
      </c>
      <c s="32">
        <f>ROUND(ROUND(H329,2)*ROUND(G329,2),2)</f>
      </c>
      <c r="O329">
        <f>(I329*21)/100</f>
      </c>
      <c t="s">
        <v>22</v>
      </c>
    </row>
    <row r="330" spans="1:5" ht="25.5">
      <c r="A330" s="33" t="s">
        <v>50</v>
      </c>
      <c r="E330" s="34" t="s">
        <v>1321</v>
      </c>
    </row>
    <row r="331" spans="1:5" ht="114.75">
      <c r="A331" s="35" t="s">
        <v>52</v>
      </c>
      <c r="E331" s="36" t="s">
        <v>1322</v>
      </c>
    </row>
    <row r="332" spans="1:5" ht="38.25">
      <c r="A332" t="s">
        <v>54</v>
      </c>
      <c r="E332" s="34" t="s">
        <v>1323</v>
      </c>
    </row>
    <row r="333" spans="1:16" ht="12.75">
      <c r="A333" s="25" t="s">
        <v>45</v>
      </c>
      <c s="29" t="s">
        <v>758</v>
      </c>
      <c s="29" t="s">
        <v>1324</v>
      </c>
      <c s="25" t="s">
        <v>47</v>
      </c>
      <c s="30" t="s">
        <v>1325</v>
      </c>
      <c s="31" t="s">
        <v>89</v>
      </c>
      <c s="32">
        <v>4</v>
      </c>
      <c s="32">
        <v>0</v>
      </c>
      <c s="32">
        <f>ROUND(ROUND(H333,2)*ROUND(G333,2),2)</f>
      </c>
      <c r="O333">
        <f>(I333*21)/100</f>
      </c>
      <c t="s">
        <v>22</v>
      </c>
    </row>
    <row r="334" spans="1:5" ht="38.25">
      <c r="A334" s="33" t="s">
        <v>50</v>
      </c>
      <c r="E334" s="34" t="s">
        <v>1326</v>
      </c>
    </row>
    <row r="335" spans="1:5" ht="25.5">
      <c r="A335" s="35" t="s">
        <v>52</v>
      </c>
      <c r="E335" s="36" t="s">
        <v>1327</v>
      </c>
    </row>
    <row r="336" spans="1:5" ht="267.75">
      <c r="A336" t="s">
        <v>54</v>
      </c>
      <c r="E336" s="34" t="s">
        <v>1328</v>
      </c>
    </row>
    <row r="337" spans="1:16" ht="12.75">
      <c r="A337" s="25" t="s">
        <v>45</v>
      </c>
      <c s="29" t="s">
        <v>763</v>
      </c>
      <c s="29" t="s">
        <v>1329</v>
      </c>
      <c s="25" t="s">
        <v>47</v>
      </c>
      <c s="30" t="s">
        <v>1330</v>
      </c>
      <c s="31" t="s">
        <v>89</v>
      </c>
      <c s="32">
        <v>8</v>
      </c>
      <c s="32">
        <v>0</v>
      </c>
      <c s="32">
        <f>ROUND(ROUND(H337,2)*ROUND(G337,2),2)</f>
      </c>
      <c r="O337">
        <f>(I337*21)/100</f>
      </c>
      <c t="s">
        <v>22</v>
      </c>
    </row>
    <row r="338" spans="1:5" ht="12.75">
      <c r="A338" s="33" t="s">
        <v>50</v>
      </c>
      <c r="E338" s="34" t="s">
        <v>1331</v>
      </c>
    </row>
    <row r="339" spans="1:5" ht="25.5">
      <c r="A339" s="35" t="s">
        <v>52</v>
      </c>
      <c r="E339" s="36" t="s">
        <v>1332</v>
      </c>
    </row>
    <row r="340" spans="1:5" ht="267.75">
      <c r="A340" t="s">
        <v>54</v>
      </c>
      <c r="E340" s="34" t="s">
        <v>1333</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16.xml><?xml version="1.0" encoding="utf-8"?>
<worksheet xmlns="http://schemas.openxmlformats.org/spreadsheetml/2006/main" xmlns:r="http://schemas.openxmlformats.org/officeDocument/2006/relationships">
  <sheetPr>
    <pageSetUpPr fitToPage="1"/>
  </sheetPr>
  <dimension ref="A1:R30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0+O8+O41+O94+O123+O144+O185+O206+O235+O244</f>
      </c>
      <c t="s">
        <v>23</v>
      </c>
    </row>
    <row r="3" spans="1:16" ht="15" customHeight="1">
      <c r="A3" t="s">
        <v>12</v>
      </c>
      <c s="12" t="s">
        <v>14</v>
      </c>
      <c s="13" t="s">
        <v>15</v>
      </c>
      <c s="1"/>
      <c s="14" t="s">
        <v>16</v>
      </c>
      <c s="1"/>
      <c s="9"/>
      <c s="8" t="s">
        <v>1334</v>
      </c>
      <c s="37">
        <f>0+I8+I41+I94+I123+I144+I185+I206+I235+I244</f>
      </c>
      <c r="O3" t="s">
        <v>19</v>
      </c>
      <c t="s">
        <v>22</v>
      </c>
    </row>
    <row r="4" spans="1:16" ht="15" customHeight="1">
      <c r="A4" t="s">
        <v>17</v>
      </c>
      <c s="16" t="s">
        <v>18</v>
      </c>
      <c s="17" t="s">
        <v>1334</v>
      </c>
      <c s="6"/>
      <c s="18" t="s">
        <v>1335</v>
      </c>
      <c s="6"/>
      <c s="6"/>
      <c s="19"/>
      <c s="19"/>
      <c r="O4" t="s">
        <v>20</v>
      </c>
      <c t="s">
        <v>22</v>
      </c>
    </row>
    <row r="5" spans="1:16" ht="12.75" customHeight="1">
      <c r="A5" s="15" t="s">
        <v>26</v>
      </c>
      <c s="15" t="s">
        <v>28</v>
      </c>
      <c s="15" t="s">
        <v>30</v>
      </c>
      <c s="15" t="s">
        <v>31</v>
      </c>
      <c s="15" t="s">
        <v>32</v>
      </c>
      <c s="15" t="s">
        <v>34</v>
      </c>
      <c s="15" t="s">
        <v>36</v>
      </c>
      <c s="15" t="s">
        <v>38</v>
      </c>
      <c s="15"/>
      <c r="O5" t="s">
        <v>21</v>
      </c>
      <c t="s">
        <v>22</v>
      </c>
    </row>
    <row r="6" spans="1:9" ht="12.75" customHeight="1">
      <c r="A6" s="15"/>
      <c s="15"/>
      <c s="15"/>
      <c s="15"/>
      <c s="15"/>
      <c s="15"/>
      <c s="15"/>
      <c s="15" t="s">
        <v>39</v>
      </c>
      <c s="15" t="s">
        <v>41</v>
      </c>
    </row>
    <row r="7" spans="1:9" ht="12.75" customHeight="1">
      <c r="A7" s="15" t="s">
        <v>27</v>
      </c>
      <c s="15" t="s">
        <v>29</v>
      </c>
      <c s="15" t="s">
        <v>22</v>
      </c>
      <c s="15" t="s">
        <v>23</v>
      </c>
      <c s="15" t="s">
        <v>33</v>
      </c>
      <c s="15" t="s">
        <v>35</v>
      </c>
      <c s="15" t="s">
        <v>37</v>
      </c>
      <c s="15" t="s">
        <v>40</v>
      </c>
      <c s="15" t="s">
        <v>42</v>
      </c>
    </row>
    <row r="8" spans="1:18" ht="12.75" customHeight="1">
      <c r="A8" s="19" t="s">
        <v>43</v>
      </c>
      <c s="19"/>
      <c s="26" t="s">
        <v>27</v>
      </c>
      <c s="19"/>
      <c s="27" t="s">
        <v>44</v>
      </c>
      <c s="19"/>
      <c s="19"/>
      <c s="19"/>
      <c s="28">
        <f>0+Q8</f>
      </c>
      <c r="O8">
        <f>0+R8</f>
      </c>
      <c r="Q8">
        <f>0+I9+I13+I17+I21+I25+I29+I33+I37</f>
      </c>
      <c>
        <f>0+O9+O13+O17+O21+O25+O29+O33+O37</f>
      </c>
    </row>
    <row r="9" spans="1:16" ht="12.75">
      <c r="A9" s="25" t="s">
        <v>45</v>
      </c>
      <c s="29" t="s">
        <v>29</v>
      </c>
      <c s="29" t="s">
        <v>103</v>
      </c>
      <c s="25" t="s">
        <v>47</v>
      </c>
      <c s="30" t="s">
        <v>104</v>
      </c>
      <c s="31" t="s">
        <v>105</v>
      </c>
      <c s="32">
        <v>1033.8</v>
      </c>
      <c s="32">
        <v>0</v>
      </c>
      <c s="32">
        <f>ROUND(ROUND(H9,2)*ROUND(G9,2),2)</f>
      </c>
      <c r="O9">
        <f>(I9*21)/100</f>
      </c>
      <c t="s">
        <v>22</v>
      </c>
    </row>
    <row r="10" spans="1:5" ht="12.75">
      <c r="A10" s="33" t="s">
        <v>50</v>
      </c>
      <c r="E10" s="34" t="s">
        <v>1336</v>
      </c>
    </row>
    <row r="11" spans="1:5" ht="12.75">
      <c r="A11" s="35" t="s">
        <v>52</v>
      </c>
      <c r="E11" s="36" t="s">
        <v>1337</v>
      </c>
    </row>
    <row r="12" spans="1:5" ht="25.5">
      <c r="A12" t="s">
        <v>54</v>
      </c>
      <c r="E12" s="34" t="s">
        <v>108</v>
      </c>
    </row>
    <row r="13" spans="1:16" ht="12.75">
      <c r="A13" s="25" t="s">
        <v>45</v>
      </c>
      <c s="29" t="s">
        <v>22</v>
      </c>
      <c s="29" t="s">
        <v>1036</v>
      </c>
      <c s="25" t="s">
        <v>47</v>
      </c>
      <c s="30" t="s">
        <v>1037</v>
      </c>
      <c s="31" t="s">
        <v>89</v>
      </c>
      <c s="32">
        <v>4</v>
      </c>
      <c s="32">
        <v>0</v>
      </c>
      <c s="32">
        <f>ROUND(ROUND(H13,2)*ROUND(G13,2),2)</f>
      </c>
      <c r="O13">
        <f>(I13*21)/100</f>
      </c>
      <c t="s">
        <v>22</v>
      </c>
    </row>
    <row r="14" spans="1:5" ht="63.75">
      <c r="A14" s="33" t="s">
        <v>50</v>
      </c>
      <c r="E14" s="34" t="s">
        <v>1038</v>
      </c>
    </row>
    <row r="15" spans="1:5" ht="12.75">
      <c r="A15" s="35" t="s">
        <v>52</v>
      </c>
      <c r="E15" s="36" t="s">
        <v>47</v>
      </c>
    </row>
    <row r="16" spans="1:5" ht="89.25">
      <c r="A16" t="s">
        <v>54</v>
      </c>
      <c r="E16" s="34" t="s">
        <v>1039</v>
      </c>
    </row>
    <row r="17" spans="1:16" ht="12.75">
      <c r="A17" s="25" t="s">
        <v>45</v>
      </c>
      <c s="29" t="s">
        <v>23</v>
      </c>
      <c s="29" t="s">
        <v>80</v>
      </c>
      <c s="25" t="s">
        <v>57</v>
      </c>
      <c s="30" t="s">
        <v>81</v>
      </c>
      <c s="31" t="s">
        <v>49</v>
      </c>
      <c s="32">
        <v>1</v>
      </c>
      <c s="32">
        <v>0</v>
      </c>
      <c s="32">
        <f>ROUND(ROUND(H17,2)*ROUND(G17,2),2)</f>
      </c>
      <c r="O17">
        <f>(I17*21)/100</f>
      </c>
      <c t="s">
        <v>22</v>
      </c>
    </row>
    <row r="18" spans="1:5" ht="12.75">
      <c r="A18" s="33" t="s">
        <v>50</v>
      </c>
      <c r="E18" s="34" t="s">
        <v>1040</v>
      </c>
    </row>
    <row r="19" spans="1:5" ht="12.75">
      <c r="A19" s="35" t="s">
        <v>52</v>
      </c>
      <c r="E19" s="36" t="s">
        <v>47</v>
      </c>
    </row>
    <row r="20" spans="1:5" ht="12.75">
      <c r="A20" t="s">
        <v>54</v>
      </c>
      <c r="E20" s="34" t="s">
        <v>69</v>
      </c>
    </row>
    <row r="21" spans="1:16" ht="12.75">
      <c r="A21" s="25" t="s">
        <v>45</v>
      </c>
      <c s="29" t="s">
        <v>33</v>
      </c>
      <c s="29" t="s">
        <v>80</v>
      </c>
      <c s="25" t="s">
        <v>60</v>
      </c>
      <c s="30" t="s">
        <v>81</v>
      </c>
      <c s="31" t="s">
        <v>49</v>
      </c>
      <c s="32">
        <v>1</v>
      </c>
      <c s="32">
        <v>0</v>
      </c>
      <c s="32">
        <f>ROUND(ROUND(H21,2)*ROUND(G21,2),2)</f>
      </c>
      <c r="O21">
        <f>(I21*21)/100</f>
      </c>
      <c t="s">
        <v>22</v>
      </c>
    </row>
    <row r="22" spans="1:5" ht="38.25">
      <c r="A22" s="33" t="s">
        <v>50</v>
      </c>
      <c r="E22" s="34" t="s">
        <v>1041</v>
      </c>
    </row>
    <row r="23" spans="1:5" ht="12.75">
      <c r="A23" s="35" t="s">
        <v>52</v>
      </c>
      <c r="E23" s="36" t="s">
        <v>53</v>
      </c>
    </row>
    <row r="24" spans="1:5" ht="12.75">
      <c r="A24" t="s">
        <v>54</v>
      </c>
      <c r="E24" s="34" t="s">
        <v>69</v>
      </c>
    </row>
    <row r="25" spans="1:16" ht="12.75">
      <c r="A25" s="25" t="s">
        <v>45</v>
      </c>
      <c s="29" t="s">
        <v>35</v>
      </c>
      <c s="29" t="s">
        <v>80</v>
      </c>
      <c s="25" t="s">
        <v>62</v>
      </c>
      <c s="30" t="s">
        <v>81</v>
      </c>
      <c s="31" t="s">
        <v>49</v>
      </c>
      <c s="32">
        <v>1</v>
      </c>
      <c s="32">
        <v>0</v>
      </c>
      <c s="32">
        <f>ROUND(ROUND(H25,2)*ROUND(G25,2),2)</f>
      </c>
      <c r="O25">
        <f>(I25*21)/100</f>
      </c>
      <c t="s">
        <v>22</v>
      </c>
    </row>
    <row r="26" spans="1:5" ht="12.75">
      <c r="A26" s="33" t="s">
        <v>50</v>
      </c>
      <c r="E26" s="34" t="s">
        <v>1042</v>
      </c>
    </row>
    <row r="27" spans="1:5" ht="12.75">
      <c r="A27" s="35" t="s">
        <v>52</v>
      </c>
      <c r="E27" s="36" t="s">
        <v>53</v>
      </c>
    </row>
    <row r="28" spans="1:5" ht="12.75">
      <c r="A28" t="s">
        <v>54</v>
      </c>
      <c r="E28" s="34" t="s">
        <v>69</v>
      </c>
    </row>
    <row r="29" spans="1:16" ht="12.75">
      <c r="A29" s="25" t="s">
        <v>45</v>
      </c>
      <c s="29" t="s">
        <v>37</v>
      </c>
      <c s="29" t="s">
        <v>1043</v>
      </c>
      <c s="25" t="s">
        <v>47</v>
      </c>
      <c s="30" t="s">
        <v>1044</v>
      </c>
      <c s="31" t="s">
        <v>89</v>
      </c>
      <c s="32">
        <v>1</v>
      </c>
      <c s="32">
        <v>0</v>
      </c>
      <c s="32">
        <f>ROUND(ROUND(H29,2)*ROUND(G29,2),2)</f>
      </c>
      <c r="O29">
        <f>(I29*21)/100</f>
      </c>
      <c t="s">
        <v>22</v>
      </c>
    </row>
    <row r="30" spans="1:5" ht="12.75">
      <c r="A30" s="33" t="s">
        <v>50</v>
      </c>
      <c r="E30" s="34" t="s">
        <v>1045</v>
      </c>
    </row>
    <row r="31" spans="1:5" ht="12.75">
      <c r="A31" s="35" t="s">
        <v>52</v>
      </c>
      <c r="E31" s="36" t="s">
        <v>47</v>
      </c>
    </row>
    <row r="32" spans="1:5" ht="12.75">
      <c r="A32" t="s">
        <v>54</v>
      </c>
      <c r="E32" s="34" t="s">
        <v>69</v>
      </c>
    </row>
    <row r="33" spans="1:16" ht="12.75">
      <c r="A33" s="25" t="s">
        <v>45</v>
      </c>
      <c s="29" t="s">
        <v>70</v>
      </c>
      <c s="29" t="s">
        <v>1046</v>
      </c>
      <c s="25" t="s">
        <v>47</v>
      </c>
      <c s="30" t="s">
        <v>1047</v>
      </c>
      <c s="31" t="s">
        <v>89</v>
      </c>
      <c s="32">
        <v>1</v>
      </c>
      <c s="32">
        <v>0</v>
      </c>
      <c s="32">
        <f>ROUND(ROUND(H33,2)*ROUND(G33,2),2)</f>
      </c>
      <c r="O33">
        <f>(I33*21)/100</f>
      </c>
      <c t="s">
        <v>22</v>
      </c>
    </row>
    <row r="34" spans="1:5" ht="12.75">
      <c r="A34" s="33" t="s">
        <v>50</v>
      </c>
      <c r="E34" s="34" t="s">
        <v>1048</v>
      </c>
    </row>
    <row r="35" spans="1:5" ht="12.75">
      <c r="A35" s="35" t="s">
        <v>52</v>
      </c>
      <c r="E35" s="36" t="s">
        <v>53</v>
      </c>
    </row>
    <row r="36" spans="1:5" ht="51">
      <c r="A36" t="s">
        <v>54</v>
      </c>
      <c r="E36" s="34" t="s">
        <v>1049</v>
      </c>
    </row>
    <row r="37" spans="1:16" ht="12.75">
      <c r="A37" s="25" t="s">
        <v>45</v>
      </c>
      <c s="29" t="s">
        <v>76</v>
      </c>
      <c s="29" t="s">
        <v>1050</v>
      </c>
      <c s="25" t="s">
        <v>47</v>
      </c>
      <c s="30" t="s">
        <v>1051</v>
      </c>
      <c s="31" t="s">
        <v>49</v>
      </c>
      <c s="32">
        <v>1</v>
      </c>
      <c s="32">
        <v>0</v>
      </c>
      <c s="32">
        <f>ROUND(ROUND(H37,2)*ROUND(G37,2),2)</f>
      </c>
      <c r="O37">
        <f>(I37*21)/100</f>
      </c>
      <c t="s">
        <v>22</v>
      </c>
    </row>
    <row r="38" spans="1:5" ht="12.75">
      <c r="A38" s="33" t="s">
        <v>50</v>
      </c>
      <c r="E38" s="34" t="s">
        <v>1052</v>
      </c>
    </row>
    <row r="39" spans="1:5" ht="12.75">
      <c r="A39" s="35" t="s">
        <v>52</v>
      </c>
      <c r="E39" s="36" t="s">
        <v>53</v>
      </c>
    </row>
    <row r="40" spans="1:5" ht="12.75">
      <c r="A40" t="s">
        <v>54</v>
      </c>
      <c r="E40" s="34" t="s">
        <v>1053</v>
      </c>
    </row>
    <row r="41" spans="1:18" ht="12.75" customHeight="1">
      <c r="A41" s="6" t="s">
        <v>43</v>
      </c>
      <c s="6"/>
      <c s="39" t="s">
        <v>29</v>
      </c>
      <c s="6"/>
      <c s="27" t="s">
        <v>119</v>
      </c>
      <c s="6"/>
      <c s="6"/>
      <c s="6"/>
      <c s="40">
        <f>0+Q41</f>
      </c>
      <c r="O41">
        <f>0+R41</f>
      </c>
      <c r="Q41">
        <f>0+I42+I46+I50+I54+I58+I62+I66+I70+I74+I78+I82+I86+I90</f>
      </c>
      <c>
        <f>0+O42+O46+O50+O54+O58+O62+O66+O70+O74+O78+O82+O86+O90</f>
      </c>
    </row>
    <row r="42" spans="1:16" ht="12.75">
      <c r="A42" s="25" t="s">
        <v>45</v>
      </c>
      <c s="29" t="s">
        <v>40</v>
      </c>
      <c s="29" t="s">
        <v>1338</v>
      </c>
      <c s="25" t="s">
        <v>47</v>
      </c>
      <c s="30" t="s">
        <v>1339</v>
      </c>
      <c s="31" t="s">
        <v>133</v>
      </c>
      <c s="32">
        <v>46</v>
      </c>
      <c s="32">
        <v>0</v>
      </c>
      <c s="32">
        <f>ROUND(ROUND(H42,2)*ROUND(G42,2),2)</f>
      </c>
      <c r="O42">
        <f>(I42*21)/100</f>
      </c>
      <c t="s">
        <v>22</v>
      </c>
    </row>
    <row r="43" spans="1:5" ht="51">
      <c r="A43" s="33" t="s">
        <v>50</v>
      </c>
      <c r="E43" s="34" t="s">
        <v>1340</v>
      </c>
    </row>
    <row r="44" spans="1:5" ht="25.5">
      <c r="A44" s="35" t="s">
        <v>52</v>
      </c>
      <c r="E44" s="36" t="s">
        <v>1341</v>
      </c>
    </row>
    <row r="45" spans="1:5" ht="38.25">
      <c r="A45" t="s">
        <v>54</v>
      </c>
      <c r="E45" s="34" t="s">
        <v>1342</v>
      </c>
    </row>
    <row r="46" spans="1:16" ht="12.75">
      <c r="A46" s="25" t="s">
        <v>45</v>
      </c>
      <c s="29" t="s">
        <v>42</v>
      </c>
      <c s="29" t="s">
        <v>403</v>
      </c>
      <c s="25" t="s">
        <v>57</v>
      </c>
      <c s="30" t="s">
        <v>404</v>
      </c>
      <c s="31" t="s">
        <v>122</v>
      </c>
      <c s="32">
        <v>754.3</v>
      </c>
      <c s="32">
        <v>0</v>
      </c>
      <c s="32">
        <f>ROUND(ROUND(H46,2)*ROUND(G46,2),2)</f>
      </c>
      <c r="O46">
        <f>(I46*21)/100</f>
      </c>
      <c t="s">
        <v>22</v>
      </c>
    </row>
    <row r="47" spans="1:5" ht="12.75">
      <c r="A47" s="33" t="s">
        <v>50</v>
      </c>
      <c r="E47" s="34" t="s">
        <v>1054</v>
      </c>
    </row>
    <row r="48" spans="1:5" ht="63.75">
      <c r="A48" s="35" t="s">
        <v>52</v>
      </c>
      <c r="E48" s="36" t="s">
        <v>1343</v>
      </c>
    </row>
    <row r="49" spans="1:5" ht="306">
      <c r="A49" t="s">
        <v>54</v>
      </c>
      <c r="E49" s="34" t="s">
        <v>1056</v>
      </c>
    </row>
    <row r="50" spans="1:16" ht="12.75">
      <c r="A50" s="25" t="s">
        <v>45</v>
      </c>
      <c s="29" t="s">
        <v>86</v>
      </c>
      <c s="29" t="s">
        <v>403</v>
      </c>
      <c s="25" t="s">
        <v>60</v>
      </c>
      <c s="30" t="s">
        <v>404</v>
      </c>
      <c s="31" t="s">
        <v>122</v>
      </c>
      <c s="32">
        <v>18</v>
      </c>
      <c s="32">
        <v>0</v>
      </c>
      <c s="32">
        <f>ROUND(ROUND(H50,2)*ROUND(G50,2),2)</f>
      </c>
      <c r="O50">
        <f>(I50*21)/100</f>
      </c>
      <c t="s">
        <v>22</v>
      </c>
    </row>
    <row r="51" spans="1:5" ht="12.75">
      <c r="A51" s="33" t="s">
        <v>50</v>
      </c>
      <c r="E51" s="34" t="s">
        <v>408</v>
      </c>
    </row>
    <row r="52" spans="1:5" ht="12.75">
      <c r="A52" s="35" t="s">
        <v>52</v>
      </c>
      <c r="E52" s="36" t="s">
        <v>1344</v>
      </c>
    </row>
    <row r="53" spans="1:5" ht="306">
      <c r="A53" t="s">
        <v>54</v>
      </c>
      <c r="E53" s="34" t="s">
        <v>407</v>
      </c>
    </row>
    <row r="54" spans="1:16" ht="12.75">
      <c r="A54" s="25" t="s">
        <v>45</v>
      </c>
      <c s="29" t="s">
        <v>93</v>
      </c>
      <c s="29" t="s">
        <v>416</v>
      </c>
      <c s="25" t="s">
        <v>47</v>
      </c>
      <c s="30" t="s">
        <v>417</v>
      </c>
      <c s="31" t="s">
        <v>122</v>
      </c>
      <c s="32">
        <v>445.7</v>
      </c>
      <c s="32">
        <v>0</v>
      </c>
      <c s="32">
        <f>ROUND(ROUND(H54,2)*ROUND(G54,2),2)</f>
      </c>
      <c r="O54">
        <f>(I54*21)/100</f>
      </c>
      <c t="s">
        <v>22</v>
      </c>
    </row>
    <row r="55" spans="1:5" ht="12.75">
      <c r="A55" s="33" t="s">
        <v>50</v>
      </c>
      <c r="E55" s="34" t="s">
        <v>1345</v>
      </c>
    </row>
    <row r="56" spans="1:5" ht="102">
      <c r="A56" s="35" t="s">
        <v>52</v>
      </c>
      <c r="E56" s="36" t="s">
        <v>1346</v>
      </c>
    </row>
    <row r="57" spans="1:5" ht="318.75">
      <c r="A57" t="s">
        <v>54</v>
      </c>
      <c r="E57" s="34" t="s">
        <v>1060</v>
      </c>
    </row>
    <row r="58" spans="1:16" ht="12.75">
      <c r="A58" s="25" t="s">
        <v>45</v>
      </c>
      <c s="29" t="s">
        <v>96</v>
      </c>
      <c s="29" t="s">
        <v>195</v>
      </c>
      <c s="25" t="s">
        <v>47</v>
      </c>
      <c s="30" t="s">
        <v>196</v>
      </c>
      <c s="31" t="s">
        <v>122</v>
      </c>
      <c s="32">
        <v>190.3</v>
      </c>
      <c s="32">
        <v>0</v>
      </c>
      <c s="32">
        <f>ROUND(ROUND(H58,2)*ROUND(G58,2),2)</f>
      </c>
      <c r="O58">
        <f>(I58*21)/100</f>
      </c>
      <c t="s">
        <v>22</v>
      </c>
    </row>
    <row r="59" spans="1:5" ht="12.75">
      <c r="A59" s="33" t="s">
        <v>50</v>
      </c>
      <c r="E59" s="34" t="s">
        <v>1347</v>
      </c>
    </row>
    <row r="60" spans="1:5" ht="25.5">
      <c r="A60" s="35" t="s">
        <v>52</v>
      </c>
      <c r="E60" s="36" t="s">
        <v>1348</v>
      </c>
    </row>
    <row r="61" spans="1:5" ht="318.75">
      <c r="A61" t="s">
        <v>54</v>
      </c>
      <c r="E61" s="34" t="s">
        <v>199</v>
      </c>
    </row>
    <row r="62" spans="1:16" ht="12.75">
      <c r="A62" s="25" t="s">
        <v>45</v>
      </c>
      <c s="29" t="s">
        <v>159</v>
      </c>
      <c s="29" t="s">
        <v>200</v>
      </c>
      <c s="25" t="s">
        <v>57</v>
      </c>
      <c s="30" t="s">
        <v>201</v>
      </c>
      <c s="31" t="s">
        <v>122</v>
      </c>
      <c s="32">
        <v>516.92</v>
      </c>
      <c s="32">
        <v>0</v>
      </c>
      <c s="32">
        <f>ROUND(ROUND(H62,2)*ROUND(G62,2),2)</f>
      </c>
      <c r="O62">
        <f>(I62*21)/100</f>
      </c>
      <c t="s">
        <v>22</v>
      </c>
    </row>
    <row r="63" spans="1:5" ht="12.75">
      <c r="A63" s="33" t="s">
        <v>50</v>
      </c>
      <c r="E63" s="34" t="s">
        <v>428</v>
      </c>
    </row>
    <row r="64" spans="1:5" ht="51">
      <c r="A64" s="35" t="s">
        <v>52</v>
      </c>
      <c r="E64" s="36" t="s">
        <v>1349</v>
      </c>
    </row>
    <row r="65" spans="1:5" ht="191.25">
      <c r="A65" t="s">
        <v>54</v>
      </c>
      <c r="E65" s="34" t="s">
        <v>1064</v>
      </c>
    </row>
    <row r="66" spans="1:16" ht="12.75">
      <c r="A66" s="25" t="s">
        <v>45</v>
      </c>
      <c s="29" t="s">
        <v>164</v>
      </c>
      <c s="29" t="s">
        <v>200</v>
      </c>
      <c s="25" t="s">
        <v>60</v>
      </c>
      <c s="30" t="s">
        <v>201</v>
      </c>
      <c s="31" t="s">
        <v>122</v>
      </c>
      <c s="32">
        <v>190.3</v>
      </c>
      <c s="32">
        <v>0</v>
      </c>
      <c s="32">
        <f>ROUND(ROUND(H66,2)*ROUND(G66,2),2)</f>
      </c>
      <c r="O66">
        <f>(I66*21)/100</f>
      </c>
      <c t="s">
        <v>22</v>
      </c>
    </row>
    <row r="67" spans="1:5" ht="12.75">
      <c r="A67" s="33" t="s">
        <v>50</v>
      </c>
      <c r="E67" s="34" t="s">
        <v>202</v>
      </c>
    </row>
    <row r="68" spans="1:5" ht="12.75">
      <c r="A68" s="35" t="s">
        <v>52</v>
      </c>
      <c r="E68" s="36" t="s">
        <v>1350</v>
      </c>
    </row>
    <row r="69" spans="1:5" ht="191.25">
      <c r="A69" t="s">
        <v>54</v>
      </c>
      <c r="E69" s="34" t="s">
        <v>204</v>
      </c>
    </row>
    <row r="70" spans="1:16" ht="12.75">
      <c r="A70" s="25" t="s">
        <v>45</v>
      </c>
      <c s="29" t="s">
        <v>170</v>
      </c>
      <c s="29" t="s">
        <v>444</v>
      </c>
      <c s="25" t="s">
        <v>57</v>
      </c>
      <c s="30" t="s">
        <v>445</v>
      </c>
      <c s="31" t="s">
        <v>122</v>
      </c>
      <c s="32">
        <v>564</v>
      </c>
      <c s="32">
        <v>0</v>
      </c>
      <c s="32">
        <f>ROUND(ROUND(H70,2)*ROUND(G70,2),2)</f>
      </c>
      <c r="O70">
        <f>(I70*21)/100</f>
      </c>
      <c t="s">
        <v>22</v>
      </c>
    </row>
    <row r="71" spans="1:5" ht="51">
      <c r="A71" s="33" t="s">
        <v>50</v>
      </c>
      <c r="E71" s="34" t="s">
        <v>1351</v>
      </c>
    </row>
    <row r="72" spans="1:5" ht="38.25">
      <c r="A72" s="35" t="s">
        <v>52</v>
      </c>
      <c r="E72" s="36" t="s">
        <v>1352</v>
      </c>
    </row>
    <row r="73" spans="1:5" ht="229.5">
      <c r="A73" t="s">
        <v>54</v>
      </c>
      <c r="E73" s="34" t="s">
        <v>1068</v>
      </c>
    </row>
    <row r="74" spans="1:16" ht="12.75">
      <c r="A74" s="25" t="s">
        <v>45</v>
      </c>
      <c s="29" t="s">
        <v>176</v>
      </c>
      <c s="29" t="s">
        <v>444</v>
      </c>
      <c s="25" t="s">
        <v>60</v>
      </c>
      <c s="30" t="s">
        <v>445</v>
      </c>
      <c s="31" t="s">
        <v>122</v>
      </c>
      <c s="32">
        <v>158.7</v>
      </c>
      <c s="32">
        <v>0</v>
      </c>
      <c s="32">
        <f>ROUND(ROUND(H74,2)*ROUND(G74,2),2)</f>
      </c>
      <c r="O74">
        <f>(I74*21)/100</f>
      </c>
      <c t="s">
        <v>22</v>
      </c>
    </row>
    <row r="75" spans="1:5" ht="25.5">
      <c r="A75" s="33" t="s">
        <v>50</v>
      </c>
      <c r="E75" s="34" t="s">
        <v>1066</v>
      </c>
    </row>
    <row r="76" spans="1:5" ht="178.5">
      <c r="A76" s="35" t="s">
        <v>52</v>
      </c>
      <c r="E76" s="36" t="s">
        <v>1353</v>
      </c>
    </row>
    <row r="77" spans="1:5" ht="229.5">
      <c r="A77" t="s">
        <v>54</v>
      </c>
      <c r="E77" s="34" t="s">
        <v>1068</v>
      </c>
    </row>
    <row r="78" spans="1:16" ht="12.75">
      <c r="A78" s="25" t="s">
        <v>45</v>
      </c>
      <c s="29" t="s">
        <v>182</v>
      </c>
      <c s="29" t="s">
        <v>1069</v>
      </c>
      <c s="25" t="s">
        <v>47</v>
      </c>
      <c s="30" t="s">
        <v>1070</v>
      </c>
      <c s="31" t="s">
        <v>122</v>
      </c>
      <c s="32">
        <v>31.63</v>
      </c>
      <c s="32">
        <v>0</v>
      </c>
      <c s="32">
        <f>ROUND(ROUND(H78,2)*ROUND(G78,2),2)</f>
      </c>
      <c r="O78">
        <f>(I78*21)/100</f>
      </c>
      <c t="s">
        <v>22</v>
      </c>
    </row>
    <row r="79" spans="1:5" ht="25.5">
      <c r="A79" s="33" t="s">
        <v>50</v>
      </c>
      <c r="E79" s="34" t="s">
        <v>1354</v>
      </c>
    </row>
    <row r="80" spans="1:5" ht="63.75">
      <c r="A80" s="35" t="s">
        <v>52</v>
      </c>
      <c r="E80" s="36" t="s">
        <v>1355</v>
      </c>
    </row>
    <row r="81" spans="1:5" ht="280.5">
      <c r="A81" t="s">
        <v>54</v>
      </c>
      <c r="E81" s="34" t="s">
        <v>1073</v>
      </c>
    </row>
    <row r="82" spans="1:16" ht="12.75">
      <c r="A82" s="25" t="s">
        <v>45</v>
      </c>
      <c s="29" t="s">
        <v>303</v>
      </c>
      <c s="29" t="s">
        <v>1074</v>
      </c>
      <c s="25" t="s">
        <v>47</v>
      </c>
      <c s="30" t="s">
        <v>1075</v>
      </c>
      <c s="31" t="s">
        <v>185</v>
      </c>
      <c s="32">
        <v>120</v>
      </c>
      <c s="32">
        <v>0</v>
      </c>
      <c s="32">
        <f>ROUND(ROUND(H82,2)*ROUND(G82,2),2)</f>
      </c>
      <c r="O82">
        <f>(I82*21)/100</f>
      </c>
      <c t="s">
        <v>22</v>
      </c>
    </row>
    <row r="83" spans="1:5" ht="12.75">
      <c r="A83" s="33" t="s">
        <v>50</v>
      </c>
      <c r="E83" s="34" t="s">
        <v>1076</v>
      </c>
    </row>
    <row r="84" spans="1:5" ht="25.5">
      <c r="A84" s="35" t="s">
        <v>52</v>
      </c>
      <c r="E84" s="36" t="s">
        <v>1356</v>
      </c>
    </row>
    <row r="85" spans="1:5" ht="38.25">
      <c r="A85" t="s">
        <v>54</v>
      </c>
      <c r="E85" s="34" t="s">
        <v>1078</v>
      </c>
    </row>
    <row r="86" spans="1:16" ht="12.75">
      <c r="A86" s="25" t="s">
        <v>45</v>
      </c>
      <c s="29" t="s">
        <v>305</v>
      </c>
      <c s="29" t="s">
        <v>1083</v>
      </c>
      <c s="25" t="s">
        <v>47</v>
      </c>
      <c s="30" t="s">
        <v>1084</v>
      </c>
      <c s="31" t="s">
        <v>185</v>
      </c>
      <c s="32">
        <v>120</v>
      </c>
      <c s="32">
        <v>0</v>
      </c>
      <c s="32">
        <f>ROUND(ROUND(H86,2)*ROUND(G86,2),2)</f>
      </c>
      <c r="O86">
        <f>(I86*21)/100</f>
      </c>
      <c t="s">
        <v>22</v>
      </c>
    </row>
    <row r="87" spans="1:5" ht="12.75">
      <c r="A87" s="33" t="s">
        <v>50</v>
      </c>
      <c r="E87" s="34" t="s">
        <v>47</v>
      </c>
    </row>
    <row r="88" spans="1:5" ht="12.75">
      <c r="A88" s="35" t="s">
        <v>52</v>
      </c>
      <c r="E88" s="36" t="s">
        <v>1357</v>
      </c>
    </row>
    <row r="89" spans="1:5" ht="25.5">
      <c r="A89" t="s">
        <v>54</v>
      </c>
      <c r="E89" s="34" t="s">
        <v>1086</v>
      </c>
    </row>
    <row r="90" spans="1:16" ht="12.75">
      <c r="A90" s="25" t="s">
        <v>45</v>
      </c>
      <c s="29" t="s">
        <v>309</v>
      </c>
      <c s="29" t="s">
        <v>1087</v>
      </c>
      <c s="25" t="s">
        <v>47</v>
      </c>
      <c s="30" t="s">
        <v>1088</v>
      </c>
      <c s="31" t="s">
        <v>185</v>
      </c>
      <c s="32">
        <v>120</v>
      </c>
      <c s="32">
        <v>0</v>
      </c>
      <c s="32">
        <f>ROUND(ROUND(H90,2)*ROUND(G90,2),2)</f>
      </c>
      <c r="O90">
        <f>(I90*21)/100</f>
      </c>
      <c t="s">
        <v>22</v>
      </c>
    </row>
    <row r="91" spans="1:5" ht="12.75">
      <c r="A91" s="33" t="s">
        <v>50</v>
      </c>
      <c r="E91" s="34" t="s">
        <v>47</v>
      </c>
    </row>
    <row r="92" spans="1:5" ht="12.75">
      <c r="A92" s="35" t="s">
        <v>52</v>
      </c>
      <c r="E92" s="36" t="s">
        <v>1358</v>
      </c>
    </row>
    <row r="93" spans="1:5" ht="38.25">
      <c r="A93" t="s">
        <v>54</v>
      </c>
      <c r="E93" s="34" t="s">
        <v>1089</v>
      </c>
    </row>
    <row r="94" spans="1:18" ht="12.75" customHeight="1">
      <c r="A94" s="6" t="s">
        <v>43</v>
      </c>
      <c s="6"/>
      <c s="39" t="s">
        <v>22</v>
      </c>
      <c s="6"/>
      <c s="27" t="s">
        <v>475</v>
      </c>
      <c s="6"/>
      <c s="6"/>
      <c s="6"/>
      <c s="40">
        <f>0+Q94</f>
      </c>
      <c r="O94">
        <f>0+R94</f>
      </c>
      <c r="Q94">
        <f>0+I95+I99+I103+I107+I111+I115+I119</f>
      </c>
      <c>
        <f>0+O95+O99+O103+O107+O111+O115+O119</f>
      </c>
    </row>
    <row r="95" spans="1:16" ht="12.75">
      <c r="A95" s="25" t="s">
        <v>45</v>
      </c>
      <c s="29" t="s">
        <v>313</v>
      </c>
      <c s="29" t="s">
        <v>1090</v>
      </c>
      <c s="25" t="s">
        <v>47</v>
      </c>
      <c s="30" t="s">
        <v>1091</v>
      </c>
      <c s="31" t="s">
        <v>122</v>
      </c>
      <c s="32">
        <v>1.71</v>
      </c>
      <c s="32">
        <v>0</v>
      </c>
      <c s="32">
        <f>ROUND(ROUND(H95,2)*ROUND(G95,2),2)</f>
      </c>
      <c r="O95">
        <f>(I95*21)/100</f>
      </c>
      <c t="s">
        <v>22</v>
      </c>
    </row>
    <row r="96" spans="1:5" ht="25.5">
      <c r="A96" s="33" t="s">
        <v>50</v>
      </c>
      <c r="E96" s="34" t="s">
        <v>1092</v>
      </c>
    </row>
    <row r="97" spans="1:5" ht="25.5">
      <c r="A97" s="35" t="s">
        <v>52</v>
      </c>
      <c r="E97" s="36" t="s">
        <v>1093</v>
      </c>
    </row>
    <row r="98" spans="1:5" ht="51">
      <c r="A98" t="s">
        <v>54</v>
      </c>
      <c r="E98" s="34" t="s">
        <v>1094</v>
      </c>
    </row>
    <row r="99" spans="1:16" ht="12.75">
      <c r="A99" s="25" t="s">
        <v>45</v>
      </c>
      <c s="29" t="s">
        <v>317</v>
      </c>
      <c s="29" t="s">
        <v>1095</v>
      </c>
      <c s="25" t="s">
        <v>47</v>
      </c>
      <c s="30" t="s">
        <v>1096</v>
      </c>
      <c s="31" t="s">
        <v>122</v>
      </c>
      <c s="32">
        <v>0.18</v>
      </c>
      <c s="32">
        <v>0</v>
      </c>
      <c s="32">
        <f>ROUND(ROUND(H99,2)*ROUND(G99,2),2)</f>
      </c>
      <c r="O99">
        <f>(I99*21)/100</f>
      </c>
      <c t="s">
        <v>22</v>
      </c>
    </row>
    <row r="100" spans="1:5" ht="25.5">
      <c r="A100" s="33" t="s">
        <v>50</v>
      </c>
      <c r="E100" s="34" t="s">
        <v>1097</v>
      </c>
    </row>
    <row r="101" spans="1:5" ht="63.75">
      <c r="A101" s="35" t="s">
        <v>52</v>
      </c>
      <c r="E101" s="36" t="s">
        <v>1359</v>
      </c>
    </row>
    <row r="102" spans="1:5" ht="51">
      <c r="A102" t="s">
        <v>54</v>
      </c>
      <c r="E102" s="34" t="s">
        <v>1094</v>
      </c>
    </row>
    <row r="103" spans="1:16" ht="12.75">
      <c r="A103" s="25" t="s">
        <v>45</v>
      </c>
      <c s="29" t="s">
        <v>321</v>
      </c>
      <c s="29" t="s">
        <v>1360</v>
      </c>
      <c s="25" t="s">
        <v>47</v>
      </c>
      <c s="30" t="s">
        <v>1361</v>
      </c>
      <c s="31" t="s">
        <v>122</v>
      </c>
      <c s="32">
        <v>71.22</v>
      </c>
      <c s="32">
        <v>0</v>
      </c>
      <c s="32">
        <f>ROUND(ROUND(H103,2)*ROUND(G103,2),2)</f>
      </c>
      <c r="O103">
        <f>(I103*21)/100</f>
      </c>
      <c t="s">
        <v>22</v>
      </c>
    </row>
    <row r="104" spans="1:5" ht="25.5">
      <c r="A104" s="33" t="s">
        <v>50</v>
      </c>
      <c r="E104" s="34" t="s">
        <v>1362</v>
      </c>
    </row>
    <row r="105" spans="1:5" ht="63.75">
      <c r="A105" s="35" t="s">
        <v>52</v>
      </c>
      <c r="E105" s="36" t="s">
        <v>1363</v>
      </c>
    </row>
    <row r="106" spans="1:5" ht="409.5">
      <c r="A106" t="s">
        <v>54</v>
      </c>
      <c r="E106" s="34" t="s">
        <v>1364</v>
      </c>
    </row>
    <row r="107" spans="1:16" ht="12.75">
      <c r="A107" s="25" t="s">
        <v>45</v>
      </c>
      <c s="29" t="s">
        <v>326</v>
      </c>
      <c s="29" t="s">
        <v>1365</v>
      </c>
      <c s="25" t="s">
        <v>47</v>
      </c>
      <c s="30" t="s">
        <v>1366</v>
      </c>
      <c s="31" t="s">
        <v>105</v>
      </c>
      <c s="32">
        <v>6.41</v>
      </c>
      <c s="32">
        <v>0</v>
      </c>
      <c s="32">
        <f>ROUND(ROUND(H107,2)*ROUND(G107,2),2)</f>
      </c>
      <c r="O107">
        <f>(I107*21)/100</f>
      </c>
      <c t="s">
        <v>22</v>
      </c>
    </row>
    <row r="108" spans="1:5" ht="12.75">
      <c r="A108" s="33" t="s">
        <v>50</v>
      </c>
      <c r="E108" s="34" t="s">
        <v>508</v>
      </c>
    </row>
    <row r="109" spans="1:5" ht="25.5">
      <c r="A109" s="35" t="s">
        <v>52</v>
      </c>
      <c r="E109" s="36" t="s">
        <v>1367</v>
      </c>
    </row>
    <row r="110" spans="1:5" ht="267.75">
      <c r="A110" t="s">
        <v>54</v>
      </c>
      <c r="E110" s="34" t="s">
        <v>1368</v>
      </c>
    </row>
    <row r="111" spans="1:16" ht="12.75">
      <c r="A111" s="25" t="s">
        <v>45</v>
      </c>
      <c s="29" t="s">
        <v>329</v>
      </c>
      <c s="29" t="s">
        <v>1104</v>
      </c>
      <c s="25" t="s">
        <v>47</v>
      </c>
      <c s="30" t="s">
        <v>1105</v>
      </c>
      <c s="31" t="s">
        <v>185</v>
      </c>
      <c s="32">
        <v>183</v>
      </c>
      <c s="32">
        <v>0</v>
      </c>
      <c s="32">
        <f>ROUND(ROUND(H111,2)*ROUND(G111,2),2)</f>
      </c>
      <c r="O111">
        <f>(I111*21)/100</f>
      </c>
      <c t="s">
        <v>22</v>
      </c>
    </row>
    <row r="112" spans="1:5" ht="76.5">
      <c r="A112" s="33" t="s">
        <v>50</v>
      </c>
      <c r="E112" s="34" t="s">
        <v>1106</v>
      </c>
    </row>
    <row r="113" spans="1:5" ht="76.5">
      <c r="A113" s="35" t="s">
        <v>52</v>
      </c>
      <c r="E113" s="36" t="s">
        <v>1369</v>
      </c>
    </row>
    <row r="114" spans="1:5" ht="331.5">
      <c r="A114" t="s">
        <v>54</v>
      </c>
      <c r="E114" s="34" t="s">
        <v>1108</v>
      </c>
    </row>
    <row r="115" spans="1:16" ht="12.75">
      <c r="A115" s="25" t="s">
        <v>45</v>
      </c>
      <c s="29" t="s">
        <v>331</v>
      </c>
      <c s="29" t="s">
        <v>1370</v>
      </c>
      <c s="25" t="s">
        <v>47</v>
      </c>
      <c s="30" t="s">
        <v>1371</v>
      </c>
      <c s="31" t="s">
        <v>133</v>
      </c>
      <c s="32">
        <v>112</v>
      </c>
      <c s="32">
        <v>0</v>
      </c>
      <c s="32">
        <f>ROUND(ROUND(H115,2)*ROUND(G115,2),2)</f>
      </c>
      <c r="O115">
        <f>(I115*21)/100</f>
      </c>
      <c t="s">
        <v>22</v>
      </c>
    </row>
    <row r="116" spans="1:5" ht="25.5">
      <c r="A116" s="33" t="s">
        <v>50</v>
      </c>
      <c r="E116" s="34" t="s">
        <v>1372</v>
      </c>
    </row>
    <row r="117" spans="1:5" ht="63.75">
      <c r="A117" s="35" t="s">
        <v>52</v>
      </c>
      <c r="E117" s="36" t="s">
        <v>1373</v>
      </c>
    </row>
    <row r="118" spans="1:5" ht="191.25">
      <c r="A118" t="s">
        <v>54</v>
      </c>
      <c r="E118" s="34" t="s">
        <v>1374</v>
      </c>
    </row>
    <row r="119" spans="1:16" ht="12.75">
      <c r="A119" s="25" t="s">
        <v>45</v>
      </c>
      <c s="29" t="s">
        <v>333</v>
      </c>
      <c s="29" t="s">
        <v>1125</v>
      </c>
      <c s="25" t="s">
        <v>47</v>
      </c>
      <c s="30" t="s">
        <v>1126</v>
      </c>
      <c s="31" t="s">
        <v>185</v>
      </c>
      <c s="32">
        <v>57</v>
      </c>
      <c s="32">
        <v>0</v>
      </c>
      <c s="32">
        <f>ROUND(ROUND(H119,2)*ROUND(G119,2),2)</f>
      </c>
      <c r="O119">
        <f>(I119*21)/100</f>
      </c>
      <c t="s">
        <v>22</v>
      </c>
    </row>
    <row r="120" spans="1:5" ht="38.25">
      <c r="A120" s="33" t="s">
        <v>50</v>
      </c>
      <c r="E120" s="34" t="s">
        <v>1127</v>
      </c>
    </row>
    <row r="121" spans="1:5" ht="76.5">
      <c r="A121" s="35" t="s">
        <v>52</v>
      </c>
      <c r="E121" s="36" t="s">
        <v>1375</v>
      </c>
    </row>
    <row r="122" spans="1:5" ht="102">
      <c r="A122" t="s">
        <v>54</v>
      </c>
      <c r="E122" s="34" t="s">
        <v>1129</v>
      </c>
    </row>
    <row r="123" spans="1:18" ht="12.75" customHeight="1">
      <c r="A123" s="6" t="s">
        <v>43</v>
      </c>
      <c s="6"/>
      <c s="39" t="s">
        <v>23</v>
      </c>
      <c s="6"/>
      <c s="27" t="s">
        <v>511</v>
      </c>
      <c s="6"/>
      <c s="6"/>
      <c s="6"/>
      <c s="40">
        <f>0+Q123</f>
      </c>
      <c r="O123">
        <f>0+R123</f>
      </c>
      <c r="Q123">
        <f>0+I124+I128+I132+I136+I140</f>
      </c>
      <c>
        <f>0+O124+O128+O132+O136+O140</f>
      </c>
    </row>
    <row r="124" spans="1:16" ht="12.75">
      <c r="A124" s="25" t="s">
        <v>45</v>
      </c>
      <c s="29" t="s">
        <v>338</v>
      </c>
      <c s="29" t="s">
        <v>512</v>
      </c>
      <c s="25" t="s">
        <v>47</v>
      </c>
      <c s="30" t="s">
        <v>513</v>
      </c>
      <c s="31" t="s">
        <v>514</v>
      </c>
      <c s="32">
        <v>305.5</v>
      </c>
      <c s="32">
        <v>0</v>
      </c>
      <c s="32">
        <f>ROUND(ROUND(H124,2)*ROUND(G124,2),2)</f>
      </c>
      <c r="O124">
        <f>(I124*21)/100</f>
      </c>
      <c t="s">
        <v>22</v>
      </c>
    </row>
    <row r="125" spans="1:5" ht="12.75">
      <c r="A125" s="33" t="s">
        <v>50</v>
      </c>
      <c r="E125" s="34" t="s">
        <v>1130</v>
      </c>
    </row>
    <row r="126" spans="1:5" ht="76.5">
      <c r="A126" s="35" t="s">
        <v>52</v>
      </c>
      <c r="E126" s="36" t="s">
        <v>1376</v>
      </c>
    </row>
    <row r="127" spans="1:5" ht="25.5">
      <c r="A127" t="s">
        <v>54</v>
      </c>
      <c r="E127" s="34" t="s">
        <v>517</v>
      </c>
    </row>
    <row r="128" spans="1:16" ht="12.75">
      <c r="A128" s="25" t="s">
        <v>45</v>
      </c>
      <c s="29" t="s">
        <v>343</v>
      </c>
      <c s="29" t="s">
        <v>519</v>
      </c>
      <c s="25" t="s">
        <v>47</v>
      </c>
      <c s="30" t="s">
        <v>520</v>
      </c>
      <c s="31" t="s">
        <v>122</v>
      </c>
      <c s="32">
        <v>14.16</v>
      </c>
      <c s="32">
        <v>0</v>
      </c>
      <c s="32">
        <f>ROUND(ROUND(H128,2)*ROUND(G128,2),2)</f>
      </c>
      <c r="O128">
        <f>(I128*21)/100</f>
      </c>
      <c t="s">
        <v>22</v>
      </c>
    </row>
    <row r="129" spans="1:5" ht="38.25">
      <c r="A129" s="33" t="s">
        <v>50</v>
      </c>
      <c r="E129" s="34" t="s">
        <v>1132</v>
      </c>
    </row>
    <row r="130" spans="1:5" ht="76.5">
      <c r="A130" s="35" t="s">
        <v>52</v>
      </c>
      <c r="E130" s="36" t="s">
        <v>1377</v>
      </c>
    </row>
    <row r="131" spans="1:5" ht="382.5">
      <c r="A131" t="s">
        <v>54</v>
      </c>
      <c r="E131" s="34" t="s">
        <v>523</v>
      </c>
    </row>
    <row r="132" spans="1:16" ht="12.75">
      <c r="A132" s="25" t="s">
        <v>45</v>
      </c>
      <c s="29" t="s">
        <v>347</v>
      </c>
      <c s="29" t="s">
        <v>525</v>
      </c>
      <c s="25" t="s">
        <v>47</v>
      </c>
      <c s="30" t="s">
        <v>526</v>
      </c>
      <c s="31" t="s">
        <v>105</v>
      </c>
      <c s="32">
        <v>2.41</v>
      </c>
      <c s="32">
        <v>0</v>
      </c>
      <c s="32">
        <f>ROUND(ROUND(H132,2)*ROUND(G132,2),2)</f>
      </c>
      <c r="O132">
        <f>(I132*21)/100</f>
      </c>
      <c t="s">
        <v>22</v>
      </c>
    </row>
    <row r="133" spans="1:5" ht="12.75">
      <c r="A133" s="33" t="s">
        <v>50</v>
      </c>
      <c r="E133" s="34" t="s">
        <v>508</v>
      </c>
    </row>
    <row r="134" spans="1:5" ht="25.5">
      <c r="A134" s="35" t="s">
        <v>52</v>
      </c>
      <c r="E134" s="36" t="s">
        <v>1378</v>
      </c>
    </row>
    <row r="135" spans="1:5" ht="242.25">
      <c r="A135" t="s">
        <v>54</v>
      </c>
      <c r="E135" s="34" t="s">
        <v>1135</v>
      </c>
    </row>
    <row r="136" spans="1:16" ht="12.75">
      <c r="A136" s="25" t="s">
        <v>45</v>
      </c>
      <c s="29" t="s">
        <v>351</v>
      </c>
      <c s="29" t="s">
        <v>1379</v>
      </c>
      <c s="25" t="s">
        <v>47</v>
      </c>
      <c s="30" t="s">
        <v>1380</v>
      </c>
      <c s="31" t="s">
        <v>122</v>
      </c>
      <c s="32">
        <v>181.12</v>
      </c>
      <c s="32">
        <v>0</v>
      </c>
      <c s="32">
        <f>ROUND(ROUND(H136,2)*ROUND(G136,2),2)</f>
      </c>
      <c r="O136">
        <f>(I136*21)/100</f>
      </c>
      <c t="s">
        <v>22</v>
      </c>
    </row>
    <row r="137" spans="1:5" ht="76.5">
      <c r="A137" s="33" t="s">
        <v>50</v>
      </c>
      <c r="E137" s="34" t="s">
        <v>1381</v>
      </c>
    </row>
    <row r="138" spans="1:5" ht="255">
      <c r="A138" s="35" t="s">
        <v>52</v>
      </c>
      <c r="E138" s="36" t="s">
        <v>1382</v>
      </c>
    </row>
    <row r="139" spans="1:5" ht="369.75">
      <c r="A139" t="s">
        <v>54</v>
      </c>
      <c r="E139" s="34" t="s">
        <v>533</v>
      </c>
    </row>
    <row r="140" spans="1:16" ht="12.75">
      <c r="A140" s="25" t="s">
        <v>45</v>
      </c>
      <c s="29" t="s">
        <v>356</v>
      </c>
      <c s="29" t="s">
        <v>1383</v>
      </c>
      <c s="25" t="s">
        <v>47</v>
      </c>
      <c s="30" t="s">
        <v>1384</v>
      </c>
      <c s="31" t="s">
        <v>105</v>
      </c>
      <c s="32">
        <v>34.39</v>
      </c>
      <c s="32">
        <v>0</v>
      </c>
      <c s="32">
        <f>ROUND(ROUND(H140,2)*ROUND(G140,2),2)</f>
      </c>
      <c r="O140">
        <f>(I140*21)/100</f>
      </c>
      <c t="s">
        <v>22</v>
      </c>
    </row>
    <row r="141" spans="1:5" ht="12.75">
      <c r="A141" s="33" t="s">
        <v>50</v>
      </c>
      <c r="E141" s="34" t="s">
        <v>508</v>
      </c>
    </row>
    <row r="142" spans="1:5" ht="25.5">
      <c r="A142" s="35" t="s">
        <v>52</v>
      </c>
      <c r="E142" s="36" t="s">
        <v>1385</v>
      </c>
    </row>
    <row r="143" spans="1:5" ht="267.75">
      <c r="A143" t="s">
        <v>54</v>
      </c>
      <c r="E143" s="34" t="s">
        <v>510</v>
      </c>
    </row>
    <row r="144" spans="1:18" ht="12.75" customHeight="1">
      <c r="A144" s="6" t="s">
        <v>43</v>
      </c>
      <c s="6"/>
      <c s="39" t="s">
        <v>33</v>
      </c>
      <c s="6"/>
      <c s="27" t="s">
        <v>543</v>
      </c>
      <c s="6"/>
      <c s="6"/>
      <c s="6"/>
      <c s="40">
        <f>0+Q144</f>
      </c>
      <c r="O144">
        <f>0+R144</f>
      </c>
      <c r="Q144">
        <f>0+I145+I149+I153+I157+I161+I165+I169+I173+I177+I181</f>
      </c>
      <c>
        <f>0+O145+O149+O153+O157+O161+O165+O169+O173+O177+O181</f>
      </c>
    </row>
    <row r="145" spans="1:16" ht="12.75">
      <c r="A145" s="25" t="s">
        <v>45</v>
      </c>
      <c s="29" t="s">
        <v>362</v>
      </c>
      <c s="29" t="s">
        <v>1174</v>
      </c>
      <c s="25" t="s">
        <v>47</v>
      </c>
      <c s="30" t="s">
        <v>1175</v>
      </c>
      <c s="31" t="s">
        <v>122</v>
      </c>
      <c s="32">
        <v>1.13</v>
      </c>
      <c s="32">
        <v>0</v>
      </c>
      <c s="32">
        <f>ROUND(ROUND(H145,2)*ROUND(G145,2),2)</f>
      </c>
      <c r="O145">
        <f>(I145*21)/100</f>
      </c>
      <c t="s">
        <v>22</v>
      </c>
    </row>
    <row r="146" spans="1:5" ht="12.75">
      <c r="A146" s="33" t="s">
        <v>50</v>
      </c>
      <c r="E146" s="34" t="s">
        <v>1176</v>
      </c>
    </row>
    <row r="147" spans="1:5" ht="25.5">
      <c r="A147" s="35" t="s">
        <v>52</v>
      </c>
      <c r="E147" s="36" t="s">
        <v>1386</v>
      </c>
    </row>
    <row r="148" spans="1:5" ht="229.5">
      <c r="A148" t="s">
        <v>54</v>
      </c>
      <c r="E148" s="34" t="s">
        <v>1178</v>
      </c>
    </row>
    <row r="149" spans="1:16" ht="12.75">
      <c r="A149" s="25" t="s">
        <v>45</v>
      </c>
      <c s="29" t="s">
        <v>518</v>
      </c>
      <c s="29" t="s">
        <v>1179</v>
      </c>
      <c s="25" t="s">
        <v>47</v>
      </c>
      <c s="30" t="s">
        <v>1180</v>
      </c>
      <c s="31" t="s">
        <v>122</v>
      </c>
      <c s="32">
        <v>23.32</v>
      </c>
      <c s="32">
        <v>0</v>
      </c>
      <c s="32">
        <f>ROUND(ROUND(H149,2)*ROUND(G149,2),2)</f>
      </c>
      <c r="O149">
        <f>(I149*21)/100</f>
      </c>
      <c t="s">
        <v>22</v>
      </c>
    </row>
    <row r="150" spans="1:5" ht="12.75">
      <c r="A150" s="33" t="s">
        <v>50</v>
      </c>
      <c r="E150" s="34" t="s">
        <v>1181</v>
      </c>
    </row>
    <row r="151" spans="1:5" ht="140.25">
      <c r="A151" s="35" t="s">
        <v>52</v>
      </c>
      <c r="E151" s="36" t="s">
        <v>1387</v>
      </c>
    </row>
    <row r="152" spans="1:5" ht="369.75">
      <c r="A152" t="s">
        <v>54</v>
      </c>
      <c r="E152" s="34" t="s">
        <v>1140</v>
      </c>
    </row>
    <row r="153" spans="1:16" ht="12.75">
      <c r="A153" s="25" t="s">
        <v>45</v>
      </c>
      <c s="29" t="s">
        <v>524</v>
      </c>
      <c s="29" t="s">
        <v>1187</v>
      </c>
      <c s="25" t="s">
        <v>47</v>
      </c>
      <c s="30" t="s">
        <v>1188</v>
      </c>
      <c s="31" t="s">
        <v>122</v>
      </c>
      <c s="32">
        <v>34.3</v>
      </c>
      <c s="32">
        <v>0</v>
      </c>
      <c s="32">
        <f>ROUND(ROUND(H153,2)*ROUND(G153,2),2)</f>
      </c>
      <c r="O153">
        <f>(I153*21)/100</f>
      </c>
      <c t="s">
        <v>22</v>
      </c>
    </row>
    <row r="154" spans="1:5" ht="25.5">
      <c r="A154" s="33" t="s">
        <v>50</v>
      </c>
      <c r="E154" s="34" t="s">
        <v>1189</v>
      </c>
    </row>
    <row r="155" spans="1:5" ht="12.75">
      <c r="A155" s="35" t="s">
        <v>52</v>
      </c>
      <c r="E155" s="36" t="s">
        <v>1388</v>
      </c>
    </row>
    <row r="156" spans="1:5" ht="369.75">
      <c r="A156" t="s">
        <v>54</v>
      </c>
      <c r="E156" s="34" t="s">
        <v>1148</v>
      </c>
    </row>
    <row r="157" spans="1:16" ht="12.75">
      <c r="A157" s="25" t="s">
        <v>45</v>
      </c>
      <c s="29" t="s">
        <v>529</v>
      </c>
      <c s="29" t="s">
        <v>1389</v>
      </c>
      <c s="25" t="s">
        <v>47</v>
      </c>
      <c s="30" t="s">
        <v>1390</v>
      </c>
      <c s="31" t="s">
        <v>122</v>
      </c>
      <c s="32">
        <v>6.3</v>
      </c>
      <c s="32">
        <v>0</v>
      </c>
      <c s="32">
        <f>ROUND(ROUND(H157,2)*ROUND(G157,2),2)</f>
      </c>
      <c r="O157">
        <f>(I157*21)/100</f>
      </c>
      <c t="s">
        <v>22</v>
      </c>
    </row>
    <row r="158" spans="1:5" ht="25.5">
      <c r="A158" s="33" t="s">
        <v>50</v>
      </c>
      <c r="E158" s="34" t="s">
        <v>1391</v>
      </c>
    </row>
    <row r="159" spans="1:5" ht="76.5">
      <c r="A159" s="35" t="s">
        <v>52</v>
      </c>
      <c r="E159" s="36" t="s">
        <v>1392</v>
      </c>
    </row>
    <row r="160" spans="1:5" ht="369.75">
      <c r="A160" t="s">
        <v>54</v>
      </c>
      <c r="E160" s="34" t="s">
        <v>1195</v>
      </c>
    </row>
    <row r="161" spans="1:16" ht="12.75">
      <c r="A161" s="25" t="s">
        <v>45</v>
      </c>
      <c s="29" t="s">
        <v>534</v>
      </c>
      <c s="29" t="s">
        <v>1191</v>
      </c>
      <c s="25" t="s">
        <v>47</v>
      </c>
      <c s="30" t="s">
        <v>1192</v>
      </c>
      <c s="31" t="s">
        <v>122</v>
      </c>
      <c s="32">
        <v>2.1</v>
      </c>
      <c s="32">
        <v>0</v>
      </c>
      <c s="32">
        <f>ROUND(ROUND(H161,2)*ROUND(G161,2),2)</f>
      </c>
      <c r="O161">
        <f>(I161*21)/100</f>
      </c>
      <c t="s">
        <v>22</v>
      </c>
    </row>
    <row r="162" spans="1:5" ht="25.5">
      <c r="A162" s="33" t="s">
        <v>50</v>
      </c>
      <c r="E162" s="34" t="s">
        <v>1193</v>
      </c>
    </row>
    <row r="163" spans="1:5" ht="38.25">
      <c r="A163" s="35" t="s">
        <v>52</v>
      </c>
      <c r="E163" s="36" t="s">
        <v>1393</v>
      </c>
    </row>
    <row r="164" spans="1:5" ht="369.75">
      <c r="A164" t="s">
        <v>54</v>
      </c>
      <c r="E164" s="34" t="s">
        <v>1195</v>
      </c>
    </row>
    <row r="165" spans="1:16" ht="12.75">
      <c r="A165" s="25" t="s">
        <v>45</v>
      </c>
      <c s="29" t="s">
        <v>538</v>
      </c>
      <c s="29" t="s">
        <v>1196</v>
      </c>
      <c s="25" t="s">
        <v>47</v>
      </c>
      <c s="30" t="s">
        <v>1197</v>
      </c>
      <c s="31" t="s">
        <v>122</v>
      </c>
      <c s="32">
        <v>17.1</v>
      </c>
      <c s="32">
        <v>0</v>
      </c>
      <c s="32">
        <f>ROUND(ROUND(H165,2)*ROUND(G165,2),2)</f>
      </c>
      <c r="O165">
        <f>(I165*21)/100</f>
      </c>
      <c t="s">
        <v>22</v>
      </c>
    </row>
    <row r="166" spans="1:5" ht="25.5">
      <c r="A166" s="33" t="s">
        <v>50</v>
      </c>
      <c r="E166" s="34" t="s">
        <v>1198</v>
      </c>
    </row>
    <row r="167" spans="1:5" ht="89.25">
      <c r="A167" s="35" t="s">
        <v>52</v>
      </c>
      <c r="E167" s="36" t="s">
        <v>1394</v>
      </c>
    </row>
    <row r="168" spans="1:5" ht="38.25">
      <c r="A168" t="s">
        <v>54</v>
      </c>
      <c r="E168" s="34" t="s">
        <v>1200</v>
      </c>
    </row>
    <row r="169" spans="1:16" ht="12.75">
      <c r="A169" s="25" t="s">
        <v>45</v>
      </c>
      <c s="29" t="s">
        <v>544</v>
      </c>
      <c s="29" t="s">
        <v>1201</v>
      </c>
      <c s="25" t="s">
        <v>47</v>
      </c>
      <c s="30" t="s">
        <v>1202</v>
      </c>
      <c s="31" t="s">
        <v>122</v>
      </c>
      <c s="32">
        <v>10.26</v>
      </c>
      <c s="32">
        <v>0</v>
      </c>
      <c s="32">
        <f>ROUND(ROUND(H169,2)*ROUND(G169,2),2)</f>
      </c>
      <c r="O169">
        <f>(I169*21)/100</f>
      </c>
      <c t="s">
        <v>22</v>
      </c>
    </row>
    <row r="170" spans="1:5" ht="25.5">
      <c r="A170" s="33" t="s">
        <v>50</v>
      </c>
      <c r="E170" s="34" t="s">
        <v>1395</v>
      </c>
    </row>
    <row r="171" spans="1:5" ht="76.5">
      <c r="A171" s="35" t="s">
        <v>52</v>
      </c>
      <c r="E171" s="36" t="s">
        <v>1396</v>
      </c>
    </row>
    <row r="172" spans="1:5" ht="38.25">
      <c r="A172" t="s">
        <v>54</v>
      </c>
      <c r="E172" s="34" t="s">
        <v>1200</v>
      </c>
    </row>
    <row r="173" spans="1:16" ht="12.75">
      <c r="A173" s="25" t="s">
        <v>45</v>
      </c>
      <c s="29" t="s">
        <v>549</v>
      </c>
      <c s="29" t="s">
        <v>1397</v>
      </c>
      <c s="25" t="s">
        <v>47</v>
      </c>
      <c s="30" t="s">
        <v>1398</v>
      </c>
      <c s="31" t="s">
        <v>122</v>
      </c>
      <c s="32">
        <v>28.5</v>
      </c>
      <c s="32">
        <v>0</v>
      </c>
      <c s="32">
        <f>ROUND(ROUND(H173,2)*ROUND(G173,2),2)</f>
      </c>
      <c r="O173">
        <f>(I173*21)/100</f>
      </c>
      <c t="s">
        <v>22</v>
      </c>
    </row>
    <row r="174" spans="1:5" ht="12.75">
      <c r="A174" s="33" t="s">
        <v>50</v>
      </c>
      <c r="E174" s="34" t="s">
        <v>1399</v>
      </c>
    </row>
    <row r="175" spans="1:5" ht="51">
      <c r="A175" s="35" t="s">
        <v>52</v>
      </c>
      <c r="E175" s="36" t="s">
        <v>1400</v>
      </c>
    </row>
    <row r="176" spans="1:5" ht="38.25">
      <c r="A176" t="s">
        <v>54</v>
      </c>
      <c r="E176" s="34" t="s">
        <v>1401</v>
      </c>
    </row>
    <row r="177" spans="1:16" ht="12.75">
      <c r="A177" s="25" t="s">
        <v>45</v>
      </c>
      <c s="29" t="s">
        <v>554</v>
      </c>
      <c s="29" t="s">
        <v>579</v>
      </c>
      <c s="25" t="s">
        <v>47</v>
      </c>
      <c s="30" t="s">
        <v>580</v>
      </c>
      <c s="31" t="s">
        <v>122</v>
      </c>
      <c s="32">
        <v>47.73</v>
      </c>
      <c s="32">
        <v>0</v>
      </c>
      <c s="32">
        <f>ROUND(ROUND(H177,2)*ROUND(G177,2),2)</f>
      </c>
      <c r="O177">
        <f>(I177*21)/100</f>
      </c>
      <c t="s">
        <v>22</v>
      </c>
    </row>
    <row r="178" spans="1:5" ht="51">
      <c r="A178" s="33" t="s">
        <v>50</v>
      </c>
      <c r="E178" s="34" t="s">
        <v>1402</v>
      </c>
    </row>
    <row r="179" spans="1:5" ht="267.75">
      <c r="A179" s="35" t="s">
        <v>52</v>
      </c>
      <c r="E179" s="36" t="s">
        <v>1403</v>
      </c>
    </row>
    <row r="180" spans="1:5" ht="102">
      <c r="A180" t="s">
        <v>54</v>
      </c>
      <c r="E180" s="34" t="s">
        <v>1207</v>
      </c>
    </row>
    <row r="181" spans="1:16" ht="12.75">
      <c r="A181" s="25" t="s">
        <v>45</v>
      </c>
      <c s="29" t="s">
        <v>560</v>
      </c>
      <c s="29" t="s">
        <v>1208</v>
      </c>
      <c s="25" t="s">
        <v>47</v>
      </c>
      <c s="30" t="s">
        <v>1209</v>
      </c>
      <c s="31" t="s">
        <v>122</v>
      </c>
      <c s="32">
        <v>10.08</v>
      </c>
      <c s="32">
        <v>0</v>
      </c>
      <c s="32">
        <f>ROUND(ROUND(H181,2)*ROUND(G181,2),2)</f>
      </c>
      <c r="O181">
        <f>(I181*21)/100</f>
      </c>
      <c t="s">
        <v>22</v>
      </c>
    </row>
    <row r="182" spans="1:5" ht="25.5">
      <c r="A182" s="33" t="s">
        <v>50</v>
      </c>
      <c r="E182" s="34" t="s">
        <v>1404</v>
      </c>
    </row>
    <row r="183" spans="1:5" ht="25.5">
      <c r="A183" s="35" t="s">
        <v>52</v>
      </c>
      <c r="E183" s="36" t="s">
        <v>1405</v>
      </c>
    </row>
    <row r="184" spans="1:5" ht="357">
      <c r="A184" t="s">
        <v>54</v>
      </c>
      <c r="E184" s="34" t="s">
        <v>1212</v>
      </c>
    </row>
    <row r="185" spans="1:18" ht="12.75" customHeight="1">
      <c r="A185" s="6" t="s">
        <v>43</v>
      </c>
      <c s="6"/>
      <c s="39" t="s">
        <v>35</v>
      </c>
      <c s="6"/>
      <c s="27" t="s">
        <v>584</v>
      </c>
      <c s="6"/>
      <c s="6"/>
      <c s="6"/>
      <c s="40">
        <f>0+Q185</f>
      </c>
      <c r="O185">
        <f>0+R185</f>
      </c>
      <c r="Q185">
        <f>0+I186+I190+I194+I198+I202</f>
      </c>
      <c>
        <f>0+O186+O190+O194+O198+O202</f>
      </c>
    </row>
    <row r="186" spans="1:16" ht="12.75">
      <c r="A186" s="25" t="s">
        <v>45</v>
      </c>
      <c s="29" t="s">
        <v>566</v>
      </c>
      <c s="29" t="s">
        <v>1213</v>
      </c>
      <c s="25" t="s">
        <v>47</v>
      </c>
      <c s="30" t="s">
        <v>1214</v>
      </c>
      <c s="31" t="s">
        <v>185</v>
      </c>
      <c s="32">
        <v>136.8</v>
      </c>
      <c s="32">
        <v>0</v>
      </c>
      <c s="32">
        <f>ROUND(ROUND(H186,2)*ROUND(G186,2),2)</f>
      </c>
      <c r="O186">
        <f>(I186*21)/100</f>
      </c>
      <c t="s">
        <v>22</v>
      </c>
    </row>
    <row r="187" spans="1:5" ht="25.5">
      <c r="A187" s="33" t="s">
        <v>50</v>
      </c>
      <c r="E187" s="34" t="s">
        <v>1215</v>
      </c>
    </row>
    <row r="188" spans="1:5" ht="38.25">
      <c r="A188" s="35" t="s">
        <v>52</v>
      </c>
      <c r="E188" s="36" t="s">
        <v>1406</v>
      </c>
    </row>
    <row r="189" spans="1:5" ht="51">
      <c r="A189" t="s">
        <v>54</v>
      </c>
      <c r="E189" s="34" t="s">
        <v>1217</v>
      </c>
    </row>
    <row r="190" spans="1:16" ht="12.75">
      <c r="A190" s="25" t="s">
        <v>45</v>
      </c>
      <c s="29" t="s">
        <v>572</v>
      </c>
      <c s="29" t="s">
        <v>649</v>
      </c>
      <c s="25" t="s">
        <v>47</v>
      </c>
      <c s="30" t="s">
        <v>650</v>
      </c>
      <c s="31" t="s">
        <v>185</v>
      </c>
      <c s="32">
        <v>16.1</v>
      </c>
      <c s="32">
        <v>0</v>
      </c>
      <c s="32">
        <f>ROUND(ROUND(H190,2)*ROUND(G190,2),2)</f>
      </c>
      <c r="O190">
        <f>(I190*21)/100</f>
      </c>
      <c t="s">
        <v>22</v>
      </c>
    </row>
    <row r="191" spans="1:5" ht="12.75">
      <c r="A191" s="33" t="s">
        <v>50</v>
      </c>
      <c r="E191" s="34" t="s">
        <v>1218</v>
      </c>
    </row>
    <row r="192" spans="1:5" ht="38.25">
      <c r="A192" s="35" t="s">
        <v>52</v>
      </c>
      <c r="E192" s="36" t="s">
        <v>1407</v>
      </c>
    </row>
    <row r="193" spans="1:5" ht="51">
      <c r="A193" t="s">
        <v>54</v>
      </c>
      <c r="E193" s="34" t="s">
        <v>653</v>
      </c>
    </row>
    <row r="194" spans="1:16" ht="12.75">
      <c r="A194" s="25" t="s">
        <v>45</v>
      </c>
      <c s="29" t="s">
        <v>578</v>
      </c>
      <c s="29" t="s">
        <v>1220</v>
      </c>
      <c s="25" t="s">
        <v>47</v>
      </c>
      <c s="30" t="s">
        <v>1221</v>
      </c>
      <c s="31" t="s">
        <v>185</v>
      </c>
      <c s="32">
        <v>136.8</v>
      </c>
      <c s="32">
        <v>0</v>
      </c>
      <c s="32">
        <f>ROUND(ROUND(H194,2)*ROUND(G194,2),2)</f>
      </c>
      <c r="O194">
        <f>(I194*21)/100</f>
      </c>
      <c t="s">
        <v>22</v>
      </c>
    </row>
    <row r="195" spans="1:5" ht="12.75">
      <c r="A195" s="33" t="s">
        <v>50</v>
      </c>
      <c r="E195" s="34" t="s">
        <v>1222</v>
      </c>
    </row>
    <row r="196" spans="1:5" ht="38.25">
      <c r="A196" s="35" t="s">
        <v>52</v>
      </c>
      <c r="E196" s="36" t="s">
        <v>1406</v>
      </c>
    </row>
    <row r="197" spans="1:5" ht="140.25">
      <c r="A197" t="s">
        <v>54</v>
      </c>
      <c r="E197" s="34" t="s">
        <v>659</v>
      </c>
    </row>
    <row r="198" spans="1:16" ht="12.75">
      <c r="A198" s="25" t="s">
        <v>45</v>
      </c>
      <c s="29" t="s">
        <v>585</v>
      </c>
      <c s="29" t="s">
        <v>1223</v>
      </c>
      <c s="25" t="s">
        <v>47</v>
      </c>
      <c s="30" t="s">
        <v>1224</v>
      </c>
      <c s="31" t="s">
        <v>185</v>
      </c>
      <c s="32">
        <v>136.8</v>
      </c>
      <c s="32">
        <v>0</v>
      </c>
      <c s="32">
        <f>ROUND(ROUND(H198,2)*ROUND(G198,2),2)</f>
      </c>
      <c r="O198">
        <f>(I198*21)/100</f>
      </c>
      <c t="s">
        <v>22</v>
      </c>
    </row>
    <row r="199" spans="1:5" ht="51">
      <c r="A199" s="33" t="s">
        <v>50</v>
      </c>
      <c r="E199" s="34" t="s">
        <v>1408</v>
      </c>
    </row>
    <row r="200" spans="1:5" ht="38.25">
      <c r="A200" s="35" t="s">
        <v>52</v>
      </c>
      <c r="E200" s="36" t="s">
        <v>1406</v>
      </c>
    </row>
    <row r="201" spans="1:5" ht="140.25">
      <c r="A201" t="s">
        <v>54</v>
      </c>
      <c r="E201" s="34" t="s">
        <v>659</v>
      </c>
    </row>
    <row r="202" spans="1:16" ht="12.75">
      <c r="A202" s="25" t="s">
        <v>45</v>
      </c>
      <c s="29" t="s">
        <v>591</v>
      </c>
      <c s="29" t="s">
        <v>1227</v>
      </c>
      <c s="25" t="s">
        <v>47</v>
      </c>
      <c s="30" t="s">
        <v>1228</v>
      </c>
      <c s="31" t="s">
        <v>185</v>
      </c>
      <c s="32">
        <v>136.8</v>
      </c>
      <c s="32">
        <v>0</v>
      </c>
      <c s="32">
        <f>ROUND(ROUND(H202,2)*ROUND(G202,2),2)</f>
      </c>
      <c r="O202">
        <f>(I202*21)/100</f>
      </c>
      <c t="s">
        <v>22</v>
      </c>
    </row>
    <row r="203" spans="1:5" ht="25.5">
      <c r="A203" s="33" t="s">
        <v>50</v>
      </c>
      <c r="E203" s="34" t="s">
        <v>1229</v>
      </c>
    </row>
    <row r="204" spans="1:5" ht="25.5">
      <c r="A204" s="35" t="s">
        <v>52</v>
      </c>
      <c r="E204" s="36" t="s">
        <v>1409</v>
      </c>
    </row>
    <row r="205" spans="1:5" ht="25.5">
      <c r="A205" t="s">
        <v>54</v>
      </c>
      <c r="E205" s="34" t="s">
        <v>1231</v>
      </c>
    </row>
    <row r="206" spans="1:18" ht="12.75" customHeight="1">
      <c r="A206" s="6" t="s">
        <v>43</v>
      </c>
      <c s="6"/>
      <c s="39" t="s">
        <v>70</v>
      </c>
      <c s="6"/>
      <c s="27" t="s">
        <v>691</v>
      </c>
      <c s="6"/>
      <c s="6"/>
      <c s="6"/>
      <c s="40">
        <f>0+Q206</f>
      </c>
      <c r="O206">
        <f>0+R206</f>
      </c>
      <c r="Q206">
        <f>0+I207+I211+I215+I219+I223+I227+I231</f>
      </c>
      <c>
        <f>0+O207+O211+O215+O219+O223+O227+O231</f>
      </c>
    </row>
    <row r="207" spans="1:16" ht="25.5">
      <c r="A207" s="25" t="s">
        <v>45</v>
      </c>
      <c s="29" t="s">
        <v>594</v>
      </c>
      <c s="29" t="s">
        <v>1232</v>
      </c>
      <c s="25" t="s">
        <v>47</v>
      </c>
      <c s="30" t="s">
        <v>1233</v>
      </c>
      <c s="31" t="s">
        <v>185</v>
      </c>
      <c s="32">
        <v>76.5</v>
      </c>
      <c s="32">
        <v>0</v>
      </c>
      <c s="32">
        <f>ROUND(ROUND(H207,2)*ROUND(G207,2),2)</f>
      </c>
      <c r="O207">
        <f>(I207*21)/100</f>
      </c>
      <c t="s">
        <v>22</v>
      </c>
    </row>
    <row r="208" spans="1:5" ht="51">
      <c r="A208" s="33" t="s">
        <v>50</v>
      </c>
      <c r="E208" s="34" t="s">
        <v>1410</v>
      </c>
    </row>
    <row r="209" spans="1:5" ht="127.5">
      <c r="A209" s="35" t="s">
        <v>52</v>
      </c>
      <c r="E209" s="36" t="s">
        <v>1411</v>
      </c>
    </row>
    <row r="210" spans="1:5" ht="191.25">
      <c r="A210" t="s">
        <v>54</v>
      </c>
      <c r="E210" s="34" t="s">
        <v>1236</v>
      </c>
    </row>
    <row r="211" spans="1:16" ht="12.75">
      <c r="A211" s="25" t="s">
        <v>45</v>
      </c>
      <c s="29" t="s">
        <v>597</v>
      </c>
      <c s="29" t="s">
        <v>693</v>
      </c>
      <c s="25" t="s">
        <v>47</v>
      </c>
      <c s="30" t="s">
        <v>694</v>
      </c>
      <c s="31" t="s">
        <v>185</v>
      </c>
      <c s="32">
        <v>7.05</v>
      </c>
      <c s="32">
        <v>0</v>
      </c>
      <c s="32">
        <f>ROUND(ROUND(H211,2)*ROUND(G211,2),2)</f>
      </c>
      <c r="O211">
        <f>(I211*21)/100</f>
      </c>
      <c t="s">
        <v>22</v>
      </c>
    </row>
    <row r="212" spans="1:5" ht="38.25">
      <c r="A212" s="33" t="s">
        <v>50</v>
      </c>
      <c r="E212" s="34" t="s">
        <v>1412</v>
      </c>
    </row>
    <row r="213" spans="1:5" ht="76.5">
      <c r="A213" s="35" t="s">
        <v>52</v>
      </c>
      <c r="E213" s="36" t="s">
        <v>1413</v>
      </c>
    </row>
    <row r="214" spans="1:5" ht="204">
      <c r="A214" t="s">
        <v>54</v>
      </c>
      <c r="E214" s="34" t="s">
        <v>1239</v>
      </c>
    </row>
    <row r="215" spans="1:16" ht="25.5">
      <c r="A215" s="25" t="s">
        <v>45</v>
      </c>
      <c s="29" t="s">
        <v>604</v>
      </c>
      <c s="29" t="s">
        <v>1240</v>
      </c>
      <c s="25" t="s">
        <v>47</v>
      </c>
      <c s="30" t="s">
        <v>1241</v>
      </c>
      <c s="31" t="s">
        <v>185</v>
      </c>
      <c s="32">
        <v>151.2</v>
      </c>
      <c s="32">
        <v>0</v>
      </c>
      <c s="32">
        <f>ROUND(ROUND(H215,2)*ROUND(G215,2),2)</f>
      </c>
      <c r="O215">
        <f>(I215*21)/100</f>
      </c>
      <c t="s">
        <v>22</v>
      </c>
    </row>
    <row r="216" spans="1:5" ht="38.25">
      <c r="A216" s="33" t="s">
        <v>50</v>
      </c>
      <c r="E216" s="34" t="s">
        <v>1242</v>
      </c>
    </row>
    <row r="217" spans="1:5" ht="38.25">
      <c r="A217" s="35" t="s">
        <v>52</v>
      </c>
      <c r="E217" s="36" t="s">
        <v>1414</v>
      </c>
    </row>
    <row r="218" spans="1:5" ht="204">
      <c r="A218" t="s">
        <v>54</v>
      </c>
      <c r="E218" s="34" t="s">
        <v>1244</v>
      </c>
    </row>
    <row r="219" spans="1:16" ht="12.75">
      <c r="A219" s="25" t="s">
        <v>45</v>
      </c>
      <c s="29" t="s">
        <v>608</v>
      </c>
      <c s="29" t="s">
        <v>699</v>
      </c>
      <c s="25" t="s">
        <v>47</v>
      </c>
      <c s="30" t="s">
        <v>700</v>
      </c>
      <c s="31" t="s">
        <v>185</v>
      </c>
      <c s="32">
        <v>28.82</v>
      </c>
      <c s="32">
        <v>0</v>
      </c>
      <c s="32">
        <f>ROUND(ROUND(H219,2)*ROUND(G219,2),2)</f>
      </c>
      <c r="O219">
        <f>(I219*21)/100</f>
      </c>
      <c t="s">
        <v>22</v>
      </c>
    </row>
    <row r="220" spans="1:5" ht="38.25">
      <c r="A220" s="33" t="s">
        <v>50</v>
      </c>
      <c r="E220" s="34" t="s">
        <v>1245</v>
      </c>
    </row>
    <row r="221" spans="1:5" ht="102">
      <c r="A221" s="35" t="s">
        <v>52</v>
      </c>
      <c r="E221" s="36" t="s">
        <v>1415</v>
      </c>
    </row>
    <row r="222" spans="1:5" ht="38.25">
      <c r="A222" t="s">
        <v>54</v>
      </c>
      <c r="E222" s="34" t="s">
        <v>1247</v>
      </c>
    </row>
    <row r="223" spans="1:16" ht="12.75">
      <c r="A223" s="25" t="s">
        <v>45</v>
      </c>
      <c s="29" t="s">
        <v>612</v>
      </c>
      <c s="29" t="s">
        <v>1248</v>
      </c>
      <c s="25" t="s">
        <v>47</v>
      </c>
      <c s="30" t="s">
        <v>1249</v>
      </c>
      <c s="31" t="s">
        <v>185</v>
      </c>
      <c s="32">
        <v>67</v>
      </c>
      <c s="32">
        <v>0</v>
      </c>
      <c s="32">
        <f>ROUND(ROUND(H223,2)*ROUND(G223,2),2)</f>
      </c>
      <c r="O223">
        <f>(I223*21)/100</f>
      </c>
      <c t="s">
        <v>22</v>
      </c>
    </row>
    <row r="224" spans="1:5" ht="25.5">
      <c r="A224" s="33" t="s">
        <v>50</v>
      </c>
      <c r="E224" s="34" t="s">
        <v>1250</v>
      </c>
    </row>
    <row r="225" spans="1:5" ht="102">
      <c r="A225" s="35" t="s">
        <v>52</v>
      </c>
      <c r="E225" s="36" t="s">
        <v>1416</v>
      </c>
    </row>
    <row r="226" spans="1:5" ht="38.25">
      <c r="A226" t="s">
        <v>54</v>
      </c>
      <c r="E226" s="34" t="s">
        <v>1247</v>
      </c>
    </row>
    <row r="227" spans="1:16" ht="12.75">
      <c r="A227" s="25" t="s">
        <v>45</v>
      </c>
      <c s="29" t="s">
        <v>616</v>
      </c>
      <c s="29" t="s">
        <v>1252</v>
      </c>
      <c s="25" t="s">
        <v>47</v>
      </c>
      <c s="30" t="s">
        <v>1253</v>
      </c>
      <c s="31" t="s">
        <v>185</v>
      </c>
      <c s="32">
        <v>21</v>
      </c>
      <c s="32">
        <v>0</v>
      </c>
      <c s="32">
        <f>ROUND(ROUND(H227,2)*ROUND(G227,2),2)</f>
      </c>
      <c r="O227">
        <f>(I227*21)/100</f>
      </c>
      <c t="s">
        <v>22</v>
      </c>
    </row>
    <row r="228" spans="1:5" ht="25.5">
      <c r="A228" s="33" t="s">
        <v>50</v>
      </c>
      <c r="E228" s="34" t="s">
        <v>1254</v>
      </c>
    </row>
    <row r="229" spans="1:5" ht="76.5">
      <c r="A229" s="35" t="s">
        <v>52</v>
      </c>
      <c r="E229" s="36" t="s">
        <v>1417</v>
      </c>
    </row>
    <row r="230" spans="1:5" ht="51">
      <c r="A230" t="s">
        <v>54</v>
      </c>
      <c r="E230" s="34" t="s">
        <v>709</v>
      </c>
    </row>
    <row r="231" spans="1:16" ht="12.75">
      <c r="A231" s="25" t="s">
        <v>45</v>
      </c>
      <c s="29" t="s">
        <v>621</v>
      </c>
      <c s="29" t="s">
        <v>705</v>
      </c>
      <c s="25" t="s">
        <v>47</v>
      </c>
      <c s="30" t="s">
        <v>706</v>
      </c>
      <c s="31" t="s">
        <v>185</v>
      </c>
      <c s="32">
        <v>15.02</v>
      </c>
      <c s="32">
        <v>0</v>
      </c>
      <c s="32">
        <f>ROUND(ROUND(H231,2)*ROUND(G231,2),2)</f>
      </c>
      <c r="O231">
        <f>(I231*21)/100</f>
      </c>
      <c t="s">
        <v>22</v>
      </c>
    </row>
    <row r="232" spans="1:5" ht="25.5">
      <c r="A232" s="33" t="s">
        <v>50</v>
      </c>
      <c r="E232" s="34" t="s">
        <v>1256</v>
      </c>
    </row>
    <row r="233" spans="1:5" ht="63.75">
      <c r="A233" s="35" t="s">
        <v>52</v>
      </c>
      <c r="E233" s="36" t="s">
        <v>1418</v>
      </c>
    </row>
    <row r="234" spans="1:5" ht="51">
      <c r="A234" t="s">
        <v>54</v>
      </c>
      <c r="E234" s="34" t="s">
        <v>709</v>
      </c>
    </row>
    <row r="235" spans="1:18" ht="12.75" customHeight="1">
      <c r="A235" s="6" t="s">
        <v>43</v>
      </c>
      <c s="6"/>
      <c s="39" t="s">
        <v>76</v>
      </c>
      <c s="6"/>
      <c s="27" t="s">
        <v>710</v>
      </c>
      <c s="6"/>
      <c s="6"/>
      <c s="6"/>
      <c s="40">
        <f>0+Q235</f>
      </c>
      <c r="O235">
        <f>0+R235</f>
      </c>
      <c r="Q235">
        <f>0+I236+I240</f>
      </c>
      <c>
        <f>0+O236+O240</f>
      </c>
    </row>
    <row r="236" spans="1:16" ht="12.75">
      <c r="A236" s="25" t="s">
        <v>45</v>
      </c>
      <c s="29" t="s">
        <v>627</v>
      </c>
      <c s="29" t="s">
        <v>923</v>
      </c>
      <c s="25" t="s">
        <v>47</v>
      </c>
      <c s="30" t="s">
        <v>924</v>
      </c>
      <c s="31" t="s">
        <v>133</v>
      </c>
      <c s="32">
        <v>3.2</v>
      </c>
      <c s="32">
        <v>0</v>
      </c>
      <c s="32">
        <f>ROUND(ROUND(H236,2)*ROUND(G236,2),2)</f>
      </c>
      <c r="O236">
        <f>(I236*21)/100</f>
      </c>
      <c t="s">
        <v>22</v>
      </c>
    </row>
    <row r="237" spans="1:5" ht="25.5">
      <c r="A237" s="33" t="s">
        <v>50</v>
      </c>
      <c r="E237" s="34" t="s">
        <v>1267</v>
      </c>
    </row>
    <row r="238" spans="1:5" ht="25.5">
      <c r="A238" s="35" t="s">
        <v>52</v>
      </c>
      <c r="E238" s="36" t="s">
        <v>1419</v>
      </c>
    </row>
    <row r="239" spans="1:5" ht="255">
      <c r="A239" t="s">
        <v>54</v>
      </c>
      <c r="E239" s="34" t="s">
        <v>927</v>
      </c>
    </row>
    <row r="240" spans="1:16" ht="12.75">
      <c r="A240" s="25" t="s">
        <v>45</v>
      </c>
      <c s="29" t="s">
        <v>632</v>
      </c>
      <c s="29" t="s">
        <v>1269</v>
      </c>
      <c s="25" t="s">
        <v>47</v>
      </c>
      <c s="30" t="s">
        <v>1270</v>
      </c>
      <c s="31" t="s">
        <v>133</v>
      </c>
      <c s="32">
        <v>27</v>
      </c>
      <c s="32">
        <v>0</v>
      </c>
      <c s="32">
        <f>ROUND(ROUND(H240,2)*ROUND(G240,2),2)</f>
      </c>
      <c r="O240">
        <f>(I240*21)/100</f>
      </c>
      <c t="s">
        <v>22</v>
      </c>
    </row>
    <row r="241" spans="1:5" ht="51">
      <c r="A241" s="33" t="s">
        <v>50</v>
      </c>
      <c r="E241" s="34" t="s">
        <v>1420</v>
      </c>
    </row>
    <row r="242" spans="1:5" ht="25.5">
      <c r="A242" s="35" t="s">
        <v>52</v>
      </c>
      <c r="E242" s="36" t="s">
        <v>1421</v>
      </c>
    </row>
    <row r="243" spans="1:5" ht="242.25">
      <c r="A243" t="s">
        <v>54</v>
      </c>
      <c r="E243" s="34" t="s">
        <v>1273</v>
      </c>
    </row>
    <row r="244" spans="1:18" ht="12.75" customHeight="1">
      <c r="A244" s="6" t="s">
        <v>43</v>
      </c>
      <c s="6"/>
      <c s="39" t="s">
        <v>40</v>
      </c>
      <c s="6"/>
      <c s="27" t="s">
        <v>130</v>
      </c>
      <c s="6"/>
      <c s="6"/>
      <c s="6"/>
      <c s="40">
        <f>0+Q244</f>
      </c>
      <c r="O244">
        <f>0+R244</f>
      </c>
      <c r="Q244">
        <f>0+I245+I249+I253+I257+I261+I265+I269+I273+I277+I281+I285+I289+I293+I297</f>
      </c>
      <c>
        <f>0+O245+O249+O253+O257+O261+O265+O269+O273+O277+O281+O285+O289+O293+O297</f>
      </c>
    </row>
    <row r="245" spans="1:16" ht="12.75">
      <c r="A245" s="25" t="s">
        <v>45</v>
      </c>
      <c s="29" t="s">
        <v>638</v>
      </c>
      <c s="29" t="s">
        <v>1274</v>
      </c>
      <c s="25" t="s">
        <v>47</v>
      </c>
      <c s="30" t="s">
        <v>1275</v>
      </c>
      <c s="31" t="s">
        <v>133</v>
      </c>
      <c s="32">
        <v>48</v>
      </c>
      <c s="32">
        <v>0</v>
      </c>
      <c s="32">
        <f>ROUND(ROUND(H245,2)*ROUND(G245,2),2)</f>
      </c>
      <c r="O245">
        <f>(I245*21)/100</f>
      </c>
      <c t="s">
        <v>22</v>
      </c>
    </row>
    <row r="246" spans="1:5" ht="51">
      <c r="A246" s="33" t="s">
        <v>50</v>
      </c>
      <c r="E246" s="34" t="s">
        <v>1422</v>
      </c>
    </row>
    <row r="247" spans="1:5" ht="76.5">
      <c r="A247" s="35" t="s">
        <v>52</v>
      </c>
      <c r="E247" s="36" t="s">
        <v>1423</v>
      </c>
    </row>
    <row r="248" spans="1:5" ht="114.75">
      <c r="A248" t="s">
        <v>54</v>
      </c>
      <c r="E248" s="34" t="s">
        <v>1278</v>
      </c>
    </row>
    <row r="249" spans="1:16" ht="12.75">
      <c r="A249" s="25" t="s">
        <v>45</v>
      </c>
      <c s="29" t="s">
        <v>643</v>
      </c>
      <c s="29" t="s">
        <v>1279</v>
      </c>
      <c s="25" t="s">
        <v>47</v>
      </c>
      <c s="30" t="s">
        <v>1280</v>
      </c>
      <c s="31" t="s">
        <v>89</v>
      </c>
      <c s="32">
        <v>8</v>
      </c>
      <c s="32">
        <v>0</v>
      </c>
      <c s="32">
        <f>ROUND(ROUND(H249,2)*ROUND(G249,2),2)</f>
      </c>
      <c r="O249">
        <f>(I249*21)/100</f>
      </c>
      <c t="s">
        <v>22</v>
      </c>
    </row>
    <row r="250" spans="1:5" ht="12.75">
      <c r="A250" s="33" t="s">
        <v>50</v>
      </c>
      <c r="E250" s="34" t="s">
        <v>1281</v>
      </c>
    </row>
    <row r="251" spans="1:5" ht="12.75">
      <c r="A251" s="35" t="s">
        <v>52</v>
      </c>
      <c r="E251" s="36" t="s">
        <v>1424</v>
      </c>
    </row>
    <row r="252" spans="1:5" ht="38.25">
      <c r="A252" t="s">
        <v>54</v>
      </c>
      <c r="E252" s="34" t="s">
        <v>1283</v>
      </c>
    </row>
    <row r="253" spans="1:16" ht="12.75">
      <c r="A253" s="25" t="s">
        <v>45</v>
      </c>
      <c s="29" t="s">
        <v>648</v>
      </c>
      <c s="29" t="s">
        <v>1284</v>
      </c>
      <c s="25" t="s">
        <v>47</v>
      </c>
      <c s="30" t="s">
        <v>1285</v>
      </c>
      <c s="31" t="s">
        <v>89</v>
      </c>
      <c s="32">
        <v>4</v>
      </c>
      <c s="32">
        <v>0</v>
      </c>
      <c s="32">
        <f>ROUND(ROUND(H253,2)*ROUND(G253,2),2)</f>
      </c>
      <c r="O253">
        <f>(I253*21)/100</f>
      </c>
      <c t="s">
        <v>22</v>
      </c>
    </row>
    <row r="254" spans="1:5" ht="12.75">
      <c r="A254" s="33" t="s">
        <v>50</v>
      </c>
      <c r="E254" s="34" t="s">
        <v>1286</v>
      </c>
    </row>
    <row r="255" spans="1:5" ht="51">
      <c r="A255" s="35" t="s">
        <v>52</v>
      </c>
      <c r="E255" s="36" t="s">
        <v>1287</v>
      </c>
    </row>
    <row r="256" spans="1:5" ht="25.5">
      <c r="A256" t="s">
        <v>54</v>
      </c>
      <c r="E256" s="34" t="s">
        <v>1288</v>
      </c>
    </row>
    <row r="257" spans="1:16" ht="12.75">
      <c r="A257" s="25" t="s">
        <v>45</v>
      </c>
      <c s="29" t="s">
        <v>654</v>
      </c>
      <c s="29" t="s">
        <v>816</v>
      </c>
      <c s="25" t="s">
        <v>47</v>
      </c>
      <c s="30" t="s">
        <v>817</v>
      </c>
      <c s="31" t="s">
        <v>133</v>
      </c>
      <c s="32">
        <v>54</v>
      </c>
      <c s="32">
        <v>0</v>
      </c>
      <c s="32">
        <f>ROUND(ROUND(H257,2)*ROUND(G257,2),2)</f>
      </c>
      <c r="O257">
        <f>(I257*21)/100</f>
      </c>
      <c t="s">
        <v>22</v>
      </c>
    </row>
    <row r="258" spans="1:5" ht="25.5">
      <c r="A258" s="33" t="s">
        <v>50</v>
      </c>
      <c r="E258" s="34" t="s">
        <v>1289</v>
      </c>
    </row>
    <row r="259" spans="1:5" ht="89.25">
      <c r="A259" s="35" t="s">
        <v>52</v>
      </c>
      <c r="E259" s="36" t="s">
        <v>1425</v>
      </c>
    </row>
    <row r="260" spans="1:5" ht="51">
      <c r="A260" t="s">
        <v>54</v>
      </c>
      <c r="E260" s="34" t="s">
        <v>1291</v>
      </c>
    </row>
    <row r="261" spans="1:16" ht="12.75">
      <c r="A261" s="25" t="s">
        <v>45</v>
      </c>
      <c s="29" t="s">
        <v>660</v>
      </c>
      <c s="29" t="s">
        <v>822</v>
      </c>
      <c s="25" t="s">
        <v>47</v>
      </c>
      <c s="30" t="s">
        <v>823</v>
      </c>
      <c s="31" t="s">
        <v>133</v>
      </c>
      <c s="32">
        <v>20</v>
      </c>
      <c s="32">
        <v>0</v>
      </c>
      <c s="32">
        <f>ROUND(ROUND(H261,2)*ROUND(G261,2),2)</f>
      </c>
      <c r="O261">
        <f>(I261*21)/100</f>
      </c>
      <c t="s">
        <v>22</v>
      </c>
    </row>
    <row r="262" spans="1:5" ht="25.5">
      <c r="A262" s="33" t="s">
        <v>50</v>
      </c>
      <c r="E262" s="34" t="s">
        <v>1292</v>
      </c>
    </row>
    <row r="263" spans="1:5" ht="25.5">
      <c r="A263" s="35" t="s">
        <v>52</v>
      </c>
      <c r="E263" s="36" t="s">
        <v>1293</v>
      </c>
    </row>
    <row r="264" spans="1:5" ht="51">
      <c r="A264" t="s">
        <v>54</v>
      </c>
      <c r="E264" s="34" t="s">
        <v>1291</v>
      </c>
    </row>
    <row r="265" spans="1:16" ht="12.75">
      <c r="A265" s="25" t="s">
        <v>45</v>
      </c>
      <c s="29" t="s">
        <v>665</v>
      </c>
      <c s="29" t="s">
        <v>865</v>
      </c>
      <c s="25" t="s">
        <v>47</v>
      </c>
      <c s="30" t="s">
        <v>866</v>
      </c>
      <c s="31" t="s">
        <v>133</v>
      </c>
      <c s="32">
        <v>62.9</v>
      </c>
      <c s="32">
        <v>0</v>
      </c>
      <c s="32">
        <f>ROUND(ROUND(H265,2)*ROUND(G265,2),2)</f>
      </c>
      <c r="O265">
        <f>(I265*21)/100</f>
      </c>
      <c t="s">
        <v>22</v>
      </c>
    </row>
    <row r="266" spans="1:5" ht="76.5">
      <c r="A266" s="33" t="s">
        <v>50</v>
      </c>
      <c r="E266" s="34" t="s">
        <v>1426</v>
      </c>
    </row>
    <row r="267" spans="1:5" ht="25.5">
      <c r="A267" s="35" t="s">
        <v>52</v>
      </c>
      <c r="E267" s="36" t="s">
        <v>1427</v>
      </c>
    </row>
    <row r="268" spans="1:5" ht="38.25">
      <c r="A268" t="s">
        <v>54</v>
      </c>
      <c r="E268" s="34" t="s">
        <v>1296</v>
      </c>
    </row>
    <row r="269" spans="1:16" ht="12.75">
      <c r="A269" s="25" t="s">
        <v>45</v>
      </c>
      <c s="29" t="s">
        <v>670</v>
      </c>
      <c s="29" t="s">
        <v>1297</v>
      </c>
      <c s="25" t="s">
        <v>47</v>
      </c>
      <c s="30" t="s">
        <v>1298</v>
      </c>
      <c s="31" t="s">
        <v>133</v>
      </c>
      <c s="32">
        <v>51</v>
      </c>
      <c s="32">
        <v>0</v>
      </c>
      <c s="32">
        <f>ROUND(ROUND(H269,2)*ROUND(G269,2),2)</f>
      </c>
      <c r="O269">
        <f>(I269*21)/100</f>
      </c>
      <c t="s">
        <v>22</v>
      </c>
    </row>
    <row r="270" spans="1:5" ht="12.75">
      <c r="A270" s="33" t="s">
        <v>50</v>
      </c>
      <c r="E270" s="34" t="s">
        <v>47</v>
      </c>
    </row>
    <row r="271" spans="1:5" ht="63.75">
      <c r="A271" s="35" t="s">
        <v>52</v>
      </c>
      <c r="E271" s="36" t="s">
        <v>1428</v>
      </c>
    </row>
    <row r="272" spans="1:5" ht="38.25">
      <c r="A272" t="s">
        <v>54</v>
      </c>
      <c r="E272" s="34" t="s">
        <v>869</v>
      </c>
    </row>
    <row r="273" spans="1:16" ht="12.75">
      <c r="A273" s="25" t="s">
        <v>45</v>
      </c>
      <c s="29" t="s">
        <v>675</v>
      </c>
      <c s="29" t="s">
        <v>1300</v>
      </c>
      <c s="25" t="s">
        <v>47</v>
      </c>
      <c s="30" t="s">
        <v>1301</v>
      </c>
      <c s="31" t="s">
        <v>133</v>
      </c>
      <c s="32">
        <v>62.9</v>
      </c>
      <c s="32">
        <v>0</v>
      </c>
      <c s="32">
        <f>ROUND(ROUND(H273,2)*ROUND(G273,2),2)</f>
      </c>
      <c r="O273">
        <f>(I273*21)/100</f>
      </c>
      <c t="s">
        <v>22</v>
      </c>
    </row>
    <row r="274" spans="1:5" ht="12.75">
      <c r="A274" s="33" t="s">
        <v>50</v>
      </c>
      <c r="E274" s="34" t="s">
        <v>1302</v>
      </c>
    </row>
    <row r="275" spans="1:5" ht="25.5">
      <c r="A275" s="35" t="s">
        <v>52</v>
      </c>
      <c r="E275" s="36" t="s">
        <v>1429</v>
      </c>
    </row>
    <row r="276" spans="1:5" ht="25.5">
      <c r="A276" t="s">
        <v>54</v>
      </c>
      <c r="E276" s="34" t="s">
        <v>1304</v>
      </c>
    </row>
    <row r="277" spans="1:16" ht="12.75">
      <c r="A277" s="25" t="s">
        <v>45</v>
      </c>
      <c s="29" t="s">
        <v>681</v>
      </c>
      <c s="29" t="s">
        <v>1430</v>
      </c>
      <c s="25" t="s">
        <v>47</v>
      </c>
      <c s="30" t="s">
        <v>1431</v>
      </c>
      <c s="31" t="s">
        <v>89</v>
      </c>
      <c s="32">
        <v>2</v>
      </c>
      <c s="32">
        <v>0</v>
      </c>
      <c s="32">
        <f>ROUND(ROUND(H277,2)*ROUND(G277,2),2)</f>
      </c>
      <c r="O277">
        <f>(I277*21)/100</f>
      </c>
      <c t="s">
        <v>22</v>
      </c>
    </row>
    <row r="278" spans="1:5" ht="25.5">
      <c r="A278" s="33" t="s">
        <v>50</v>
      </c>
      <c r="E278" s="34" t="s">
        <v>1432</v>
      </c>
    </row>
    <row r="279" spans="1:5" ht="63.75">
      <c r="A279" s="35" t="s">
        <v>52</v>
      </c>
      <c r="E279" s="36" t="s">
        <v>1433</v>
      </c>
    </row>
    <row r="280" spans="1:5" ht="127.5">
      <c r="A280" t="s">
        <v>54</v>
      </c>
      <c r="E280" s="34" t="s">
        <v>1434</v>
      </c>
    </row>
    <row r="281" spans="1:16" ht="25.5">
      <c r="A281" s="25" t="s">
        <v>45</v>
      </c>
      <c s="29" t="s">
        <v>687</v>
      </c>
      <c s="29" t="s">
        <v>1435</v>
      </c>
      <c s="25" t="s">
        <v>47</v>
      </c>
      <c s="30" t="s">
        <v>1436</v>
      </c>
      <c s="31" t="s">
        <v>89</v>
      </c>
      <c s="32">
        <v>14</v>
      </c>
      <c s="32">
        <v>0</v>
      </c>
      <c s="32">
        <f>ROUND(ROUND(H281,2)*ROUND(G281,2),2)</f>
      </c>
      <c r="O281">
        <f>(I281*21)/100</f>
      </c>
      <c t="s">
        <v>22</v>
      </c>
    </row>
    <row r="282" spans="1:5" ht="12.75">
      <c r="A282" s="33" t="s">
        <v>50</v>
      </c>
      <c r="E282" s="34" t="s">
        <v>1437</v>
      </c>
    </row>
    <row r="283" spans="1:5" ht="63.75">
      <c r="A283" s="35" t="s">
        <v>52</v>
      </c>
      <c r="E283" s="36" t="s">
        <v>1438</v>
      </c>
    </row>
    <row r="284" spans="1:5" ht="63.75">
      <c r="A284" t="s">
        <v>54</v>
      </c>
      <c r="E284" s="34" t="s">
        <v>1439</v>
      </c>
    </row>
    <row r="285" spans="1:16" ht="12.75">
      <c r="A285" s="25" t="s">
        <v>45</v>
      </c>
      <c s="29" t="s">
        <v>692</v>
      </c>
      <c s="29" t="s">
        <v>1314</v>
      </c>
      <c s="25" t="s">
        <v>47</v>
      </c>
      <c s="30" t="s">
        <v>1315</v>
      </c>
      <c s="31" t="s">
        <v>133</v>
      </c>
      <c s="32">
        <v>6</v>
      </c>
      <c s="32">
        <v>0</v>
      </c>
      <c s="32">
        <f>ROUND(ROUND(H285,2)*ROUND(G285,2),2)</f>
      </c>
      <c r="O285">
        <f>(I285*21)/100</f>
      </c>
      <c t="s">
        <v>22</v>
      </c>
    </row>
    <row r="286" spans="1:5" ht="25.5">
      <c r="A286" s="33" t="s">
        <v>50</v>
      </c>
      <c r="E286" s="34" t="s">
        <v>1440</v>
      </c>
    </row>
    <row r="287" spans="1:5" ht="63.75">
      <c r="A287" s="35" t="s">
        <v>52</v>
      </c>
      <c r="E287" s="36" t="s">
        <v>1441</v>
      </c>
    </row>
    <row r="288" spans="1:5" ht="89.25">
      <c r="A288" t="s">
        <v>54</v>
      </c>
      <c r="E288" s="34" t="s">
        <v>1318</v>
      </c>
    </row>
    <row r="289" spans="1:16" ht="12.75">
      <c r="A289" s="25" t="s">
        <v>45</v>
      </c>
      <c s="29" t="s">
        <v>698</v>
      </c>
      <c s="29" t="s">
        <v>1319</v>
      </c>
      <c s="25" t="s">
        <v>47</v>
      </c>
      <c s="30" t="s">
        <v>1320</v>
      </c>
      <c s="31" t="s">
        <v>89</v>
      </c>
      <c s="32">
        <v>2</v>
      </c>
      <c s="32">
        <v>0</v>
      </c>
      <c s="32">
        <f>ROUND(ROUND(H289,2)*ROUND(G289,2),2)</f>
      </c>
      <c r="O289">
        <f>(I289*21)/100</f>
      </c>
      <c t="s">
        <v>22</v>
      </c>
    </row>
    <row r="290" spans="1:5" ht="25.5">
      <c r="A290" s="33" t="s">
        <v>50</v>
      </c>
      <c r="E290" s="34" t="s">
        <v>1321</v>
      </c>
    </row>
    <row r="291" spans="1:5" ht="25.5">
      <c r="A291" s="35" t="s">
        <v>52</v>
      </c>
      <c r="E291" s="36" t="s">
        <v>1442</v>
      </c>
    </row>
    <row r="292" spans="1:5" ht="38.25">
      <c r="A292" t="s">
        <v>54</v>
      </c>
      <c r="E292" s="34" t="s">
        <v>1323</v>
      </c>
    </row>
    <row r="293" spans="1:16" ht="12.75">
      <c r="A293" s="25" t="s">
        <v>45</v>
      </c>
      <c s="29" t="s">
        <v>704</v>
      </c>
      <c s="29" t="s">
        <v>1324</v>
      </c>
      <c s="25" t="s">
        <v>47</v>
      </c>
      <c s="30" t="s">
        <v>1325</v>
      </c>
      <c s="31" t="s">
        <v>89</v>
      </c>
      <c s="32">
        <v>2</v>
      </c>
      <c s="32">
        <v>0</v>
      </c>
      <c s="32">
        <f>ROUND(ROUND(H293,2)*ROUND(G293,2),2)</f>
      </c>
      <c r="O293">
        <f>(I293*21)/100</f>
      </c>
      <c t="s">
        <v>22</v>
      </c>
    </row>
    <row r="294" spans="1:5" ht="38.25">
      <c r="A294" s="33" t="s">
        <v>50</v>
      </c>
      <c r="E294" s="34" t="s">
        <v>1443</v>
      </c>
    </row>
    <row r="295" spans="1:5" ht="12.75">
      <c r="A295" s="35" t="s">
        <v>52</v>
      </c>
      <c r="E295" s="36" t="s">
        <v>95</v>
      </c>
    </row>
    <row r="296" spans="1:5" ht="267.75">
      <c r="A296" t="s">
        <v>54</v>
      </c>
      <c r="E296" s="34" t="s">
        <v>1328</v>
      </c>
    </row>
    <row r="297" spans="1:16" ht="12.75">
      <c r="A297" s="25" t="s">
        <v>45</v>
      </c>
      <c s="29" t="s">
        <v>711</v>
      </c>
      <c s="29" t="s">
        <v>1329</v>
      </c>
      <c s="25" t="s">
        <v>47</v>
      </c>
      <c s="30" t="s">
        <v>1330</v>
      </c>
      <c s="31" t="s">
        <v>89</v>
      </c>
      <c s="32">
        <v>2</v>
      </c>
      <c s="32">
        <v>0</v>
      </c>
      <c s="32">
        <f>ROUND(ROUND(H297,2)*ROUND(G297,2),2)</f>
      </c>
      <c r="O297">
        <f>(I297*21)/100</f>
      </c>
      <c t="s">
        <v>22</v>
      </c>
    </row>
    <row r="298" spans="1:5" ht="12.75">
      <c r="A298" s="33" t="s">
        <v>50</v>
      </c>
      <c r="E298" s="34" t="s">
        <v>1444</v>
      </c>
    </row>
    <row r="299" spans="1:5" ht="12.75">
      <c r="A299" s="35" t="s">
        <v>52</v>
      </c>
      <c r="E299" s="36" t="s">
        <v>95</v>
      </c>
    </row>
    <row r="300" spans="1:5" ht="267.75">
      <c r="A300" t="s">
        <v>54</v>
      </c>
      <c r="E300" s="34" t="s">
        <v>1333</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17.xml><?xml version="1.0" encoding="utf-8"?>
<worksheet xmlns="http://schemas.openxmlformats.org/spreadsheetml/2006/main" xmlns:r="http://schemas.openxmlformats.org/officeDocument/2006/relationships">
  <sheetPr>
    <pageSetUpPr fitToPage="1"/>
  </sheetPr>
  <dimension ref="A1:R7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0+O8+O17+O42+O47+O68</f>
      </c>
      <c t="s">
        <v>23</v>
      </c>
    </row>
    <row r="3" spans="1:16" ht="15" customHeight="1">
      <c r="A3" t="s">
        <v>12</v>
      </c>
      <c s="12" t="s">
        <v>14</v>
      </c>
      <c s="13" t="s">
        <v>15</v>
      </c>
      <c s="1"/>
      <c s="14" t="s">
        <v>16</v>
      </c>
      <c s="1"/>
      <c s="9"/>
      <c s="8" t="s">
        <v>1445</v>
      </c>
      <c s="37">
        <f>0+I8+I17+I42+I47+I68</f>
      </c>
      <c r="O3" t="s">
        <v>19</v>
      </c>
      <c t="s">
        <v>22</v>
      </c>
    </row>
    <row r="4" spans="1:16" ht="15" customHeight="1">
      <c r="A4" t="s">
        <v>17</v>
      </c>
      <c s="16" t="s">
        <v>18</v>
      </c>
      <c s="17" t="s">
        <v>1445</v>
      </c>
      <c s="6"/>
      <c s="18" t="s">
        <v>1446</v>
      </c>
      <c s="6"/>
      <c s="6"/>
      <c s="19"/>
      <c s="19"/>
      <c r="O4" t="s">
        <v>20</v>
      </c>
      <c t="s">
        <v>22</v>
      </c>
    </row>
    <row r="5" spans="1:16" ht="12.75" customHeight="1">
      <c r="A5" s="15" t="s">
        <v>26</v>
      </c>
      <c s="15" t="s">
        <v>28</v>
      </c>
      <c s="15" t="s">
        <v>30</v>
      </c>
      <c s="15" t="s">
        <v>31</v>
      </c>
      <c s="15" t="s">
        <v>32</v>
      </c>
      <c s="15" t="s">
        <v>34</v>
      </c>
      <c s="15" t="s">
        <v>36</v>
      </c>
      <c s="15" t="s">
        <v>38</v>
      </c>
      <c s="15"/>
      <c r="O5" t="s">
        <v>21</v>
      </c>
      <c t="s">
        <v>22</v>
      </c>
    </row>
    <row r="6" spans="1:9" ht="12.75" customHeight="1">
      <c r="A6" s="15"/>
      <c s="15"/>
      <c s="15"/>
      <c s="15"/>
      <c s="15"/>
      <c s="15"/>
      <c s="15"/>
      <c s="15" t="s">
        <v>39</v>
      </c>
      <c s="15" t="s">
        <v>41</v>
      </c>
    </row>
    <row r="7" spans="1:9" ht="12.75" customHeight="1">
      <c r="A7" s="15" t="s">
        <v>27</v>
      </c>
      <c s="15" t="s">
        <v>29</v>
      </c>
      <c s="15" t="s">
        <v>22</v>
      </c>
      <c s="15" t="s">
        <v>23</v>
      </c>
      <c s="15" t="s">
        <v>33</v>
      </c>
      <c s="15" t="s">
        <v>35</v>
      </c>
      <c s="15" t="s">
        <v>37</v>
      </c>
      <c s="15" t="s">
        <v>40</v>
      </c>
      <c s="15" t="s">
        <v>42</v>
      </c>
    </row>
    <row r="8" spans="1:18" ht="12.75" customHeight="1">
      <c r="A8" s="19" t="s">
        <v>43</v>
      </c>
      <c s="19"/>
      <c s="26" t="s">
        <v>27</v>
      </c>
      <c s="19"/>
      <c s="27" t="s">
        <v>44</v>
      </c>
      <c s="19"/>
      <c s="19"/>
      <c s="19"/>
      <c s="28">
        <f>0+Q8</f>
      </c>
      <c r="O8">
        <f>0+R8</f>
      </c>
      <c r="Q8">
        <f>0+I9+I13</f>
      </c>
      <c>
        <f>0+O9+O13</f>
      </c>
    </row>
    <row r="9" spans="1:16" ht="12.75">
      <c r="A9" s="25" t="s">
        <v>45</v>
      </c>
      <c s="29" t="s">
        <v>29</v>
      </c>
      <c s="29" t="s">
        <v>103</v>
      </c>
      <c s="25" t="s">
        <v>57</v>
      </c>
      <c s="30" t="s">
        <v>104</v>
      </c>
      <c s="31" t="s">
        <v>105</v>
      </c>
      <c s="32">
        <v>16.48</v>
      </c>
      <c s="32">
        <v>0</v>
      </c>
      <c s="32">
        <f>ROUND(ROUND(H9,2)*ROUND(G9,2),2)</f>
      </c>
      <c r="O9">
        <f>(I9*21)/100</f>
      </c>
      <c t="s">
        <v>22</v>
      </c>
    </row>
    <row r="10" spans="1:5" ht="12.75">
      <c r="A10" s="33" t="s">
        <v>50</v>
      </c>
      <c r="E10" s="34" t="s">
        <v>1447</v>
      </c>
    </row>
    <row r="11" spans="1:5" ht="38.25">
      <c r="A11" s="35" t="s">
        <v>52</v>
      </c>
      <c r="E11" s="36" t="s">
        <v>1448</v>
      </c>
    </row>
    <row r="12" spans="1:5" ht="25.5">
      <c r="A12" t="s">
        <v>54</v>
      </c>
      <c r="E12" s="34" t="s">
        <v>108</v>
      </c>
    </row>
    <row r="13" spans="1:16" ht="12.75">
      <c r="A13" s="25" t="s">
        <v>45</v>
      </c>
      <c s="29" t="s">
        <v>22</v>
      </c>
      <c s="29" t="s">
        <v>103</v>
      </c>
      <c s="25" t="s">
        <v>60</v>
      </c>
      <c s="30" t="s">
        <v>104</v>
      </c>
      <c s="31" t="s">
        <v>105</v>
      </c>
      <c s="32">
        <v>2.15</v>
      </c>
      <c s="32">
        <v>0</v>
      </c>
      <c s="32">
        <f>ROUND(ROUND(H13,2)*ROUND(G13,2),2)</f>
      </c>
      <c r="O13">
        <f>(I13*21)/100</f>
      </c>
      <c t="s">
        <v>22</v>
      </c>
    </row>
    <row r="14" spans="1:5" ht="12.75">
      <c r="A14" s="33" t="s">
        <v>50</v>
      </c>
      <c r="E14" s="34" t="s">
        <v>106</v>
      </c>
    </row>
    <row r="15" spans="1:5" ht="51">
      <c r="A15" s="35" t="s">
        <v>52</v>
      </c>
      <c r="E15" s="36" t="s">
        <v>1449</v>
      </c>
    </row>
    <row r="16" spans="1:5" ht="25.5">
      <c r="A16" t="s">
        <v>54</v>
      </c>
      <c r="E16" s="34" t="s">
        <v>108</v>
      </c>
    </row>
    <row r="17" spans="1:18" ht="12.75" customHeight="1">
      <c r="A17" s="6" t="s">
        <v>43</v>
      </c>
      <c s="6"/>
      <c s="39" t="s">
        <v>29</v>
      </c>
      <c s="6"/>
      <c s="27" t="s">
        <v>119</v>
      </c>
      <c s="6"/>
      <c s="6"/>
      <c s="6"/>
      <c s="40">
        <f>0+Q17</f>
      </c>
      <c r="O17">
        <f>0+R17</f>
      </c>
      <c r="Q17">
        <f>0+I18+I22+I26+I30+I34+I38</f>
      </c>
      <c>
        <f>0+O18+O22+O26+O30+O34+O38</f>
      </c>
    </row>
    <row r="18" spans="1:16" ht="12.75">
      <c r="A18" s="25" t="s">
        <v>45</v>
      </c>
      <c s="29" t="s">
        <v>23</v>
      </c>
      <c s="29" t="s">
        <v>403</v>
      </c>
      <c s="25" t="s">
        <v>47</v>
      </c>
      <c s="30" t="s">
        <v>404</v>
      </c>
      <c s="31" t="s">
        <v>122</v>
      </c>
      <c s="32">
        <v>1.01</v>
      </c>
      <c s="32">
        <v>0</v>
      </c>
      <c s="32">
        <f>ROUND(ROUND(H18,2)*ROUND(G18,2),2)</f>
      </c>
      <c r="O18">
        <f>(I18*21)/100</f>
      </c>
      <c t="s">
        <v>22</v>
      </c>
    </row>
    <row r="19" spans="1:5" ht="12.75">
      <c r="A19" s="33" t="s">
        <v>50</v>
      </c>
      <c r="E19" s="34" t="s">
        <v>1450</v>
      </c>
    </row>
    <row r="20" spans="1:5" ht="38.25">
      <c r="A20" s="35" t="s">
        <v>52</v>
      </c>
      <c r="E20" s="36" t="s">
        <v>1451</v>
      </c>
    </row>
    <row r="21" spans="1:5" ht="306">
      <c r="A21" t="s">
        <v>54</v>
      </c>
      <c r="E21" s="34" t="s">
        <v>407</v>
      </c>
    </row>
    <row r="22" spans="1:16" ht="12.75">
      <c r="A22" s="25" t="s">
        <v>45</v>
      </c>
      <c s="29" t="s">
        <v>33</v>
      </c>
      <c s="29" t="s">
        <v>1452</v>
      </c>
      <c s="25" t="s">
        <v>47</v>
      </c>
      <c s="30" t="s">
        <v>1453</v>
      </c>
      <c s="31" t="s">
        <v>133</v>
      </c>
      <c s="32">
        <v>18</v>
      </c>
      <c s="32">
        <v>0</v>
      </c>
      <c s="32">
        <f>ROUND(ROUND(H22,2)*ROUND(G22,2),2)</f>
      </c>
      <c r="O22">
        <f>(I22*21)/100</f>
      </c>
      <c t="s">
        <v>22</v>
      </c>
    </row>
    <row r="23" spans="1:5" ht="12.75">
      <c r="A23" s="33" t="s">
        <v>50</v>
      </c>
      <c r="E23" s="34" t="s">
        <v>47</v>
      </c>
    </row>
    <row r="24" spans="1:5" ht="38.25">
      <c r="A24" s="35" t="s">
        <v>52</v>
      </c>
      <c r="E24" s="36" t="s">
        <v>1454</v>
      </c>
    </row>
    <row r="25" spans="1:5" ht="63.75">
      <c r="A25" t="s">
        <v>54</v>
      </c>
      <c r="E25" s="34" t="s">
        <v>1455</v>
      </c>
    </row>
    <row r="26" spans="1:16" ht="12.75">
      <c r="A26" s="25" t="s">
        <v>45</v>
      </c>
      <c s="29" t="s">
        <v>35</v>
      </c>
      <c s="29" t="s">
        <v>420</v>
      </c>
      <c s="25" t="s">
        <v>47</v>
      </c>
      <c s="30" t="s">
        <v>421</v>
      </c>
      <c s="31" t="s">
        <v>122</v>
      </c>
      <c s="32">
        <v>25.9</v>
      </c>
      <c s="32">
        <v>0</v>
      </c>
      <c s="32">
        <f>ROUND(ROUND(H26,2)*ROUND(G26,2),2)</f>
      </c>
      <c r="O26">
        <f>(I26*21)/100</f>
      </c>
      <c t="s">
        <v>22</v>
      </c>
    </row>
    <row r="27" spans="1:5" ht="12.75">
      <c r="A27" s="33" t="s">
        <v>50</v>
      </c>
      <c r="E27" s="34" t="s">
        <v>1456</v>
      </c>
    </row>
    <row r="28" spans="1:5" ht="25.5">
      <c r="A28" s="35" t="s">
        <v>52</v>
      </c>
      <c r="E28" s="36" t="s">
        <v>1457</v>
      </c>
    </row>
    <row r="29" spans="1:5" ht="318.75">
      <c r="A29" t="s">
        <v>54</v>
      </c>
      <c r="E29" s="34" t="s">
        <v>199</v>
      </c>
    </row>
    <row r="30" spans="1:16" ht="12.75">
      <c r="A30" s="25" t="s">
        <v>45</v>
      </c>
      <c s="29" t="s">
        <v>37</v>
      </c>
      <c s="29" t="s">
        <v>200</v>
      </c>
      <c s="25" t="s">
        <v>47</v>
      </c>
      <c s="30" t="s">
        <v>201</v>
      </c>
      <c s="31" t="s">
        <v>122</v>
      </c>
      <c s="32">
        <v>8.24</v>
      </c>
      <c s="32">
        <v>0</v>
      </c>
      <c s="32">
        <f>ROUND(ROUND(H30,2)*ROUND(G30,2),2)</f>
      </c>
      <c r="O30">
        <f>(I30*21)/100</f>
      </c>
      <c t="s">
        <v>22</v>
      </c>
    </row>
    <row r="31" spans="1:5" ht="12.75">
      <c r="A31" s="33" t="s">
        <v>50</v>
      </c>
      <c r="E31" s="34" t="s">
        <v>428</v>
      </c>
    </row>
    <row r="32" spans="1:5" ht="38.25">
      <c r="A32" s="35" t="s">
        <v>52</v>
      </c>
      <c r="E32" s="36" t="s">
        <v>1458</v>
      </c>
    </row>
    <row r="33" spans="1:5" ht="191.25">
      <c r="A33" t="s">
        <v>54</v>
      </c>
      <c r="E33" s="34" t="s">
        <v>204</v>
      </c>
    </row>
    <row r="34" spans="1:16" ht="12.75">
      <c r="A34" s="25" t="s">
        <v>45</v>
      </c>
      <c s="29" t="s">
        <v>70</v>
      </c>
      <c s="29" t="s">
        <v>1459</v>
      </c>
      <c s="25" t="s">
        <v>47</v>
      </c>
      <c s="30" t="s">
        <v>1460</v>
      </c>
      <c s="31" t="s">
        <v>122</v>
      </c>
      <c s="32">
        <v>17.66</v>
      </c>
      <c s="32">
        <v>0</v>
      </c>
      <c s="32">
        <f>ROUND(ROUND(H34,2)*ROUND(G34,2),2)</f>
      </c>
      <c r="O34">
        <f>(I34*21)/100</f>
      </c>
      <c t="s">
        <v>22</v>
      </c>
    </row>
    <row r="35" spans="1:5" ht="12.75">
      <c r="A35" s="33" t="s">
        <v>50</v>
      </c>
      <c r="E35" s="34" t="s">
        <v>47</v>
      </c>
    </row>
    <row r="36" spans="1:5" ht="25.5">
      <c r="A36" s="35" t="s">
        <v>52</v>
      </c>
      <c r="E36" s="36" t="s">
        <v>1461</v>
      </c>
    </row>
    <row r="37" spans="1:5" ht="229.5">
      <c r="A37" t="s">
        <v>54</v>
      </c>
      <c r="E37" s="34" t="s">
        <v>1462</v>
      </c>
    </row>
    <row r="38" spans="1:16" ht="12.75">
      <c r="A38" s="25" t="s">
        <v>45</v>
      </c>
      <c s="29" t="s">
        <v>76</v>
      </c>
      <c s="29" t="s">
        <v>449</v>
      </c>
      <c s="25" t="s">
        <v>47</v>
      </c>
      <c s="30" t="s">
        <v>450</v>
      </c>
      <c s="31" t="s">
        <v>122</v>
      </c>
      <c s="32">
        <v>6.72</v>
      </c>
      <c s="32">
        <v>0</v>
      </c>
      <c s="32">
        <f>ROUND(ROUND(H38,2)*ROUND(G38,2),2)</f>
      </c>
      <c r="O38">
        <f>(I38*21)/100</f>
      </c>
      <c t="s">
        <v>22</v>
      </c>
    </row>
    <row r="39" spans="1:5" ht="12.75">
      <c r="A39" s="33" t="s">
        <v>50</v>
      </c>
      <c r="E39" s="34" t="s">
        <v>47</v>
      </c>
    </row>
    <row r="40" spans="1:5" ht="38.25">
      <c r="A40" s="35" t="s">
        <v>52</v>
      </c>
      <c r="E40" s="36" t="s">
        <v>1463</v>
      </c>
    </row>
    <row r="41" spans="1:5" ht="293.25">
      <c r="A41" t="s">
        <v>54</v>
      </c>
      <c r="E41" s="34" t="s">
        <v>453</v>
      </c>
    </row>
    <row r="42" spans="1:18" ht="12.75" customHeight="1">
      <c r="A42" s="6" t="s">
        <v>43</v>
      </c>
      <c s="6"/>
      <c s="39" t="s">
        <v>33</v>
      </c>
      <c s="6"/>
      <c s="27" t="s">
        <v>543</v>
      </c>
      <c s="6"/>
      <c s="6"/>
      <c s="6"/>
      <c s="40">
        <f>0+Q42</f>
      </c>
      <c r="O42">
        <f>0+R42</f>
      </c>
      <c r="Q42">
        <f>0+I43</f>
      </c>
      <c>
        <f>0+O43</f>
      </c>
    </row>
    <row r="43" spans="1:16" ht="12.75">
      <c r="A43" s="25" t="s">
        <v>45</v>
      </c>
      <c s="29" t="s">
        <v>40</v>
      </c>
      <c s="29" t="s">
        <v>1196</v>
      </c>
      <c s="25" t="s">
        <v>358</v>
      </c>
      <c s="30" t="s">
        <v>1197</v>
      </c>
      <c s="31" t="s">
        <v>122</v>
      </c>
      <c s="32">
        <v>1.01</v>
      </c>
      <c s="32">
        <v>0</v>
      </c>
      <c s="32">
        <f>ROUND(ROUND(H43,2)*ROUND(G43,2),2)</f>
      </c>
      <c r="O43">
        <f>(I43*21)/100</f>
      </c>
      <c t="s">
        <v>22</v>
      </c>
    </row>
    <row r="44" spans="1:5" ht="12.75">
      <c r="A44" s="33" t="s">
        <v>50</v>
      </c>
      <c r="E44" s="34" t="s">
        <v>1464</v>
      </c>
    </row>
    <row r="45" spans="1:5" ht="38.25">
      <c r="A45" s="35" t="s">
        <v>52</v>
      </c>
      <c r="E45" s="36" t="s">
        <v>1451</v>
      </c>
    </row>
    <row r="46" spans="1:5" ht="38.25">
      <c r="A46" t="s">
        <v>54</v>
      </c>
      <c r="E46" s="34" t="s">
        <v>565</v>
      </c>
    </row>
    <row r="47" spans="1:18" ht="12.75" customHeight="1">
      <c r="A47" s="6" t="s">
        <v>43</v>
      </c>
      <c s="6"/>
      <c s="39" t="s">
        <v>76</v>
      </c>
      <c s="6"/>
      <c s="27" t="s">
        <v>710</v>
      </c>
      <c s="6"/>
      <c s="6"/>
      <c s="6"/>
      <c s="40">
        <f>0+Q47</f>
      </c>
      <c r="O47">
        <f>0+R47</f>
      </c>
      <c r="Q47">
        <f>0+I48+I52+I56+I60+I64</f>
      </c>
      <c>
        <f>0+O48+O52+O56+O60+O64</f>
      </c>
    </row>
    <row r="48" spans="1:16" ht="12.75">
      <c r="A48" s="25" t="s">
        <v>45</v>
      </c>
      <c s="29" t="s">
        <v>42</v>
      </c>
      <c s="29" t="s">
        <v>1465</v>
      </c>
      <c s="25" t="s">
        <v>47</v>
      </c>
      <c s="30" t="s">
        <v>1466</v>
      </c>
      <c s="31" t="s">
        <v>133</v>
      </c>
      <c s="32">
        <v>4</v>
      </c>
      <c s="32">
        <v>0</v>
      </c>
      <c s="32">
        <f>ROUND(ROUND(H48,2)*ROUND(G48,2),2)</f>
      </c>
      <c r="O48">
        <f>(I48*21)/100</f>
      </c>
      <c t="s">
        <v>22</v>
      </c>
    </row>
    <row r="49" spans="1:5" ht="12.75">
      <c r="A49" s="33" t="s">
        <v>50</v>
      </c>
      <c r="E49" s="34" t="s">
        <v>47</v>
      </c>
    </row>
    <row r="50" spans="1:5" ht="38.25">
      <c r="A50" s="35" t="s">
        <v>52</v>
      </c>
      <c r="E50" s="36" t="s">
        <v>1467</v>
      </c>
    </row>
    <row r="51" spans="1:5" ht="255">
      <c r="A51" t="s">
        <v>54</v>
      </c>
      <c r="E51" s="34" t="s">
        <v>927</v>
      </c>
    </row>
    <row r="52" spans="1:16" ht="12.75">
      <c r="A52" s="25" t="s">
        <v>45</v>
      </c>
      <c s="29" t="s">
        <v>86</v>
      </c>
      <c s="29" t="s">
        <v>1468</v>
      </c>
      <c s="25" t="s">
        <v>47</v>
      </c>
      <c s="30" t="s">
        <v>1469</v>
      </c>
      <c s="31" t="s">
        <v>89</v>
      </c>
      <c s="32">
        <v>1</v>
      </c>
      <c s="32">
        <v>0</v>
      </c>
      <c s="32">
        <f>ROUND(ROUND(H52,2)*ROUND(G52,2),2)</f>
      </c>
      <c r="O52">
        <f>(I52*21)/100</f>
      </c>
      <c t="s">
        <v>22</v>
      </c>
    </row>
    <row r="53" spans="1:5" ht="12.75">
      <c r="A53" s="33" t="s">
        <v>50</v>
      </c>
      <c r="E53" s="34" t="s">
        <v>47</v>
      </c>
    </row>
    <row r="54" spans="1:5" ht="38.25">
      <c r="A54" s="35" t="s">
        <v>52</v>
      </c>
      <c r="E54" s="36" t="s">
        <v>1470</v>
      </c>
    </row>
    <row r="55" spans="1:5" ht="242.25">
      <c r="A55" t="s">
        <v>54</v>
      </c>
      <c r="E55" s="34" t="s">
        <v>1471</v>
      </c>
    </row>
    <row r="56" spans="1:16" ht="12.75">
      <c r="A56" s="25" t="s">
        <v>45</v>
      </c>
      <c s="29" t="s">
        <v>93</v>
      </c>
      <c s="29" t="s">
        <v>1472</v>
      </c>
      <c s="25" t="s">
        <v>47</v>
      </c>
      <c s="30" t="s">
        <v>1473</v>
      </c>
      <c s="31" t="s">
        <v>89</v>
      </c>
      <c s="32">
        <v>2</v>
      </c>
      <c s="32">
        <v>0</v>
      </c>
      <c s="32">
        <f>ROUND(ROUND(H56,2)*ROUND(G56,2),2)</f>
      </c>
      <c r="O56">
        <f>(I56*21)/100</f>
      </c>
      <c t="s">
        <v>22</v>
      </c>
    </row>
    <row r="57" spans="1:5" ht="12.75">
      <c r="A57" s="33" t="s">
        <v>50</v>
      </c>
      <c r="E57" s="34" t="s">
        <v>47</v>
      </c>
    </row>
    <row r="58" spans="1:5" ht="38.25">
      <c r="A58" s="35" t="s">
        <v>52</v>
      </c>
      <c r="E58" s="36" t="s">
        <v>1474</v>
      </c>
    </row>
    <row r="59" spans="1:5" ht="51">
      <c r="A59" t="s">
        <v>54</v>
      </c>
      <c r="E59" s="34" t="s">
        <v>1475</v>
      </c>
    </row>
    <row r="60" spans="1:16" ht="12.75">
      <c r="A60" s="25" t="s">
        <v>45</v>
      </c>
      <c s="29" t="s">
        <v>96</v>
      </c>
      <c s="29" t="s">
        <v>1476</v>
      </c>
      <c s="25" t="s">
        <v>47</v>
      </c>
      <c s="30" t="s">
        <v>1477</v>
      </c>
      <c s="31" t="s">
        <v>133</v>
      </c>
      <c s="32">
        <v>4</v>
      </c>
      <c s="32">
        <v>0</v>
      </c>
      <c s="32">
        <f>ROUND(ROUND(H60,2)*ROUND(G60,2),2)</f>
      </c>
      <c r="O60">
        <f>(I60*21)/100</f>
      </c>
      <c t="s">
        <v>22</v>
      </c>
    </row>
    <row r="61" spans="1:5" ht="12.75">
      <c r="A61" s="33" t="s">
        <v>50</v>
      </c>
      <c r="E61" s="34" t="s">
        <v>47</v>
      </c>
    </row>
    <row r="62" spans="1:5" ht="38.25">
      <c r="A62" s="35" t="s">
        <v>52</v>
      </c>
      <c r="E62" s="36" t="s">
        <v>1478</v>
      </c>
    </row>
    <row r="63" spans="1:5" ht="51">
      <c r="A63" t="s">
        <v>54</v>
      </c>
      <c r="E63" s="34" t="s">
        <v>1479</v>
      </c>
    </row>
    <row r="64" spans="1:16" ht="12.75">
      <c r="A64" s="25" t="s">
        <v>45</v>
      </c>
      <c s="29" t="s">
        <v>159</v>
      </c>
      <c s="29" t="s">
        <v>1480</v>
      </c>
      <c s="25" t="s">
        <v>47</v>
      </c>
      <c s="30" t="s">
        <v>1481</v>
      </c>
      <c s="31" t="s">
        <v>133</v>
      </c>
      <c s="32">
        <v>4</v>
      </c>
      <c s="32">
        <v>0</v>
      </c>
      <c s="32">
        <f>ROUND(ROUND(H64,2)*ROUND(G64,2),2)</f>
      </c>
      <c r="O64">
        <f>(I64*21)/100</f>
      </c>
      <c t="s">
        <v>22</v>
      </c>
    </row>
    <row r="65" spans="1:5" ht="12.75">
      <c r="A65" s="33" t="s">
        <v>50</v>
      </c>
      <c r="E65" s="34" t="s">
        <v>47</v>
      </c>
    </row>
    <row r="66" spans="1:5" ht="38.25">
      <c r="A66" s="35" t="s">
        <v>52</v>
      </c>
      <c r="E66" s="36" t="s">
        <v>1478</v>
      </c>
    </row>
    <row r="67" spans="1:5" ht="25.5">
      <c r="A67" t="s">
        <v>54</v>
      </c>
      <c r="E67" s="34" t="s">
        <v>1482</v>
      </c>
    </row>
    <row r="68" spans="1:18" ht="12.75" customHeight="1">
      <c r="A68" s="6" t="s">
        <v>43</v>
      </c>
      <c s="6"/>
      <c s="39" t="s">
        <v>40</v>
      </c>
      <c s="6"/>
      <c s="27" t="s">
        <v>130</v>
      </c>
      <c s="6"/>
      <c s="6"/>
      <c s="6"/>
      <c s="40">
        <f>0+Q68</f>
      </c>
      <c r="O68">
        <f>0+R68</f>
      </c>
      <c r="Q68">
        <f>0+I69</f>
      </c>
      <c>
        <f>0+O69</f>
      </c>
    </row>
    <row r="69" spans="1:16" ht="12.75">
      <c r="A69" s="25" t="s">
        <v>45</v>
      </c>
      <c s="29" t="s">
        <v>164</v>
      </c>
      <c s="29" t="s">
        <v>1483</v>
      </c>
      <c s="25" t="s">
        <v>47</v>
      </c>
      <c s="30" t="s">
        <v>1484</v>
      </c>
      <c s="31" t="s">
        <v>133</v>
      </c>
      <c s="32">
        <v>4</v>
      </c>
      <c s="32">
        <v>0</v>
      </c>
      <c s="32">
        <f>ROUND(ROUND(H69,2)*ROUND(G69,2),2)</f>
      </c>
      <c r="O69">
        <f>(I69*21)/100</f>
      </c>
      <c t="s">
        <v>22</v>
      </c>
    </row>
    <row r="70" spans="1:5" ht="12.75">
      <c r="A70" s="33" t="s">
        <v>50</v>
      </c>
      <c r="E70" s="34" t="s">
        <v>47</v>
      </c>
    </row>
    <row r="71" spans="1:5" ht="38.25">
      <c r="A71" s="35" t="s">
        <v>52</v>
      </c>
      <c r="E71" s="36" t="s">
        <v>1485</v>
      </c>
    </row>
    <row r="72" spans="1:5" ht="76.5">
      <c r="A72" t="s">
        <v>54</v>
      </c>
      <c r="E72" s="34" t="s">
        <v>175</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18.xml><?xml version="1.0" encoding="utf-8"?>
<worksheet xmlns="http://schemas.openxmlformats.org/spreadsheetml/2006/main" xmlns:r="http://schemas.openxmlformats.org/officeDocument/2006/relationships">
  <sheetPr>
    <pageSetUpPr fitToPage="1"/>
  </sheetPr>
  <dimension ref="A1:R15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0+O8+O17+O54+O59+O144</f>
      </c>
      <c t="s">
        <v>23</v>
      </c>
    </row>
    <row r="3" spans="1:16" ht="15" customHeight="1">
      <c r="A3" t="s">
        <v>12</v>
      </c>
      <c s="12" t="s">
        <v>14</v>
      </c>
      <c s="13" t="s">
        <v>15</v>
      </c>
      <c s="1"/>
      <c s="14" t="s">
        <v>16</v>
      </c>
      <c s="1"/>
      <c s="9"/>
      <c s="8" t="s">
        <v>1486</v>
      </c>
      <c s="37">
        <f>0+I8+I17+I54+I59+I144</f>
      </c>
      <c r="O3" t="s">
        <v>19</v>
      </c>
      <c t="s">
        <v>22</v>
      </c>
    </row>
    <row r="4" spans="1:16" ht="15" customHeight="1">
      <c r="A4" t="s">
        <v>17</v>
      </c>
      <c s="16" t="s">
        <v>18</v>
      </c>
      <c s="17" t="s">
        <v>1486</v>
      </c>
      <c s="6"/>
      <c s="18" t="s">
        <v>1487</v>
      </c>
      <c s="6"/>
      <c s="6"/>
      <c s="19"/>
      <c s="19"/>
      <c r="O4" t="s">
        <v>20</v>
      </c>
      <c t="s">
        <v>22</v>
      </c>
    </row>
    <row r="5" spans="1:16" ht="12.75" customHeight="1">
      <c r="A5" s="15" t="s">
        <v>26</v>
      </c>
      <c s="15" t="s">
        <v>28</v>
      </c>
      <c s="15" t="s">
        <v>30</v>
      </c>
      <c s="15" t="s">
        <v>31</v>
      </c>
      <c s="15" t="s">
        <v>32</v>
      </c>
      <c s="15" t="s">
        <v>34</v>
      </c>
      <c s="15" t="s">
        <v>36</v>
      </c>
      <c s="15" t="s">
        <v>38</v>
      </c>
      <c s="15"/>
      <c r="O5" t="s">
        <v>21</v>
      </c>
      <c t="s">
        <v>22</v>
      </c>
    </row>
    <row r="6" spans="1:9" ht="12.75" customHeight="1">
      <c r="A6" s="15"/>
      <c s="15"/>
      <c s="15"/>
      <c s="15"/>
      <c s="15"/>
      <c s="15"/>
      <c s="15"/>
      <c s="15" t="s">
        <v>39</v>
      </c>
      <c s="15" t="s">
        <v>41</v>
      </c>
    </row>
    <row r="7" spans="1:9" ht="12.75" customHeight="1">
      <c r="A7" s="15" t="s">
        <v>27</v>
      </c>
      <c s="15" t="s">
        <v>29</v>
      </c>
      <c s="15" t="s">
        <v>22</v>
      </c>
      <c s="15" t="s">
        <v>23</v>
      </c>
      <c s="15" t="s">
        <v>33</v>
      </c>
      <c s="15" t="s">
        <v>35</v>
      </c>
      <c s="15" t="s">
        <v>37</v>
      </c>
      <c s="15" t="s">
        <v>40</v>
      </c>
      <c s="15" t="s">
        <v>42</v>
      </c>
    </row>
    <row r="8" spans="1:18" ht="12.75" customHeight="1">
      <c r="A8" s="19" t="s">
        <v>43</v>
      </c>
      <c s="19"/>
      <c s="26" t="s">
        <v>27</v>
      </c>
      <c s="19"/>
      <c s="27" t="s">
        <v>44</v>
      </c>
      <c s="19"/>
      <c s="19"/>
      <c s="19"/>
      <c s="28">
        <f>0+Q8</f>
      </c>
      <c r="O8">
        <f>0+R8</f>
      </c>
      <c r="Q8">
        <f>0+I9+I13</f>
      </c>
      <c>
        <f>0+O9+O13</f>
      </c>
    </row>
    <row r="9" spans="1:16" ht="12.75">
      <c r="A9" s="25" t="s">
        <v>45</v>
      </c>
      <c s="29" t="s">
        <v>29</v>
      </c>
      <c s="29" t="s">
        <v>103</v>
      </c>
      <c s="25" t="s">
        <v>57</v>
      </c>
      <c s="30" t="s">
        <v>104</v>
      </c>
      <c s="31" t="s">
        <v>105</v>
      </c>
      <c s="32">
        <v>1383.98</v>
      </c>
      <c s="32">
        <v>0</v>
      </c>
      <c s="32">
        <f>ROUND(ROUND(H9,2)*ROUND(G9,2),2)</f>
      </c>
      <c r="O9">
        <f>(I9*21)/100</f>
      </c>
      <c t="s">
        <v>22</v>
      </c>
    </row>
    <row r="10" spans="1:5" ht="12.75">
      <c r="A10" s="33" t="s">
        <v>50</v>
      </c>
      <c r="E10" s="34" t="s">
        <v>1447</v>
      </c>
    </row>
    <row r="11" spans="1:5" ht="38.25">
      <c r="A11" s="35" t="s">
        <v>52</v>
      </c>
      <c r="E11" s="36" t="s">
        <v>1488</v>
      </c>
    </row>
    <row r="12" spans="1:5" ht="25.5">
      <c r="A12" t="s">
        <v>54</v>
      </c>
      <c r="E12" s="34" t="s">
        <v>108</v>
      </c>
    </row>
    <row r="13" spans="1:16" ht="12.75">
      <c r="A13" s="25" t="s">
        <v>45</v>
      </c>
      <c s="29" t="s">
        <v>22</v>
      </c>
      <c s="29" t="s">
        <v>103</v>
      </c>
      <c s="25" t="s">
        <v>60</v>
      </c>
      <c s="30" t="s">
        <v>104</v>
      </c>
      <c s="31" t="s">
        <v>105</v>
      </c>
      <c s="32">
        <v>3.12</v>
      </c>
      <c s="32">
        <v>0</v>
      </c>
      <c s="32">
        <f>ROUND(ROUND(H13,2)*ROUND(G13,2),2)</f>
      </c>
      <c r="O13">
        <f>(I13*21)/100</f>
      </c>
      <c t="s">
        <v>22</v>
      </c>
    </row>
    <row r="14" spans="1:5" ht="12.75">
      <c r="A14" s="33" t="s">
        <v>50</v>
      </c>
      <c r="E14" s="34" t="s">
        <v>1489</v>
      </c>
    </row>
    <row r="15" spans="1:5" ht="63.75">
      <c r="A15" s="35" t="s">
        <v>52</v>
      </c>
      <c r="E15" s="36" t="s">
        <v>1490</v>
      </c>
    </row>
    <row r="16" spans="1:5" ht="25.5">
      <c r="A16" t="s">
        <v>54</v>
      </c>
      <c r="E16" s="34" t="s">
        <v>108</v>
      </c>
    </row>
    <row r="17" spans="1:18" ht="12.75" customHeight="1">
      <c r="A17" s="6" t="s">
        <v>43</v>
      </c>
      <c s="6"/>
      <c s="39" t="s">
        <v>29</v>
      </c>
      <c s="6"/>
      <c s="27" t="s">
        <v>119</v>
      </c>
      <c s="6"/>
      <c s="6"/>
      <c s="6"/>
      <c s="40">
        <f>0+Q17</f>
      </c>
      <c r="O17">
        <f>0+R17</f>
      </c>
      <c r="Q17">
        <f>0+I18+I22+I26+I30+I34+I38+I42+I46+I50</f>
      </c>
      <c>
        <f>0+O18+O22+O26+O30+O34+O38+O42+O46+O50</f>
      </c>
    </row>
    <row r="18" spans="1:16" ht="12.75">
      <c r="A18" s="25" t="s">
        <v>45</v>
      </c>
      <c s="29" t="s">
        <v>23</v>
      </c>
      <c s="29" t="s">
        <v>126</v>
      </c>
      <c s="25" t="s">
        <v>47</v>
      </c>
      <c s="30" t="s">
        <v>127</v>
      </c>
      <c s="31" t="s">
        <v>122</v>
      </c>
      <c s="32">
        <v>119.4</v>
      </c>
      <c s="32">
        <v>0</v>
      </c>
      <c s="32">
        <f>ROUND(ROUND(H18,2)*ROUND(G18,2),2)</f>
      </c>
      <c r="O18">
        <f>(I18*21)/100</f>
      </c>
      <c t="s">
        <v>22</v>
      </c>
    </row>
    <row r="19" spans="1:5" ht="12.75">
      <c r="A19" s="33" t="s">
        <v>50</v>
      </c>
      <c r="E19" s="34" t="s">
        <v>1491</v>
      </c>
    </row>
    <row r="20" spans="1:5" ht="25.5">
      <c r="A20" s="35" t="s">
        <v>52</v>
      </c>
      <c r="E20" s="36" t="s">
        <v>1492</v>
      </c>
    </row>
    <row r="21" spans="1:5" ht="38.25">
      <c r="A21" t="s">
        <v>54</v>
      </c>
      <c r="E21" s="34" t="s">
        <v>129</v>
      </c>
    </row>
    <row r="22" spans="1:16" ht="12.75">
      <c r="A22" s="25" t="s">
        <v>45</v>
      </c>
      <c s="29" t="s">
        <v>33</v>
      </c>
      <c s="29" t="s">
        <v>403</v>
      </c>
      <c s="25" t="s">
        <v>47</v>
      </c>
      <c s="30" t="s">
        <v>404</v>
      </c>
      <c s="31" t="s">
        <v>122</v>
      </c>
      <c s="32">
        <v>132.45</v>
      </c>
      <c s="32">
        <v>0</v>
      </c>
      <c s="32">
        <f>ROUND(ROUND(H22,2)*ROUND(G22,2),2)</f>
      </c>
      <c r="O22">
        <f>(I22*21)/100</f>
      </c>
      <c t="s">
        <v>22</v>
      </c>
    </row>
    <row r="23" spans="1:5" ht="12.75">
      <c r="A23" s="33" t="s">
        <v>50</v>
      </c>
      <c r="E23" s="34" t="s">
        <v>1450</v>
      </c>
    </row>
    <row r="24" spans="1:5" ht="38.25">
      <c r="A24" s="35" t="s">
        <v>52</v>
      </c>
      <c r="E24" s="36" t="s">
        <v>1493</v>
      </c>
    </row>
    <row r="25" spans="1:5" ht="306">
      <c r="A25" t="s">
        <v>54</v>
      </c>
      <c r="E25" s="34" t="s">
        <v>407</v>
      </c>
    </row>
    <row r="26" spans="1:16" ht="12.75">
      <c r="A26" s="25" t="s">
        <v>45</v>
      </c>
      <c s="29" t="s">
        <v>35</v>
      </c>
      <c s="29" t="s">
        <v>420</v>
      </c>
      <c s="25" t="s">
        <v>47</v>
      </c>
      <c s="30" t="s">
        <v>421</v>
      </c>
      <c s="31" t="s">
        <v>122</v>
      </c>
      <c s="32">
        <v>2338.92</v>
      </c>
      <c s="32">
        <v>0</v>
      </c>
      <c s="32">
        <f>ROUND(ROUND(H26,2)*ROUND(G26,2),2)</f>
      </c>
      <c r="O26">
        <f>(I26*21)/100</f>
      </c>
      <c t="s">
        <v>22</v>
      </c>
    </row>
    <row r="27" spans="1:5" ht="12.75">
      <c r="A27" s="33" t="s">
        <v>50</v>
      </c>
      <c r="E27" s="34" t="s">
        <v>1456</v>
      </c>
    </row>
    <row r="28" spans="1:5" ht="25.5">
      <c r="A28" s="35" t="s">
        <v>52</v>
      </c>
      <c r="E28" s="36" t="s">
        <v>1494</v>
      </c>
    </row>
    <row r="29" spans="1:5" ht="318.75">
      <c r="A29" t="s">
        <v>54</v>
      </c>
      <c r="E29" s="34" t="s">
        <v>199</v>
      </c>
    </row>
    <row r="30" spans="1:16" ht="12.75">
      <c r="A30" s="25" t="s">
        <v>45</v>
      </c>
      <c s="29" t="s">
        <v>37</v>
      </c>
      <c s="29" t="s">
        <v>1495</v>
      </c>
      <c s="25" t="s">
        <v>47</v>
      </c>
      <c s="30" t="s">
        <v>1496</v>
      </c>
      <c s="31" t="s">
        <v>122</v>
      </c>
      <c s="32">
        <v>27</v>
      </c>
      <c s="32">
        <v>0</v>
      </c>
      <c s="32">
        <f>ROUND(ROUND(H30,2)*ROUND(G30,2),2)</f>
      </c>
      <c r="O30">
        <f>(I30*21)/100</f>
      </c>
      <c t="s">
        <v>22</v>
      </c>
    </row>
    <row r="31" spans="1:5" ht="12.75">
      <c r="A31" s="33" t="s">
        <v>50</v>
      </c>
      <c r="E31" s="34" t="s">
        <v>47</v>
      </c>
    </row>
    <row r="32" spans="1:5" ht="38.25">
      <c r="A32" s="35" t="s">
        <v>52</v>
      </c>
      <c r="E32" s="36" t="s">
        <v>1497</v>
      </c>
    </row>
    <row r="33" spans="1:5" ht="318.75">
      <c r="A33" t="s">
        <v>54</v>
      </c>
      <c r="E33" s="34" t="s">
        <v>199</v>
      </c>
    </row>
    <row r="34" spans="1:16" ht="12.75">
      <c r="A34" s="25" t="s">
        <v>45</v>
      </c>
      <c s="29" t="s">
        <v>70</v>
      </c>
      <c s="29" t="s">
        <v>200</v>
      </c>
      <c s="25" t="s">
        <v>47</v>
      </c>
      <c s="30" t="s">
        <v>201</v>
      </c>
      <c s="31" t="s">
        <v>122</v>
      </c>
      <c s="32">
        <v>691.99</v>
      </c>
      <c s="32">
        <v>0</v>
      </c>
      <c s="32">
        <f>ROUND(ROUND(H34,2)*ROUND(G34,2),2)</f>
      </c>
      <c r="O34">
        <f>(I34*21)/100</f>
      </c>
      <c t="s">
        <v>22</v>
      </c>
    </row>
    <row r="35" spans="1:5" ht="12.75">
      <c r="A35" s="33" t="s">
        <v>50</v>
      </c>
      <c r="E35" s="34" t="s">
        <v>1498</v>
      </c>
    </row>
    <row r="36" spans="1:5" ht="51">
      <c r="A36" s="35" t="s">
        <v>52</v>
      </c>
      <c r="E36" s="36" t="s">
        <v>1499</v>
      </c>
    </row>
    <row r="37" spans="1:5" ht="191.25">
      <c r="A37" t="s">
        <v>54</v>
      </c>
      <c r="E37" s="34" t="s">
        <v>204</v>
      </c>
    </row>
    <row r="38" spans="1:16" ht="12.75">
      <c r="A38" s="25" t="s">
        <v>45</v>
      </c>
      <c s="29" t="s">
        <v>76</v>
      </c>
      <c s="29" t="s">
        <v>444</v>
      </c>
      <c s="25" t="s">
        <v>47</v>
      </c>
      <c s="30" t="s">
        <v>445</v>
      </c>
      <c s="31" t="s">
        <v>122</v>
      </c>
      <c s="32">
        <v>225.25</v>
      </c>
      <c s="32">
        <v>0</v>
      </c>
      <c s="32">
        <f>ROUND(ROUND(H38,2)*ROUND(G38,2),2)</f>
      </c>
      <c r="O38">
        <f>(I38*21)/100</f>
      </c>
      <c t="s">
        <v>22</v>
      </c>
    </row>
    <row r="39" spans="1:5" ht="12.75">
      <c r="A39" s="33" t="s">
        <v>50</v>
      </c>
      <c r="E39" s="34" t="s">
        <v>47</v>
      </c>
    </row>
    <row r="40" spans="1:5" ht="38.25">
      <c r="A40" s="35" t="s">
        <v>52</v>
      </c>
      <c r="E40" s="36" t="s">
        <v>1500</v>
      </c>
    </row>
    <row r="41" spans="1:5" ht="229.5">
      <c r="A41" t="s">
        <v>54</v>
      </c>
      <c r="E41" s="34" t="s">
        <v>448</v>
      </c>
    </row>
    <row r="42" spans="1:16" ht="12.75">
      <c r="A42" s="25" t="s">
        <v>45</v>
      </c>
      <c s="29" t="s">
        <v>40</v>
      </c>
      <c s="29" t="s">
        <v>1459</v>
      </c>
      <c s="25" t="s">
        <v>47</v>
      </c>
      <c s="30" t="s">
        <v>1460</v>
      </c>
      <c s="31" t="s">
        <v>122</v>
      </c>
      <c s="32">
        <v>1448.68</v>
      </c>
      <c s="32">
        <v>0</v>
      </c>
      <c s="32">
        <f>ROUND(ROUND(H42,2)*ROUND(G42,2),2)</f>
      </c>
      <c r="O42">
        <f>(I42*21)/100</f>
      </c>
      <c t="s">
        <v>22</v>
      </c>
    </row>
    <row r="43" spans="1:5" ht="12.75">
      <c r="A43" s="33" t="s">
        <v>50</v>
      </c>
      <c r="E43" s="34" t="s">
        <v>47</v>
      </c>
    </row>
    <row r="44" spans="1:5" ht="38.25">
      <c r="A44" s="35" t="s">
        <v>52</v>
      </c>
      <c r="E44" s="36" t="s">
        <v>1501</v>
      </c>
    </row>
    <row r="45" spans="1:5" ht="229.5">
      <c r="A45" t="s">
        <v>54</v>
      </c>
      <c r="E45" s="34" t="s">
        <v>1462</v>
      </c>
    </row>
    <row r="46" spans="1:16" ht="12.75">
      <c r="A46" s="25" t="s">
        <v>45</v>
      </c>
      <c s="29" t="s">
        <v>42</v>
      </c>
      <c s="29" t="s">
        <v>449</v>
      </c>
      <c s="25" t="s">
        <v>47</v>
      </c>
      <c s="30" t="s">
        <v>450</v>
      </c>
      <c s="31" t="s">
        <v>122</v>
      </c>
      <c s="32">
        <v>523.39</v>
      </c>
      <c s="32">
        <v>0</v>
      </c>
      <c s="32">
        <f>ROUND(ROUND(H46,2)*ROUND(G46,2),2)</f>
      </c>
      <c r="O46">
        <f>(I46*21)/100</f>
      </c>
      <c t="s">
        <v>22</v>
      </c>
    </row>
    <row r="47" spans="1:5" ht="12.75">
      <c r="A47" s="33" t="s">
        <v>50</v>
      </c>
      <c r="E47" s="34" t="s">
        <v>47</v>
      </c>
    </row>
    <row r="48" spans="1:5" ht="38.25">
      <c r="A48" s="35" t="s">
        <v>52</v>
      </c>
      <c r="E48" s="36" t="s">
        <v>1502</v>
      </c>
    </row>
    <row r="49" spans="1:5" ht="293.25">
      <c r="A49" t="s">
        <v>54</v>
      </c>
      <c r="E49" s="34" t="s">
        <v>453</v>
      </c>
    </row>
    <row r="50" spans="1:16" ht="12.75">
      <c r="A50" s="25" t="s">
        <v>45</v>
      </c>
      <c s="29" t="s">
        <v>86</v>
      </c>
      <c s="29" t="s">
        <v>1503</v>
      </c>
      <c s="25" t="s">
        <v>47</v>
      </c>
      <c s="30" t="s">
        <v>1504</v>
      </c>
      <c s="31" t="s">
        <v>185</v>
      </c>
      <c s="32">
        <v>796</v>
      </c>
      <c s="32">
        <v>0</v>
      </c>
      <c s="32">
        <f>ROUND(ROUND(H50,2)*ROUND(G50,2),2)</f>
      </c>
      <c r="O50">
        <f>(I50*21)/100</f>
      </c>
      <c t="s">
        <v>22</v>
      </c>
    </row>
    <row r="51" spans="1:5" ht="12.75">
      <c r="A51" s="33" t="s">
        <v>50</v>
      </c>
      <c r="E51" s="34" t="s">
        <v>47</v>
      </c>
    </row>
    <row r="52" spans="1:5" ht="25.5">
      <c r="A52" s="35" t="s">
        <v>52</v>
      </c>
      <c r="E52" s="36" t="s">
        <v>1505</v>
      </c>
    </row>
    <row r="53" spans="1:5" ht="38.25">
      <c r="A53" t="s">
        <v>54</v>
      </c>
      <c r="E53" s="34" t="s">
        <v>473</v>
      </c>
    </row>
    <row r="54" spans="1:18" ht="12.75" customHeight="1">
      <c r="A54" s="6" t="s">
        <v>43</v>
      </c>
      <c s="6"/>
      <c s="39" t="s">
        <v>33</v>
      </c>
      <c s="6"/>
      <c s="27" t="s">
        <v>543</v>
      </c>
      <c s="6"/>
      <c s="6"/>
      <c s="6"/>
      <c s="40">
        <f>0+Q54</f>
      </c>
      <c r="O54">
        <f>0+R54</f>
      </c>
      <c r="Q54">
        <f>0+I55</f>
      </c>
      <c>
        <f>0+O55</f>
      </c>
    </row>
    <row r="55" spans="1:16" ht="12.75">
      <c r="A55" s="25" t="s">
        <v>45</v>
      </c>
      <c s="29" t="s">
        <v>93</v>
      </c>
      <c s="29" t="s">
        <v>1196</v>
      </c>
      <c s="25" t="s">
        <v>358</v>
      </c>
      <c s="30" t="s">
        <v>1197</v>
      </c>
      <c s="31" t="s">
        <v>122</v>
      </c>
      <c s="32">
        <v>132.45</v>
      </c>
      <c s="32">
        <v>0</v>
      </c>
      <c s="32">
        <f>ROUND(ROUND(H55,2)*ROUND(G55,2),2)</f>
      </c>
      <c r="O55">
        <f>(I55*21)/100</f>
      </c>
      <c t="s">
        <v>22</v>
      </c>
    </row>
    <row r="56" spans="1:5" ht="12.75">
      <c r="A56" s="33" t="s">
        <v>50</v>
      </c>
      <c r="E56" s="34" t="s">
        <v>1464</v>
      </c>
    </row>
    <row r="57" spans="1:5" ht="38.25">
      <c r="A57" s="35" t="s">
        <v>52</v>
      </c>
      <c r="E57" s="36" t="s">
        <v>1493</v>
      </c>
    </row>
    <row r="58" spans="1:5" ht="38.25">
      <c r="A58" t="s">
        <v>54</v>
      </c>
      <c r="E58" s="34" t="s">
        <v>565</v>
      </c>
    </row>
    <row r="59" spans="1:18" ht="12.75" customHeight="1">
      <c r="A59" s="6" t="s">
        <v>43</v>
      </c>
      <c s="6"/>
      <c s="39" t="s">
        <v>76</v>
      </c>
      <c s="6"/>
      <c s="27" t="s">
        <v>710</v>
      </c>
      <c s="6"/>
      <c s="6"/>
      <c s="6"/>
      <c s="40">
        <f>0+Q59</f>
      </c>
      <c r="O59">
        <f>0+R59</f>
      </c>
      <c r="Q59">
        <f>0+I60+I64+I68+I72+I76+I80+I84+I88+I92+I96+I100+I104+I108+I112+I116+I120+I124+I128+I132+I136+I140</f>
      </c>
      <c>
        <f>0+O60+O64+O68+O72+O76+O80+O84+O88+O92+O96+O100+O104+O108+O112+O116+O120+O124+O128+O132+O136+O140</f>
      </c>
    </row>
    <row r="60" spans="1:16" ht="12.75">
      <c r="A60" s="25" t="s">
        <v>45</v>
      </c>
      <c s="29" t="s">
        <v>96</v>
      </c>
      <c s="29" t="s">
        <v>1506</v>
      </c>
      <c s="25" t="s">
        <v>47</v>
      </c>
      <c s="30" t="s">
        <v>1507</v>
      </c>
      <c s="31" t="s">
        <v>133</v>
      </c>
      <c s="32">
        <v>35</v>
      </c>
      <c s="32">
        <v>0</v>
      </c>
      <c s="32">
        <f>ROUND(ROUND(H60,2)*ROUND(G60,2),2)</f>
      </c>
      <c r="O60">
        <f>(I60*21)/100</f>
      </c>
      <c t="s">
        <v>22</v>
      </c>
    </row>
    <row r="61" spans="1:5" ht="12.75">
      <c r="A61" s="33" t="s">
        <v>50</v>
      </c>
      <c r="E61" s="34" t="s">
        <v>1508</v>
      </c>
    </row>
    <row r="62" spans="1:5" ht="25.5">
      <c r="A62" s="35" t="s">
        <v>52</v>
      </c>
      <c r="E62" s="36" t="s">
        <v>1509</v>
      </c>
    </row>
    <row r="63" spans="1:5" ht="255">
      <c r="A63" t="s">
        <v>54</v>
      </c>
      <c r="E63" s="34" t="s">
        <v>1510</v>
      </c>
    </row>
    <row r="64" spans="1:16" ht="12.75">
      <c r="A64" s="25" t="s">
        <v>45</v>
      </c>
      <c s="29" t="s">
        <v>159</v>
      </c>
      <c s="29" t="s">
        <v>1511</v>
      </c>
      <c s="25" t="s">
        <v>47</v>
      </c>
      <c s="30" t="s">
        <v>1512</v>
      </c>
      <c s="31" t="s">
        <v>133</v>
      </c>
      <c s="32">
        <v>130.57</v>
      </c>
      <c s="32">
        <v>0</v>
      </c>
      <c s="32">
        <f>ROUND(ROUND(H64,2)*ROUND(G64,2),2)</f>
      </c>
      <c r="O64">
        <f>(I64*21)/100</f>
      </c>
      <c t="s">
        <v>22</v>
      </c>
    </row>
    <row r="65" spans="1:5" ht="12.75">
      <c r="A65" s="33" t="s">
        <v>50</v>
      </c>
      <c r="E65" s="34" t="s">
        <v>1513</v>
      </c>
    </row>
    <row r="66" spans="1:5" ht="25.5">
      <c r="A66" s="35" t="s">
        <v>52</v>
      </c>
      <c r="E66" s="36" t="s">
        <v>1514</v>
      </c>
    </row>
    <row r="67" spans="1:5" ht="255">
      <c r="A67" t="s">
        <v>54</v>
      </c>
      <c r="E67" s="34" t="s">
        <v>1510</v>
      </c>
    </row>
    <row r="68" spans="1:16" ht="12.75">
      <c r="A68" s="25" t="s">
        <v>45</v>
      </c>
      <c s="29" t="s">
        <v>164</v>
      </c>
      <c s="29" t="s">
        <v>1515</v>
      </c>
      <c s="25" t="s">
        <v>47</v>
      </c>
      <c s="30" t="s">
        <v>1516</v>
      </c>
      <c s="31" t="s">
        <v>133</v>
      </c>
      <c s="32">
        <v>200.78</v>
      </c>
      <c s="32">
        <v>0</v>
      </c>
      <c s="32">
        <f>ROUND(ROUND(H68,2)*ROUND(G68,2),2)</f>
      </c>
      <c r="O68">
        <f>(I68*21)/100</f>
      </c>
      <c t="s">
        <v>22</v>
      </c>
    </row>
    <row r="69" spans="1:5" ht="12.75">
      <c r="A69" s="33" t="s">
        <v>50</v>
      </c>
      <c r="E69" s="34" t="s">
        <v>1517</v>
      </c>
    </row>
    <row r="70" spans="1:5" ht="25.5">
      <c r="A70" s="35" t="s">
        <v>52</v>
      </c>
      <c r="E70" s="36" t="s">
        <v>1518</v>
      </c>
    </row>
    <row r="71" spans="1:5" ht="255">
      <c r="A71" t="s">
        <v>54</v>
      </c>
      <c r="E71" s="34" t="s">
        <v>1510</v>
      </c>
    </row>
    <row r="72" spans="1:16" ht="12.75">
      <c r="A72" s="25" t="s">
        <v>45</v>
      </c>
      <c s="29" t="s">
        <v>170</v>
      </c>
      <c s="29" t="s">
        <v>1519</v>
      </c>
      <c s="25" t="s">
        <v>47</v>
      </c>
      <c s="30" t="s">
        <v>1520</v>
      </c>
      <c s="31" t="s">
        <v>133</v>
      </c>
      <c s="32">
        <v>767</v>
      </c>
      <c s="32">
        <v>0</v>
      </c>
      <c s="32">
        <f>ROUND(ROUND(H72,2)*ROUND(G72,2),2)</f>
      </c>
      <c r="O72">
        <f>(I72*21)/100</f>
      </c>
      <c t="s">
        <v>22</v>
      </c>
    </row>
    <row r="73" spans="1:5" ht="12.75">
      <c r="A73" s="33" t="s">
        <v>50</v>
      </c>
      <c r="E73" s="34" t="s">
        <v>1521</v>
      </c>
    </row>
    <row r="74" spans="1:5" ht="25.5">
      <c r="A74" s="35" t="s">
        <v>52</v>
      </c>
      <c r="E74" s="36" t="s">
        <v>1522</v>
      </c>
    </row>
    <row r="75" spans="1:5" ht="255">
      <c r="A75" t="s">
        <v>54</v>
      </c>
      <c r="E75" s="34" t="s">
        <v>1510</v>
      </c>
    </row>
    <row r="76" spans="1:16" ht="12.75">
      <c r="A76" s="25" t="s">
        <v>45</v>
      </c>
      <c s="29" t="s">
        <v>176</v>
      </c>
      <c s="29" t="s">
        <v>1523</v>
      </c>
      <c s="25" t="s">
        <v>47</v>
      </c>
      <c s="30" t="s">
        <v>1524</v>
      </c>
      <c s="31" t="s">
        <v>133</v>
      </c>
      <c s="32">
        <v>10.5</v>
      </c>
      <c s="32">
        <v>0</v>
      </c>
      <c s="32">
        <f>ROUND(ROUND(H76,2)*ROUND(G76,2),2)</f>
      </c>
      <c r="O76">
        <f>(I76*21)/100</f>
      </c>
      <c t="s">
        <v>22</v>
      </c>
    </row>
    <row r="77" spans="1:5" ht="12.75">
      <c r="A77" s="33" t="s">
        <v>50</v>
      </c>
      <c r="E77" s="34" t="s">
        <v>1525</v>
      </c>
    </row>
    <row r="78" spans="1:5" ht="25.5">
      <c r="A78" s="35" t="s">
        <v>52</v>
      </c>
      <c r="E78" s="36" t="s">
        <v>1526</v>
      </c>
    </row>
    <row r="79" spans="1:5" ht="242.25">
      <c r="A79" t="s">
        <v>54</v>
      </c>
      <c r="E79" s="34" t="s">
        <v>716</v>
      </c>
    </row>
    <row r="80" spans="1:16" ht="12.75">
      <c r="A80" s="25" t="s">
        <v>45</v>
      </c>
      <c s="29" t="s">
        <v>182</v>
      </c>
      <c s="29" t="s">
        <v>1527</v>
      </c>
      <c s="25" t="s">
        <v>47</v>
      </c>
      <c s="30" t="s">
        <v>1528</v>
      </c>
      <c s="31" t="s">
        <v>133</v>
      </c>
      <c s="32">
        <v>10.5</v>
      </c>
      <c s="32">
        <v>0</v>
      </c>
      <c s="32">
        <f>ROUND(ROUND(H80,2)*ROUND(G80,2),2)</f>
      </c>
      <c r="O80">
        <f>(I80*21)/100</f>
      </c>
      <c t="s">
        <v>22</v>
      </c>
    </row>
    <row r="81" spans="1:5" ht="25.5">
      <c r="A81" s="33" t="s">
        <v>50</v>
      </c>
      <c r="E81" s="34" t="s">
        <v>1529</v>
      </c>
    </row>
    <row r="82" spans="1:5" ht="25.5">
      <c r="A82" s="35" t="s">
        <v>52</v>
      </c>
      <c r="E82" s="36" t="s">
        <v>1526</v>
      </c>
    </row>
    <row r="83" spans="1:5" ht="51">
      <c r="A83" t="s">
        <v>54</v>
      </c>
      <c r="E83" s="34" t="s">
        <v>1530</v>
      </c>
    </row>
    <row r="84" spans="1:16" ht="12.75">
      <c r="A84" s="25" t="s">
        <v>45</v>
      </c>
      <c s="29" t="s">
        <v>303</v>
      </c>
      <c s="29" t="s">
        <v>1531</v>
      </c>
      <c s="25" t="s">
        <v>47</v>
      </c>
      <c s="30" t="s">
        <v>1532</v>
      </c>
      <c s="31" t="s">
        <v>89</v>
      </c>
      <c s="32">
        <v>35</v>
      </c>
      <c s="32">
        <v>0</v>
      </c>
      <c s="32">
        <f>ROUND(ROUND(H84,2)*ROUND(G84,2),2)</f>
      </c>
      <c r="O84">
        <f>(I84*21)/100</f>
      </c>
      <c t="s">
        <v>22</v>
      </c>
    </row>
    <row r="85" spans="1:5" ht="12.75">
      <c r="A85" s="33" t="s">
        <v>50</v>
      </c>
      <c r="E85" s="34" t="s">
        <v>47</v>
      </c>
    </row>
    <row r="86" spans="1:5" ht="25.5">
      <c r="A86" s="35" t="s">
        <v>52</v>
      </c>
      <c r="E86" s="36" t="s">
        <v>1533</v>
      </c>
    </row>
    <row r="87" spans="1:5" ht="25.5">
      <c r="A87" t="s">
        <v>54</v>
      </c>
      <c r="E87" s="34" t="s">
        <v>1534</v>
      </c>
    </row>
    <row r="88" spans="1:16" ht="12.75">
      <c r="A88" s="25" t="s">
        <v>45</v>
      </c>
      <c s="29" t="s">
        <v>305</v>
      </c>
      <c s="29" t="s">
        <v>1535</v>
      </c>
      <c s="25" t="s">
        <v>47</v>
      </c>
      <c s="30" t="s">
        <v>1536</v>
      </c>
      <c s="31" t="s">
        <v>89</v>
      </c>
      <c s="32">
        <v>1</v>
      </c>
      <c s="32">
        <v>0</v>
      </c>
      <c s="32">
        <f>ROUND(ROUND(H88,2)*ROUND(G88,2),2)</f>
      </c>
      <c r="O88">
        <f>(I88*21)/100</f>
      </c>
      <c t="s">
        <v>22</v>
      </c>
    </row>
    <row r="89" spans="1:5" ht="12.75">
      <c r="A89" s="33" t="s">
        <v>50</v>
      </c>
      <c r="E89" s="34" t="s">
        <v>47</v>
      </c>
    </row>
    <row r="90" spans="1:5" ht="38.25">
      <c r="A90" s="35" t="s">
        <v>52</v>
      </c>
      <c r="E90" s="36" t="s">
        <v>1537</v>
      </c>
    </row>
    <row r="91" spans="1:5" ht="25.5">
      <c r="A91" t="s">
        <v>54</v>
      </c>
      <c r="E91" s="34" t="s">
        <v>1534</v>
      </c>
    </row>
    <row r="92" spans="1:16" ht="12.75">
      <c r="A92" s="25" t="s">
        <v>45</v>
      </c>
      <c s="29" t="s">
        <v>309</v>
      </c>
      <c s="29" t="s">
        <v>1538</v>
      </c>
      <c s="25" t="s">
        <v>47</v>
      </c>
      <c s="30" t="s">
        <v>1539</v>
      </c>
      <c s="31" t="s">
        <v>89</v>
      </c>
      <c s="32">
        <v>3</v>
      </c>
      <c s="32">
        <v>0</v>
      </c>
      <c s="32">
        <f>ROUND(ROUND(H92,2)*ROUND(G92,2),2)</f>
      </c>
      <c r="O92">
        <f>(I92*21)/100</f>
      </c>
      <c t="s">
        <v>22</v>
      </c>
    </row>
    <row r="93" spans="1:5" ht="12.75">
      <c r="A93" s="33" t="s">
        <v>50</v>
      </c>
      <c r="E93" s="34" t="s">
        <v>47</v>
      </c>
    </row>
    <row r="94" spans="1:5" ht="38.25">
      <c r="A94" s="35" t="s">
        <v>52</v>
      </c>
      <c r="E94" s="36" t="s">
        <v>1540</v>
      </c>
    </row>
    <row r="95" spans="1:5" ht="25.5">
      <c r="A95" t="s">
        <v>54</v>
      </c>
      <c r="E95" s="34" t="s">
        <v>1534</v>
      </c>
    </row>
    <row r="96" spans="1:16" ht="12.75">
      <c r="A96" s="25" t="s">
        <v>45</v>
      </c>
      <c s="29" t="s">
        <v>313</v>
      </c>
      <c s="29" t="s">
        <v>1541</v>
      </c>
      <c s="25" t="s">
        <v>47</v>
      </c>
      <c s="30" t="s">
        <v>1542</v>
      </c>
      <c s="31" t="s">
        <v>89</v>
      </c>
      <c s="32">
        <v>35</v>
      </c>
      <c s="32">
        <v>0</v>
      </c>
      <c s="32">
        <f>ROUND(ROUND(H96,2)*ROUND(G96,2),2)</f>
      </c>
      <c r="O96">
        <f>(I96*21)/100</f>
      </c>
      <c t="s">
        <v>22</v>
      </c>
    </row>
    <row r="97" spans="1:5" ht="12.75">
      <c r="A97" s="33" t="s">
        <v>50</v>
      </c>
      <c r="E97" s="34" t="s">
        <v>47</v>
      </c>
    </row>
    <row r="98" spans="1:5" ht="38.25">
      <c r="A98" s="35" t="s">
        <v>52</v>
      </c>
      <c r="E98" s="36" t="s">
        <v>1543</v>
      </c>
    </row>
    <row r="99" spans="1:5" ht="25.5">
      <c r="A99" t="s">
        <v>54</v>
      </c>
      <c r="E99" s="34" t="s">
        <v>1534</v>
      </c>
    </row>
    <row r="100" spans="1:16" ht="12.75">
      <c r="A100" s="25" t="s">
        <v>45</v>
      </c>
      <c s="29" t="s">
        <v>317</v>
      </c>
      <c s="29" t="s">
        <v>1544</v>
      </c>
      <c s="25" t="s">
        <v>47</v>
      </c>
      <c s="30" t="s">
        <v>1545</v>
      </c>
      <c s="31" t="s">
        <v>89</v>
      </c>
      <c s="32">
        <v>35</v>
      </c>
      <c s="32">
        <v>0</v>
      </c>
      <c s="32">
        <f>ROUND(ROUND(H100,2)*ROUND(G100,2),2)</f>
      </c>
      <c r="O100">
        <f>(I100*21)/100</f>
      </c>
      <c t="s">
        <v>22</v>
      </c>
    </row>
    <row r="101" spans="1:5" ht="12.75">
      <c r="A101" s="33" t="s">
        <v>50</v>
      </c>
      <c r="E101" s="34" t="s">
        <v>47</v>
      </c>
    </row>
    <row r="102" spans="1:5" ht="38.25">
      <c r="A102" s="35" t="s">
        <v>52</v>
      </c>
      <c r="E102" s="36" t="s">
        <v>1546</v>
      </c>
    </row>
    <row r="103" spans="1:5" ht="25.5">
      <c r="A103" t="s">
        <v>54</v>
      </c>
      <c r="E103" s="34" t="s">
        <v>1534</v>
      </c>
    </row>
    <row r="104" spans="1:16" ht="12.75">
      <c r="A104" s="25" t="s">
        <v>45</v>
      </c>
      <c s="29" t="s">
        <v>321</v>
      </c>
      <c s="29" t="s">
        <v>1547</v>
      </c>
      <c s="25" t="s">
        <v>47</v>
      </c>
      <c s="30" t="s">
        <v>1548</v>
      </c>
      <c s="31" t="s">
        <v>89</v>
      </c>
      <c s="32">
        <v>1</v>
      </c>
      <c s="32">
        <v>0</v>
      </c>
      <c s="32">
        <f>ROUND(ROUND(H104,2)*ROUND(G104,2),2)</f>
      </c>
      <c r="O104">
        <f>(I104*21)/100</f>
      </c>
      <c t="s">
        <v>22</v>
      </c>
    </row>
    <row r="105" spans="1:5" ht="12.75">
      <c r="A105" s="33" t="s">
        <v>50</v>
      </c>
      <c r="E105" s="34" t="s">
        <v>47</v>
      </c>
    </row>
    <row r="106" spans="1:5" ht="38.25">
      <c r="A106" s="35" t="s">
        <v>52</v>
      </c>
      <c r="E106" s="36" t="s">
        <v>1549</v>
      </c>
    </row>
    <row r="107" spans="1:5" ht="25.5">
      <c r="A107" t="s">
        <v>54</v>
      </c>
      <c r="E107" s="34" t="s">
        <v>1534</v>
      </c>
    </row>
    <row r="108" spans="1:16" ht="12.75">
      <c r="A108" s="25" t="s">
        <v>45</v>
      </c>
      <c s="29" t="s">
        <v>326</v>
      </c>
      <c s="29" t="s">
        <v>1550</v>
      </c>
      <c s="25" t="s">
        <v>47</v>
      </c>
      <c s="30" t="s">
        <v>1551</v>
      </c>
      <c s="31" t="s">
        <v>89</v>
      </c>
      <c s="32">
        <v>3</v>
      </c>
      <c s="32">
        <v>0</v>
      </c>
      <c s="32">
        <f>ROUND(ROUND(H108,2)*ROUND(G108,2),2)</f>
      </c>
      <c r="O108">
        <f>(I108*21)/100</f>
      </c>
      <c t="s">
        <v>22</v>
      </c>
    </row>
    <row r="109" spans="1:5" ht="12.75">
      <c r="A109" s="33" t="s">
        <v>50</v>
      </c>
      <c r="E109" s="34" t="s">
        <v>47</v>
      </c>
    </row>
    <row r="110" spans="1:5" ht="63.75">
      <c r="A110" s="35" t="s">
        <v>52</v>
      </c>
      <c r="E110" s="36" t="s">
        <v>1552</v>
      </c>
    </row>
    <row r="111" spans="1:5" ht="25.5">
      <c r="A111" t="s">
        <v>54</v>
      </c>
      <c r="E111" s="34" t="s">
        <v>1534</v>
      </c>
    </row>
    <row r="112" spans="1:16" ht="12.75">
      <c r="A112" s="25" t="s">
        <v>45</v>
      </c>
      <c s="29" t="s">
        <v>329</v>
      </c>
      <c s="29" t="s">
        <v>1553</v>
      </c>
      <c s="25" t="s">
        <v>47</v>
      </c>
      <c s="30" t="s">
        <v>1554</v>
      </c>
      <c s="31" t="s">
        <v>133</v>
      </c>
      <c s="32">
        <v>1137.85</v>
      </c>
      <c s="32">
        <v>0</v>
      </c>
      <c s="32">
        <f>ROUND(ROUND(H112,2)*ROUND(G112,2),2)</f>
      </c>
      <c r="O112">
        <f>(I112*21)/100</f>
      </c>
      <c t="s">
        <v>22</v>
      </c>
    </row>
    <row r="113" spans="1:5" ht="12.75">
      <c r="A113" s="33" t="s">
        <v>50</v>
      </c>
      <c r="E113" s="34" t="s">
        <v>47</v>
      </c>
    </row>
    <row r="114" spans="1:5" ht="51">
      <c r="A114" s="35" t="s">
        <v>52</v>
      </c>
      <c r="E114" s="36" t="s">
        <v>1555</v>
      </c>
    </row>
    <row r="115" spans="1:5" ht="51">
      <c r="A115" t="s">
        <v>54</v>
      </c>
      <c r="E115" s="34" t="s">
        <v>1556</v>
      </c>
    </row>
    <row r="116" spans="1:16" ht="12.75">
      <c r="A116" s="25" t="s">
        <v>45</v>
      </c>
      <c s="29" t="s">
        <v>331</v>
      </c>
      <c s="29" t="s">
        <v>1557</v>
      </c>
      <c s="25" t="s">
        <v>47</v>
      </c>
      <c s="30" t="s">
        <v>1558</v>
      </c>
      <c s="31" t="s">
        <v>133</v>
      </c>
      <c s="32">
        <v>1137.85</v>
      </c>
      <c s="32">
        <v>0</v>
      </c>
      <c s="32">
        <f>ROUND(ROUND(H116,2)*ROUND(G116,2),2)</f>
      </c>
      <c r="O116">
        <f>(I116*21)/100</f>
      </c>
      <c t="s">
        <v>22</v>
      </c>
    </row>
    <row r="117" spans="1:5" ht="12.75">
      <c r="A117" s="33" t="s">
        <v>50</v>
      </c>
      <c r="E117" s="34" t="s">
        <v>1559</v>
      </c>
    </row>
    <row r="118" spans="1:5" ht="51">
      <c r="A118" s="35" t="s">
        <v>52</v>
      </c>
      <c r="E118" s="36" t="s">
        <v>1560</v>
      </c>
    </row>
    <row r="119" spans="1:5" ht="38.25">
      <c r="A119" t="s">
        <v>54</v>
      </c>
      <c r="E119" s="34" t="s">
        <v>1561</v>
      </c>
    </row>
    <row r="120" spans="1:16" ht="12.75">
      <c r="A120" s="25" t="s">
        <v>45</v>
      </c>
      <c s="29" t="s">
        <v>333</v>
      </c>
      <c s="29" t="s">
        <v>1562</v>
      </c>
      <c s="25" t="s">
        <v>47</v>
      </c>
      <c s="30" t="s">
        <v>1563</v>
      </c>
      <c s="31" t="s">
        <v>89</v>
      </c>
      <c s="32">
        <v>1</v>
      </c>
      <c s="32">
        <v>0</v>
      </c>
      <c s="32">
        <f>ROUND(ROUND(H120,2)*ROUND(G120,2),2)</f>
      </c>
      <c r="O120">
        <f>(I120*21)/100</f>
      </c>
      <c t="s">
        <v>22</v>
      </c>
    </row>
    <row r="121" spans="1:5" ht="12.75">
      <c r="A121" s="33" t="s">
        <v>50</v>
      </c>
      <c r="E121" s="34" t="s">
        <v>47</v>
      </c>
    </row>
    <row r="122" spans="1:5" ht="38.25">
      <c r="A122" s="35" t="s">
        <v>52</v>
      </c>
      <c r="E122" s="36" t="s">
        <v>1564</v>
      </c>
    </row>
    <row r="123" spans="1:5" ht="51">
      <c r="A123" t="s">
        <v>54</v>
      </c>
      <c r="E123" s="34" t="s">
        <v>1475</v>
      </c>
    </row>
    <row r="124" spans="1:16" ht="12.75">
      <c r="A124" s="25" t="s">
        <v>45</v>
      </c>
      <c s="29" t="s">
        <v>338</v>
      </c>
      <c s="29" t="s">
        <v>1565</v>
      </c>
      <c s="25" t="s">
        <v>47</v>
      </c>
      <c s="30" t="s">
        <v>1566</v>
      </c>
      <c s="31" t="s">
        <v>89</v>
      </c>
      <c s="32">
        <v>2</v>
      </c>
      <c s="32">
        <v>0</v>
      </c>
      <c s="32">
        <f>ROUND(ROUND(H124,2)*ROUND(G124,2),2)</f>
      </c>
      <c r="O124">
        <f>(I124*21)/100</f>
      </c>
      <c t="s">
        <v>22</v>
      </c>
    </row>
    <row r="125" spans="1:5" ht="12.75">
      <c r="A125" s="33" t="s">
        <v>50</v>
      </c>
      <c r="E125" s="34" t="s">
        <v>47</v>
      </c>
    </row>
    <row r="126" spans="1:5" ht="38.25">
      <c r="A126" s="35" t="s">
        <v>52</v>
      </c>
      <c r="E126" s="36" t="s">
        <v>1567</v>
      </c>
    </row>
    <row r="127" spans="1:5" ht="51">
      <c r="A127" t="s">
        <v>54</v>
      </c>
      <c r="E127" s="34" t="s">
        <v>1475</v>
      </c>
    </row>
    <row r="128" spans="1:16" ht="12.75">
      <c r="A128" s="25" t="s">
        <v>45</v>
      </c>
      <c s="29" t="s">
        <v>343</v>
      </c>
      <c s="29" t="s">
        <v>1568</v>
      </c>
      <c s="25" t="s">
        <v>47</v>
      </c>
      <c s="30" t="s">
        <v>1569</v>
      </c>
      <c s="31" t="s">
        <v>133</v>
      </c>
      <c s="32">
        <v>165.57</v>
      </c>
      <c s="32">
        <v>0</v>
      </c>
      <c s="32">
        <f>ROUND(ROUND(H128,2)*ROUND(G128,2),2)</f>
      </c>
      <c r="O128">
        <f>(I128*21)/100</f>
      </c>
      <c t="s">
        <v>22</v>
      </c>
    </row>
    <row r="129" spans="1:5" ht="12.75">
      <c r="A129" s="33" t="s">
        <v>50</v>
      </c>
      <c r="E129" s="34" t="s">
        <v>47</v>
      </c>
    </row>
    <row r="130" spans="1:5" ht="38.25">
      <c r="A130" s="35" t="s">
        <v>52</v>
      </c>
      <c r="E130" s="36" t="s">
        <v>1570</v>
      </c>
    </row>
    <row r="131" spans="1:5" ht="51">
      <c r="A131" t="s">
        <v>54</v>
      </c>
      <c r="E131" s="34" t="s">
        <v>1479</v>
      </c>
    </row>
    <row r="132" spans="1:16" ht="12.75">
      <c r="A132" s="25" t="s">
        <v>45</v>
      </c>
      <c s="29" t="s">
        <v>347</v>
      </c>
      <c s="29" t="s">
        <v>1571</v>
      </c>
      <c s="25" t="s">
        <v>47</v>
      </c>
      <c s="30" t="s">
        <v>1572</v>
      </c>
      <c s="31" t="s">
        <v>133</v>
      </c>
      <c s="32">
        <v>200.78</v>
      </c>
      <c s="32">
        <v>0</v>
      </c>
      <c s="32">
        <f>ROUND(ROUND(H132,2)*ROUND(G132,2),2)</f>
      </c>
      <c r="O132">
        <f>(I132*21)/100</f>
      </c>
      <c t="s">
        <v>22</v>
      </c>
    </row>
    <row r="133" spans="1:5" ht="12.75">
      <c r="A133" s="33" t="s">
        <v>50</v>
      </c>
      <c r="E133" s="34" t="s">
        <v>47</v>
      </c>
    </row>
    <row r="134" spans="1:5" ht="38.25">
      <c r="A134" s="35" t="s">
        <v>52</v>
      </c>
      <c r="E134" s="36" t="s">
        <v>1573</v>
      </c>
    </row>
    <row r="135" spans="1:5" ht="51">
      <c r="A135" t="s">
        <v>54</v>
      </c>
      <c r="E135" s="34" t="s">
        <v>1479</v>
      </c>
    </row>
    <row r="136" spans="1:16" ht="12.75">
      <c r="A136" s="25" t="s">
        <v>45</v>
      </c>
      <c s="29" t="s">
        <v>351</v>
      </c>
      <c s="29" t="s">
        <v>1574</v>
      </c>
      <c s="25" t="s">
        <v>47</v>
      </c>
      <c s="30" t="s">
        <v>1575</v>
      </c>
      <c s="31" t="s">
        <v>133</v>
      </c>
      <c s="32">
        <v>767</v>
      </c>
      <c s="32">
        <v>0</v>
      </c>
      <c s="32">
        <f>ROUND(ROUND(H136,2)*ROUND(G136,2),2)</f>
      </c>
      <c r="O136">
        <f>(I136*21)/100</f>
      </c>
      <c t="s">
        <v>22</v>
      </c>
    </row>
    <row r="137" spans="1:5" ht="12.75">
      <c r="A137" s="33" t="s">
        <v>50</v>
      </c>
      <c r="E137" s="34" t="s">
        <v>47</v>
      </c>
    </row>
    <row r="138" spans="1:5" ht="38.25">
      <c r="A138" s="35" t="s">
        <v>52</v>
      </c>
      <c r="E138" s="36" t="s">
        <v>1576</v>
      </c>
    </row>
    <row r="139" spans="1:5" ht="51">
      <c r="A139" t="s">
        <v>54</v>
      </c>
      <c r="E139" s="34" t="s">
        <v>1479</v>
      </c>
    </row>
    <row r="140" spans="1:16" ht="12.75">
      <c r="A140" s="25" t="s">
        <v>45</v>
      </c>
      <c s="29" t="s">
        <v>356</v>
      </c>
      <c s="29" t="s">
        <v>1577</v>
      </c>
      <c s="25" t="s">
        <v>47</v>
      </c>
      <c s="30" t="s">
        <v>1578</v>
      </c>
      <c s="31" t="s">
        <v>89</v>
      </c>
      <c s="32">
        <v>35</v>
      </c>
      <c s="32">
        <v>0</v>
      </c>
      <c s="32">
        <f>ROUND(ROUND(H140,2)*ROUND(G140,2),2)</f>
      </c>
      <c r="O140">
        <f>(I140*21)/100</f>
      </c>
      <c t="s">
        <v>22</v>
      </c>
    </row>
    <row r="141" spans="1:5" ht="12.75">
      <c r="A141" s="33" t="s">
        <v>50</v>
      </c>
      <c r="E141" s="34" t="s">
        <v>47</v>
      </c>
    </row>
    <row r="142" spans="1:5" ht="38.25">
      <c r="A142" s="35" t="s">
        <v>52</v>
      </c>
      <c r="E142" s="36" t="s">
        <v>1543</v>
      </c>
    </row>
    <row r="143" spans="1:5" ht="12.75">
      <c r="A143" t="s">
        <v>54</v>
      </c>
      <c r="E143" s="34" t="s">
        <v>1579</v>
      </c>
    </row>
    <row r="144" spans="1:18" ht="12.75" customHeight="1">
      <c r="A144" s="6" t="s">
        <v>43</v>
      </c>
      <c s="6"/>
      <c s="39" t="s">
        <v>40</v>
      </c>
      <c s="6"/>
      <c s="27" t="s">
        <v>130</v>
      </c>
      <c s="6"/>
      <c s="6"/>
      <c s="6"/>
      <c s="40">
        <f>0+Q144</f>
      </c>
      <c r="O144">
        <f>0+R144</f>
      </c>
      <c r="Q144">
        <f>0+I145+I149</f>
      </c>
      <c>
        <f>0+O145+O149</f>
      </c>
    </row>
    <row r="145" spans="1:16" ht="12.75">
      <c r="A145" s="25" t="s">
        <v>45</v>
      </c>
      <c s="29" t="s">
        <v>362</v>
      </c>
      <c s="29" t="s">
        <v>1580</v>
      </c>
      <c s="25" t="s">
        <v>47</v>
      </c>
      <c s="30" t="s">
        <v>1581</v>
      </c>
      <c s="31" t="s">
        <v>133</v>
      </c>
      <c s="32">
        <v>332</v>
      </c>
      <c s="32">
        <v>0</v>
      </c>
      <c s="32">
        <f>ROUND(ROUND(H145,2)*ROUND(G145,2),2)</f>
      </c>
      <c r="O145">
        <f>(I145*21)/100</f>
      </c>
      <c t="s">
        <v>22</v>
      </c>
    </row>
    <row r="146" spans="1:5" ht="12.75">
      <c r="A146" s="33" t="s">
        <v>50</v>
      </c>
      <c r="E146" s="34" t="s">
        <v>47</v>
      </c>
    </row>
    <row r="147" spans="1:5" ht="38.25">
      <c r="A147" s="35" t="s">
        <v>52</v>
      </c>
      <c r="E147" s="36" t="s">
        <v>1582</v>
      </c>
    </row>
    <row r="148" spans="1:5" ht="76.5">
      <c r="A148" t="s">
        <v>54</v>
      </c>
      <c r="E148" s="34" t="s">
        <v>175</v>
      </c>
    </row>
    <row r="149" spans="1:16" ht="12.75">
      <c r="A149" s="25" t="s">
        <v>45</v>
      </c>
      <c s="29" t="s">
        <v>518</v>
      </c>
      <c s="29" t="s">
        <v>1583</v>
      </c>
      <c s="25" t="s">
        <v>47</v>
      </c>
      <c s="30" t="s">
        <v>1584</v>
      </c>
      <c s="31" t="s">
        <v>133</v>
      </c>
      <c s="32">
        <v>768</v>
      </c>
      <c s="32">
        <v>0</v>
      </c>
      <c s="32">
        <f>ROUND(ROUND(H149,2)*ROUND(G149,2),2)</f>
      </c>
      <c r="O149">
        <f>(I149*21)/100</f>
      </c>
      <c t="s">
        <v>22</v>
      </c>
    </row>
    <row r="150" spans="1:5" ht="12.75">
      <c r="A150" s="33" t="s">
        <v>50</v>
      </c>
      <c r="E150" s="34" t="s">
        <v>47</v>
      </c>
    </row>
    <row r="151" spans="1:5" ht="38.25">
      <c r="A151" s="35" t="s">
        <v>52</v>
      </c>
      <c r="E151" s="36" t="s">
        <v>1585</v>
      </c>
    </row>
    <row r="152" spans="1:5" ht="76.5">
      <c r="A152" t="s">
        <v>54</v>
      </c>
      <c r="E152" s="34" t="s">
        <v>175</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19.xml><?xml version="1.0" encoding="utf-8"?>
<worksheet xmlns="http://schemas.openxmlformats.org/spreadsheetml/2006/main" xmlns:r="http://schemas.openxmlformats.org/officeDocument/2006/relationships">
  <sheetPr>
    <pageSetUpPr fitToPage="1"/>
  </sheetPr>
  <dimension ref="A1:R17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0+O8+O17+O54+O59+O164</f>
      </c>
      <c t="s">
        <v>23</v>
      </c>
    </row>
    <row r="3" spans="1:16" ht="15" customHeight="1">
      <c r="A3" t="s">
        <v>12</v>
      </c>
      <c s="12" t="s">
        <v>14</v>
      </c>
      <c s="13" t="s">
        <v>15</v>
      </c>
      <c s="1"/>
      <c s="14" t="s">
        <v>16</v>
      </c>
      <c s="1"/>
      <c s="9"/>
      <c s="8" t="s">
        <v>1586</v>
      </c>
      <c s="37">
        <f>0+I8+I17+I54+I59+I164</f>
      </c>
      <c r="O3" t="s">
        <v>19</v>
      </c>
      <c t="s">
        <v>22</v>
      </c>
    </row>
    <row r="4" spans="1:16" ht="15" customHeight="1">
      <c r="A4" t="s">
        <v>17</v>
      </c>
      <c s="16" t="s">
        <v>18</v>
      </c>
      <c s="17" t="s">
        <v>1586</v>
      </c>
      <c s="6"/>
      <c s="18" t="s">
        <v>1587</v>
      </c>
      <c s="6"/>
      <c s="6"/>
      <c s="19"/>
      <c s="19"/>
      <c r="O4" t="s">
        <v>20</v>
      </c>
      <c t="s">
        <v>22</v>
      </c>
    </row>
    <row r="5" spans="1:16" ht="12.75" customHeight="1">
      <c r="A5" s="15" t="s">
        <v>26</v>
      </c>
      <c s="15" t="s">
        <v>28</v>
      </c>
      <c s="15" t="s">
        <v>30</v>
      </c>
      <c s="15" t="s">
        <v>31</v>
      </c>
      <c s="15" t="s">
        <v>32</v>
      </c>
      <c s="15" t="s">
        <v>34</v>
      </c>
      <c s="15" t="s">
        <v>36</v>
      </c>
      <c s="15" t="s">
        <v>38</v>
      </c>
      <c s="15"/>
      <c r="O5" t="s">
        <v>21</v>
      </c>
      <c t="s">
        <v>22</v>
      </c>
    </row>
    <row r="6" spans="1:9" ht="12.75" customHeight="1">
      <c r="A6" s="15"/>
      <c s="15"/>
      <c s="15"/>
      <c s="15"/>
      <c s="15"/>
      <c s="15"/>
      <c s="15"/>
      <c s="15" t="s">
        <v>39</v>
      </c>
      <c s="15" t="s">
        <v>41</v>
      </c>
    </row>
    <row r="7" spans="1:9" ht="12.75" customHeight="1">
      <c r="A7" s="15" t="s">
        <v>27</v>
      </c>
      <c s="15" t="s">
        <v>29</v>
      </c>
      <c s="15" t="s">
        <v>22</v>
      </c>
      <c s="15" t="s">
        <v>23</v>
      </c>
      <c s="15" t="s">
        <v>33</v>
      </c>
      <c s="15" t="s">
        <v>35</v>
      </c>
      <c s="15" t="s">
        <v>37</v>
      </c>
      <c s="15" t="s">
        <v>40</v>
      </c>
      <c s="15" t="s">
        <v>42</v>
      </c>
    </row>
    <row r="8" spans="1:18" ht="12.75" customHeight="1">
      <c r="A8" s="19" t="s">
        <v>43</v>
      </c>
      <c s="19"/>
      <c s="26" t="s">
        <v>27</v>
      </c>
      <c s="19"/>
      <c s="27" t="s">
        <v>44</v>
      </c>
      <c s="19"/>
      <c s="19"/>
      <c s="19"/>
      <c s="28">
        <f>0+Q8</f>
      </c>
      <c r="O8">
        <f>0+R8</f>
      </c>
      <c r="Q8">
        <f>0+I9+I13</f>
      </c>
      <c>
        <f>0+O9+O13</f>
      </c>
    </row>
    <row r="9" spans="1:16" ht="12.75">
      <c r="A9" s="25" t="s">
        <v>45</v>
      </c>
      <c s="29" t="s">
        <v>29</v>
      </c>
      <c s="29" t="s">
        <v>103</v>
      </c>
      <c s="25" t="s">
        <v>57</v>
      </c>
      <c s="30" t="s">
        <v>104</v>
      </c>
      <c s="31" t="s">
        <v>105</v>
      </c>
      <c s="32">
        <v>1231.18</v>
      </c>
      <c s="32">
        <v>0</v>
      </c>
      <c s="32">
        <f>ROUND(ROUND(H9,2)*ROUND(G9,2),2)</f>
      </c>
      <c r="O9">
        <f>(I9*21)/100</f>
      </c>
      <c t="s">
        <v>22</v>
      </c>
    </row>
    <row r="10" spans="1:5" ht="12.75">
      <c r="A10" s="33" t="s">
        <v>50</v>
      </c>
      <c r="E10" s="34" t="s">
        <v>1447</v>
      </c>
    </row>
    <row r="11" spans="1:5" ht="38.25">
      <c r="A11" s="35" t="s">
        <v>52</v>
      </c>
      <c r="E11" s="36" t="s">
        <v>1588</v>
      </c>
    </row>
    <row r="12" spans="1:5" ht="25.5">
      <c r="A12" t="s">
        <v>54</v>
      </c>
      <c r="E12" s="34" t="s">
        <v>108</v>
      </c>
    </row>
    <row r="13" spans="1:16" ht="12.75">
      <c r="A13" s="25" t="s">
        <v>45</v>
      </c>
      <c s="29" t="s">
        <v>22</v>
      </c>
      <c s="29" t="s">
        <v>103</v>
      </c>
      <c s="25" t="s">
        <v>60</v>
      </c>
      <c s="30" t="s">
        <v>104</v>
      </c>
      <c s="31" t="s">
        <v>105</v>
      </c>
      <c s="32">
        <v>1.76</v>
      </c>
      <c s="32">
        <v>0</v>
      </c>
      <c s="32">
        <f>ROUND(ROUND(H13,2)*ROUND(G13,2),2)</f>
      </c>
      <c r="O13">
        <f>(I13*21)/100</f>
      </c>
      <c t="s">
        <v>22</v>
      </c>
    </row>
    <row r="14" spans="1:5" ht="12.75">
      <c r="A14" s="33" t="s">
        <v>50</v>
      </c>
      <c r="E14" s="34" t="s">
        <v>1489</v>
      </c>
    </row>
    <row r="15" spans="1:5" ht="76.5">
      <c r="A15" s="35" t="s">
        <v>52</v>
      </c>
      <c r="E15" s="36" t="s">
        <v>1589</v>
      </c>
    </row>
    <row r="16" spans="1:5" ht="25.5">
      <c r="A16" t="s">
        <v>54</v>
      </c>
      <c r="E16" s="34" t="s">
        <v>108</v>
      </c>
    </row>
    <row r="17" spans="1:18" ht="12.75" customHeight="1">
      <c r="A17" s="6" t="s">
        <v>43</v>
      </c>
      <c s="6"/>
      <c s="39" t="s">
        <v>29</v>
      </c>
      <c s="6"/>
      <c s="27" t="s">
        <v>119</v>
      </c>
      <c s="6"/>
      <c s="6"/>
      <c s="6"/>
      <c s="40">
        <f>0+Q17</f>
      </c>
      <c r="O17">
        <f>0+R17</f>
      </c>
      <c r="Q17">
        <f>0+I18+I22+I26+I30+I34+I38+I42+I46+I50</f>
      </c>
      <c>
        <f>0+O18+O22+O26+O30+O34+O38+O42+O46+O50</f>
      </c>
    </row>
    <row r="18" spans="1:16" ht="12.75">
      <c r="A18" s="25" t="s">
        <v>45</v>
      </c>
      <c s="29" t="s">
        <v>23</v>
      </c>
      <c s="29" t="s">
        <v>126</v>
      </c>
      <c s="25" t="s">
        <v>47</v>
      </c>
      <c s="30" t="s">
        <v>127</v>
      </c>
      <c s="31" t="s">
        <v>122</v>
      </c>
      <c s="32">
        <v>34.65</v>
      </c>
      <c s="32">
        <v>0</v>
      </c>
      <c s="32">
        <f>ROUND(ROUND(H18,2)*ROUND(G18,2),2)</f>
      </c>
      <c r="O18">
        <f>(I18*21)/100</f>
      </c>
      <c t="s">
        <v>22</v>
      </c>
    </row>
    <row r="19" spans="1:5" ht="12.75">
      <c r="A19" s="33" t="s">
        <v>50</v>
      </c>
      <c r="E19" s="34" t="s">
        <v>1491</v>
      </c>
    </row>
    <row r="20" spans="1:5" ht="25.5">
      <c r="A20" s="35" t="s">
        <v>52</v>
      </c>
      <c r="E20" s="36" t="s">
        <v>1590</v>
      </c>
    </row>
    <row r="21" spans="1:5" ht="38.25">
      <c r="A21" t="s">
        <v>54</v>
      </c>
      <c r="E21" s="34" t="s">
        <v>129</v>
      </c>
    </row>
    <row r="22" spans="1:16" ht="12.75">
      <c r="A22" s="25" t="s">
        <v>45</v>
      </c>
      <c s="29" t="s">
        <v>33</v>
      </c>
      <c s="29" t="s">
        <v>403</v>
      </c>
      <c s="25" t="s">
        <v>47</v>
      </c>
      <c s="30" t="s">
        <v>404</v>
      </c>
      <c s="31" t="s">
        <v>122</v>
      </c>
      <c s="32">
        <v>115.42</v>
      </c>
      <c s="32">
        <v>0</v>
      </c>
      <c s="32">
        <f>ROUND(ROUND(H22,2)*ROUND(G22,2),2)</f>
      </c>
      <c r="O22">
        <f>(I22*21)/100</f>
      </c>
      <c t="s">
        <v>22</v>
      </c>
    </row>
    <row r="23" spans="1:5" ht="12.75">
      <c r="A23" s="33" t="s">
        <v>50</v>
      </c>
      <c r="E23" s="34" t="s">
        <v>1450</v>
      </c>
    </row>
    <row r="24" spans="1:5" ht="38.25">
      <c r="A24" s="35" t="s">
        <v>52</v>
      </c>
      <c r="E24" s="36" t="s">
        <v>1591</v>
      </c>
    </row>
    <row r="25" spans="1:5" ht="306">
      <c r="A25" t="s">
        <v>54</v>
      </c>
      <c r="E25" s="34" t="s">
        <v>407</v>
      </c>
    </row>
    <row r="26" spans="1:16" ht="12.75">
      <c r="A26" s="25" t="s">
        <v>45</v>
      </c>
      <c s="29" t="s">
        <v>35</v>
      </c>
      <c s="29" t="s">
        <v>420</v>
      </c>
      <c s="25" t="s">
        <v>47</v>
      </c>
      <c s="30" t="s">
        <v>421</v>
      </c>
      <c s="31" t="s">
        <v>122</v>
      </c>
      <c s="32">
        <v>2243.66</v>
      </c>
      <c s="32">
        <v>0</v>
      </c>
      <c s="32">
        <f>ROUND(ROUND(H26,2)*ROUND(G26,2),2)</f>
      </c>
      <c r="O26">
        <f>(I26*21)/100</f>
      </c>
      <c t="s">
        <v>22</v>
      </c>
    </row>
    <row r="27" spans="1:5" ht="12.75">
      <c r="A27" s="33" t="s">
        <v>50</v>
      </c>
      <c r="E27" s="34" t="s">
        <v>1456</v>
      </c>
    </row>
    <row r="28" spans="1:5" ht="25.5">
      <c r="A28" s="35" t="s">
        <v>52</v>
      </c>
      <c r="E28" s="36" t="s">
        <v>1592</v>
      </c>
    </row>
    <row r="29" spans="1:5" ht="318.75">
      <c r="A29" t="s">
        <v>54</v>
      </c>
      <c r="E29" s="34" t="s">
        <v>199</v>
      </c>
    </row>
    <row r="30" spans="1:16" ht="12.75">
      <c r="A30" s="25" t="s">
        <v>45</v>
      </c>
      <c s="29" t="s">
        <v>37</v>
      </c>
      <c s="29" t="s">
        <v>1495</v>
      </c>
      <c s="25" t="s">
        <v>47</v>
      </c>
      <c s="30" t="s">
        <v>1496</v>
      </c>
      <c s="31" t="s">
        <v>122</v>
      </c>
      <c s="32">
        <v>54</v>
      </c>
      <c s="32">
        <v>0</v>
      </c>
      <c s="32">
        <f>ROUND(ROUND(H30,2)*ROUND(G30,2),2)</f>
      </c>
      <c r="O30">
        <f>(I30*21)/100</f>
      </c>
      <c t="s">
        <v>22</v>
      </c>
    </row>
    <row r="31" spans="1:5" ht="12.75">
      <c r="A31" s="33" t="s">
        <v>50</v>
      </c>
      <c r="E31" s="34" t="s">
        <v>47</v>
      </c>
    </row>
    <row r="32" spans="1:5" ht="25.5">
      <c r="A32" s="35" t="s">
        <v>52</v>
      </c>
      <c r="E32" s="36" t="s">
        <v>1593</v>
      </c>
    </row>
    <row r="33" spans="1:5" ht="318.75">
      <c r="A33" t="s">
        <v>54</v>
      </c>
      <c r="E33" s="34" t="s">
        <v>199</v>
      </c>
    </row>
    <row r="34" spans="1:16" ht="12.75">
      <c r="A34" s="25" t="s">
        <v>45</v>
      </c>
      <c s="29" t="s">
        <v>70</v>
      </c>
      <c s="29" t="s">
        <v>200</v>
      </c>
      <c s="25" t="s">
        <v>57</v>
      </c>
      <c s="30" t="s">
        <v>201</v>
      </c>
      <c s="31" t="s">
        <v>122</v>
      </c>
      <c s="32">
        <v>615.59</v>
      </c>
      <c s="32">
        <v>0</v>
      </c>
      <c s="32">
        <f>ROUND(ROUND(H34,2)*ROUND(G34,2),2)</f>
      </c>
      <c r="O34">
        <f>(I34*21)/100</f>
      </c>
      <c t="s">
        <v>22</v>
      </c>
    </row>
    <row r="35" spans="1:5" ht="12.75">
      <c r="A35" s="33" t="s">
        <v>50</v>
      </c>
      <c r="E35" s="34" t="s">
        <v>1498</v>
      </c>
    </row>
    <row r="36" spans="1:5" ht="51">
      <c r="A36" s="35" t="s">
        <v>52</v>
      </c>
      <c r="E36" s="36" t="s">
        <v>1594</v>
      </c>
    </row>
    <row r="37" spans="1:5" ht="191.25">
      <c r="A37" t="s">
        <v>54</v>
      </c>
      <c r="E37" s="34" t="s">
        <v>204</v>
      </c>
    </row>
    <row r="38" spans="1:16" ht="12.75">
      <c r="A38" s="25" t="s">
        <v>45</v>
      </c>
      <c s="29" t="s">
        <v>76</v>
      </c>
      <c s="29" t="s">
        <v>444</v>
      </c>
      <c s="25" t="s">
        <v>47</v>
      </c>
      <c s="30" t="s">
        <v>445</v>
      </c>
      <c s="31" t="s">
        <v>122</v>
      </c>
      <c s="32">
        <v>130.93</v>
      </c>
      <c s="32">
        <v>0</v>
      </c>
      <c s="32">
        <f>ROUND(ROUND(H38,2)*ROUND(G38,2),2)</f>
      </c>
      <c r="O38">
        <f>(I38*21)/100</f>
      </c>
      <c t="s">
        <v>22</v>
      </c>
    </row>
    <row r="39" spans="1:5" ht="12.75">
      <c r="A39" s="33" t="s">
        <v>50</v>
      </c>
      <c r="E39" s="34" t="s">
        <v>47</v>
      </c>
    </row>
    <row r="40" spans="1:5" ht="38.25">
      <c r="A40" s="35" t="s">
        <v>52</v>
      </c>
      <c r="E40" s="36" t="s">
        <v>1595</v>
      </c>
    </row>
    <row r="41" spans="1:5" ht="229.5">
      <c r="A41" t="s">
        <v>54</v>
      </c>
      <c r="E41" s="34" t="s">
        <v>448</v>
      </c>
    </row>
    <row r="42" spans="1:16" ht="12.75">
      <c r="A42" s="25" t="s">
        <v>45</v>
      </c>
      <c s="29" t="s">
        <v>40</v>
      </c>
      <c s="29" t="s">
        <v>1459</v>
      </c>
      <c s="25" t="s">
        <v>47</v>
      </c>
      <c s="30" t="s">
        <v>1460</v>
      </c>
      <c s="31" t="s">
        <v>122</v>
      </c>
      <c s="32">
        <v>1551.14</v>
      </c>
      <c s="32">
        <v>0</v>
      </c>
      <c s="32">
        <f>ROUND(ROUND(H42,2)*ROUND(G42,2),2)</f>
      </c>
      <c r="O42">
        <f>(I42*21)/100</f>
      </c>
      <c t="s">
        <v>22</v>
      </c>
    </row>
    <row r="43" spans="1:5" ht="12.75">
      <c r="A43" s="33" t="s">
        <v>50</v>
      </c>
      <c r="E43" s="34" t="s">
        <v>47</v>
      </c>
    </row>
    <row r="44" spans="1:5" ht="38.25">
      <c r="A44" s="35" t="s">
        <v>52</v>
      </c>
      <c r="E44" s="36" t="s">
        <v>1596</v>
      </c>
    </row>
    <row r="45" spans="1:5" ht="229.5">
      <c r="A45" t="s">
        <v>54</v>
      </c>
      <c r="E45" s="34" t="s">
        <v>1462</v>
      </c>
    </row>
    <row r="46" spans="1:16" ht="12.75">
      <c r="A46" s="25" t="s">
        <v>45</v>
      </c>
      <c s="29" t="s">
        <v>42</v>
      </c>
      <c s="29" t="s">
        <v>449</v>
      </c>
      <c s="25" t="s">
        <v>47</v>
      </c>
      <c s="30" t="s">
        <v>450</v>
      </c>
      <c s="31" t="s">
        <v>122</v>
      </c>
      <c s="32">
        <v>440.36</v>
      </c>
      <c s="32">
        <v>0</v>
      </c>
      <c s="32">
        <f>ROUND(ROUND(H46,2)*ROUND(G46,2),2)</f>
      </c>
      <c r="O46">
        <f>(I46*21)/100</f>
      </c>
      <c t="s">
        <v>22</v>
      </c>
    </row>
    <row r="47" spans="1:5" ht="12.75">
      <c r="A47" s="33" t="s">
        <v>50</v>
      </c>
      <c r="E47" s="34" t="s">
        <v>47</v>
      </c>
    </row>
    <row r="48" spans="1:5" ht="25.5">
      <c r="A48" s="35" t="s">
        <v>52</v>
      </c>
      <c r="E48" s="36" t="s">
        <v>1597</v>
      </c>
    </row>
    <row r="49" spans="1:5" ht="293.25">
      <c r="A49" t="s">
        <v>54</v>
      </c>
      <c r="E49" s="34" t="s">
        <v>453</v>
      </c>
    </row>
    <row r="50" spans="1:16" ht="12.75">
      <c r="A50" s="25" t="s">
        <v>45</v>
      </c>
      <c s="29" t="s">
        <v>86</v>
      </c>
      <c s="29" t="s">
        <v>1503</v>
      </c>
      <c s="25" t="s">
        <v>47</v>
      </c>
      <c s="30" t="s">
        <v>1504</v>
      </c>
      <c s="31" t="s">
        <v>185</v>
      </c>
      <c s="32">
        <v>231</v>
      </c>
      <c s="32">
        <v>0</v>
      </c>
      <c s="32">
        <f>ROUND(ROUND(H50,2)*ROUND(G50,2),2)</f>
      </c>
      <c r="O50">
        <f>(I50*21)/100</f>
      </c>
      <c t="s">
        <v>22</v>
      </c>
    </row>
    <row r="51" spans="1:5" ht="12.75">
      <c r="A51" s="33" t="s">
        <v>50</v>
      </c>
      <c r="E51" s="34" t="s">
        <v>1598</v>
      </c>
    </row>
    <row r="52" spans="1:5" ht="25.5">
      <c r="A52" s="35" t="s">
        <v>52</v>
      </c>
      <c r="E52" s="36" t="s">
        <v>1599</v>
      </c>
    </row>
    <row r="53" spans="1:5" ht="38.25">
      <c r="A53" t="s">
        <v>54</v>
      </c>
      <c r="E53" s="34" t="s">
        <v>473</v>
      </c>
    </row>
    <row r="54" spans="1:18" ht="12.75" customHeight="1">
      <c r="A54" s="6" t="s">
        <v>43</v>
      </c>
      <c s="6"/>
      <c s="39" t="s">
        <v>33</v>
      </c>
      <c s="6"/>
      <c s="27" t="s">
        <v>543</v>
      </c>
      <c s="6"/>
      <c s="6"/>
      <c s="6"/>
      <c s="40">
        <f>0+Q54</f>
      </c>
      <c r="O54">
        <f>0+R54</f>
      </c>
      <c r="Q54">
        <f>0+I55</f>
      </c>
      <c>
        <f>0+O55</f>
      </c>
    </row>
    <row r="55" spans="1:16" ht="12.75">
      <c r="A55" s="25" t="s">
        <v>45</v>
      </c>
      <c s="29" t="s">
        <v>93</v>
      </c>
      <c s="29" t="s">
        <v>1196</v>
      </c>
      <c s="25" t="s">
        <v>358</v>
      </c>
      <c s="30" t="s">
        <v>1197</v>
      </c>
      <c s="31" t="s">
        <v>122</v>
      </c>
      <c s="32">
        <v>115.42</v>
      </c>
      <c s="32">
        <v>0</v>
      </c>
      <c s="32">
        <f>ROUND(ROUND(H55,2)*ROUND(G55,2),2)</f>
      </c>
      <c r="O55">
        <f>(I55*21)/100</f>
      </c>
      <c t="s">
        <v>22</v>
      </c>
    </row>
    <row r="56" spans="1:5" ht="12.75">
      <c r="A56" s="33" t="s">
        <v>50</v>
      </c>
      <c r="E56" s="34" t="s">
        <v>1464</v>
      </c>
    </row>
    <row r="57" spans="1:5" ht="38.25">
      <c r="A57" s="35" t="s">
        <v>52</v>
      </c>
      <c r="E57" s="36" t="s">
        <v>1591</v>
      </c>
    </row>
    <row r="58" spans="1:5" ht="38.25">
      <c r="A58" t="s">
        <v>54</v>
      </c>
      <c r="E58" s="34" t="s">
        <v>565</v>
      </c>
    </row>
    <row r="59" spans="1:18" ht="12.75" customHeight="1">
      <c r="A59" s="6" t="s">
        <v>43</v>
      </c>
      <c s="6"/>
      <c s="39" t="s">
        <v>76</v>
      </c>
      <c s="6"/>
      <c s="27" t="s">
        <v>710</v>
      </c>
      <c s="6"/>
      <c s="6"/>
      <c s="6"/>
      <c s="40">
        <f>0+Q59</f>
      </c>
      <c r="O59">
        <f>0+R59</f>
      </c>
      <c r="Q59">
        <f>0+I60+I64+I68+I72+I76+I80+I84+I88+I92+I96+I100+I104+I108+I112+I116+I120+I124+I128+I132+I136+I140+I144+I148+I152+I156+I160</f>
      </c>
      <c>
        <f>0+O60+O64+O68+O72+O76+O80+O84+O88+O92+O96+O100+O104+O108+O112+O116+O120+O124+O128+O132+O136+O140+O144+O148+O152+O156+O160</f>
      </c>
    </row>
    <row r="60" spans="1:16" ht="12.75">
      <c r="A60" s="25" t="s">
        <v>45</v>
      </c>
      <c s="29" t="s">
        <v>96</v>
      </c>
      <c s="29" t="s">
        <v>1600</v>
      </c>
      <c s="25" t="s">
        <v>47</v>
      </c>
      <c s="30" t="s">
        <v>1601</v>
      </c>
      <c s="31" t="s">
        <v>133</v>
      </c>
      <c s="32">
        <v>10</v>
      </c>
      <c s="32">
        <v>0</v>
      </c>
      <c s="32">
        <f>ROUND(ROUND(H60,2)*ROUND(G60,2),2)</f>
      </c>
      <c r="O60">
        <f>(I60*21)/100</f>
      </c>
      <c t="s">
        <v>22</v>
      </c>
    </row>
    <row r="61" spans="1:5" ht="12.75">
      <c r="A61" s="33" t="s">
        <v>50</v>
      </c>
      <c r="E61" s="34" t="s">
        <v>1602</v>
      </c>
    </row>
    <row r="62" spans="1:5" ht="12.75">
      <c r="A62" s="35" t="s">
        <v>52</v>
      </c>
      <c r="E62" s="36" t="s">
        <v>1603</v>
      </c>
    </row>
    <row r="63" spans="1:5" ht="255">
      <c r="A63" t="s">
        <v>54</v>
      </c>
      <c r="E63" s="34" t="s">
        <v>1510</v>
      </c>
    </row>
    <row r="64" spans="1:16" ht="12.75">
      <c r="A64" s="25" t="s">
        <v>45</v>
      </c>
      <c s="29" t="s">
        <v>159</v>
      </c>
      <c s="29" t="s">
        <v>1506</v>
      </c>
      <c s="25" t="s">
        <v>47</v>
      </c>
      <c s="30" t="s">
        <v>1507</v>
      </c>
      <c s="31" t="s">
        <v>133</v>
      </c>
      <c s="32">
        <v>35</v>
      </c>
      <c s="32">
        <v>0</v>
      </c>
      <c s="32">
        <f>ROUND(ROUND(H64,2)*ROUND(G64,2),2)</f>
      </c>
      <c r="O64">
        <f>(I64*21)/100</f>
      </c>
      <c t="s">
        <v>22</v>
      </c>
    </row>
    <row r="65" spans="1:5" ht="12.75">
      <c r="A65" s="33" t="s">
        <v>50</v>
      </c>
      <c r="E65" s="34" t="s">
        <v>1604</v>
      </c>
    </row>
    <row r="66" spans="1:5" ht="25.5">
      <c r="A66" s="35" t="s">
        <v>52</v>
      </c>
      <c r="E66" s="36" t="s">
        <v>1605</v>
      </c>
    </row>
    <row r="67" spans="1:5" ht="255">
      <c r="A67" t="s">
        <v>54</v>
      </c>
      <c r="E67" s="34" t="s">
        <v>1510</v>
      </c>
    </row>
    <row r="68" spans="1:16" ht="12.75">
      <c r="A68" s="25" t="s">
        <v>45</v>
      </c>
      <c s="29" t="s">
        <v>164</v>
      </c>
      <c s="29" t="s">
        <v>1511</v>
      </c>
      <c s="25" t="s">
        <v>47</v>
      </c>
      <c s="30" t="s">
        <v>1512</v>
      </c>
      <c s="31" t="s">
        <v>133</v>
      </c>
      <c s="32">
        <v>269.85</v>
      </c>
      <c s="32">
        <v>0</v>
      </c>
      <c s="32">
        <f>ROUND(ROUND(H68,2)*ROUND(G68,2),2)</f>
      </c>
      <c r="O68">
        <f>(I68*21)/100</f>
      </c>
      <c t="s">
        <v>22</v>
      </c>
    </row>
    <row r="69" spans="1:5" ht="12.75">
      <c r="A69" s="33" t="s">
        <v>50</v>
      </c>
      <c r="E69" s="34" t="s">
        <v>47</v>
      </c>
    </row>
    <row r="70" spans="1:5" ht="51">
      <c r="A70" s="35" t="s">
        <v>52</v>
      </c>
      <c r="E70" s="36" t="s">
        <v>1606</v>
      </c>
    </row>
    <row r="71" spans="1:5" ht="255">
      <c r="A71" t="s">
        <v>54</v>
      </c>
      <c r="E71" s="34" t="s">
        <v>1510</v>
      </c>
    </row>
    <row r="72" spans="1:16" ht="12.75">
      <c r="A72" s="25" t="s">
        <v>45</v>
      </c>
      <c s="29" t="s">
        <v>170</v>
      </c>
      <c s="29" t="s">
        <v>1515</v>
      </c>
      <c s="25" t="s">
        <v>47</v>
      </c>
      <c s="30" t="s">
        <v>1516</v>
      </c>
      <c s="31" t="s">
        <v>133</v>
      </c>
      <c s="32">
        <v>553.98</v>
      </c>
      <c s="32">
        <v>0</v>
      </c>
      <c s="32">
        <f>ROUND(ROUND(H72,2)*ROUND(G72,2),2)</f>
      </c>
      <c r="O72">
        <f>(I72*21)/100</f>
      </c>
      <c t="s">
        <v>22</v>
      </c>
    </row>
    <row r="73" spans="1:5" ht="12.75">
      <c r="A73" s="33" t="s">
        <v>50</v>
      </c>
      <c r="E73" s="34" t="s">
        <v>1607</v>
      </c>
    </row>
    <row r="74" spans="1:5" ht="25.5">
      <c r="A74" s="35" t="s">
        <v>52</v>
      </c>
      <c r="E74" s="36" t="s">
        <v>1608</v>
      </c>
    </row>
    <row r="75" spans="1:5" ht="255">
      <c r="A75" t="s">
        <v>54</v>
      </c>
      <c r="E75" s="34" t="s">
        <v>1510</v>
      </c>
    </row>
    <row r="76" spans="1:16" ht="12.75">
      <c r="A76" s="25" t="s">
        <v>45</v>
      </c>
      <c s="29" t="s">
        <v>176</v>
      </c>
      <c s="29" t="s">
        <v>1519</v>
      </c>
      <c s="25" t="s">
        <v>47</v>
      </c>
      <c s="30" t="s">
        <v>1520</v>
      </c>
      <c s="31" t="s">
        <v>133</v>
      </c>
      <c s="32">
        <v>138</v>
      </c>
      <c s="32">
        <v>0</v>
      </c>
      <c s="32">
        <f>ROUND(ROUND(H76,2)*ROUND(G76,2),2)</f>
      </c>
      <c r="O76">
        <f>(I76*21)/100</f>
      </c>
      <c t="s">
        <v>22</v>
      </c>
    </row>
    <row r="77" spans="1:5" ht="12.75">
      <c r="A77" s="33" t="s">
        <v>50</v>
      </c>
      <c r="E77" s="34" t="s">
        <v>1609</v>
      </c>
    </row>
    <row r="78" spans="1:5" ht="25.5">
      <c r="A78" s="35" t="s">
        <v>52</v>
      </c>
      <c r="E78" s="36" t="s">
        <v>1610</v>
      </c>
    </row>
    <row r="79" spans="1:5" ht="255">
      <c r="A79" t="s">
        <v>54</v>
      </c>
      <c r="E79" s="34" t="s">
        <v>1510</v>
      </c>
    </row>
    <row r="80" spans="1:16" ht="12.75">
      <c r="A80" s="25" t="s">
        <v>45</v>
      </c>
      <c s="29" t="s">
        <v>182</v>
      </c>
      <c s="29" t="s">
        <v>1523</v>
      </c>
      <c s="25" t="s">
        <v>47</v>
      </c>
      <c s="30" t="s">
        <v>1524</v>
      </c>
      <c s="31" t="s">
        <v>133</v>
      </c>
      <c s="32">
        <v>22.5</v>
      </c>
      <c s="32">
        <v>0</v>
      </c>
      <c s="32">
        <f>ROUND(ROUND(H80,2)*ROUND(G80,2),2)</f>
      </c>
      <c r="O80">
        <f>(I80*21)/100</f>
      </c>
      <c t="s">
        <v>22</v>
      </c>
    </row>
    <row r="81" spans="1:5" ht="12.75">
      <c r="A81" s="33" t="s">
        <v>50</v>
      </c>
      <c r="E81" s="34" t="s">
        <v>47</v>
      </c>
    </row>
    <row r="82" spans="1:5" ht="51">
      <c r="A82" s="35" t="s">
        <v>52</v>
      </c>
      <c r="E82" s="36" t="s">
        <v>1611</v>
      </c>
    </row>
    <row r="83" spans="1:5" ht="242.25">
      <c r="A83" t="s">
        <v>54</v>
      </c>
      <c r="E83" s="34" t="s">
        <v>716</v>
      </c>
    </row>
    <row r="84" spans="1:16" ht="12.75">
      <c r="A84" s="25" t="s">
        <v>45</v>
      </c>
      <c s="29" t="s">
        <v>303</v>
      </c>
      <c s="29" t="s">
        <v>1527</v>
      </c>
      <c s="25" t="s">
        <v>47</v>
      </c>
      <c s="30" t="s">
        <v>1528</v>
      </c>
      <c s="31" t="s">
        <v>133</v>
      </c>
      <c s="32">
        <v>10.5</v>
      </c>
      <c s="32">
        <v>0</v>
      </c>
      <c s="32">
        <f>ROUND(ROUND(H84,2)*ROUND(G84,2),2)</f>
      </c>
      <c r="O84">
        <f>(I84*21)/100</f>
      </c>
      <c t="s">
        <v>22</v>
      </c>
    </row>
    <row r="85" spans="1:5" ht="25.5">
      <c r="A85" s="33" t="s">
        <v>50</v>
      </c>
      <c r="E85" s="34" t="s">
        <v>1612</v>
      </c>
    </row>
    <row r="86" spans="1:5" ht="25.5">
      <c r="A86" s="35" t="s">
        <v>52</v>
      </c>
      <c r="E86" s="36" t="s">
        <v>1613</v>
      </c>
    </row>
    <row r="87" spans="1:5" ht="51">
      <c r="A87" t="s">
        <v>54</v>
      </c>
      <c r="E87" s="34" t="s">
        <v>1530</v>
      </c>
    </row>
    <row r="88" spans="1:16" ht="12.75">
      <c r="A88" s="25" t="s">
        <v>45</v>
      </c>
      <c s="29" t="s">
        <v>305</v>
      </c>
      <c s="29" t="s">
        <v>1614</v>
      </c>
      <c s="25" t="s">
        <v>47</v>
      </c>
      <c s="30" t="s">
        <v>1615</v>
      </c>
      <c s="31" t="s">
        <v>133</v>
      </c>
      <c s="32">
        <v>12</v>
      </c>
      <c s="32">
        <v>0</v>
      </c>
      <c s="32">
        <f>ROUND(ROUND(H88,2)*ROUND(G88,2),2)</f>
      </c>
      <c r="O88">
        <f>(I88*21)/100</f>
      </c>
      <c t="s">
        <v>22</v>
      </c>
    </row>
    <row r="89" spans="1:5" ht="25.5">
      <c r="A89" s="33" t="s">
        <v>50</v>
      </c>
      <c r="E89" s="34" t="s">
        <v>1616</v>
      </c>
    </row>
    <row r="90" spans="1:5" ht="25.5">
      <c r="A90" s="35" t="s">
        <v>52</v>
      </c>
      <c r="E90" s="36" t="s">
        <v>1617</v>
      </c>
    </row>
    <row r="91" spans="1:5" ht="51">
      <c r="A91" t="s">
        <v>54</v>
      </c>
      <c r="E91" s="34" t="s">
        <v>1530</v>
      </c>
    </row>
    <row r="92" spans="1:16" ht="12.75">
      <c r="A92" s="25" t="s">
        <v>45</v>
      </c>
      <c s="29" t="s">
        <v>309</v>
      </c>
      <c s="29" t="s">
        <v>1535</v>
      </c>
      <c s="25" t="s">
        <v>47</v>
      </c>
      <c s="30" t="s">
        <v>1536</v>
      </c>
      <c s="31" t="s">
        <v>89</v>
      </c>
      <c s="32">
        <v>5</v>
      </c>
      <c s="32">
        <v>0</v>
      </c>
      <c s="32">
        <f>ROUND(ROUND(H92,2)*ROUND(G92,2),2)</f>
      </c>
      <c r="O92">
        <f>(I92*21)/100</f>
      </c>
      <c t="s">
        <v>22</v>
      </c>
    </row>
    <row r="93" spans="1:5" ht="12.75">
      <c r="A93" s="33" t="s">
        <v>50</v>
      </c>
      <c r="E93" s="34" t="s">
        <v>47</v>
      </c>
    </row>
    <row r="94" spans="1:5" ht="51">
      <c r="A94" s="35" t="s">
        <v>52</v>
      </c>
      <c r="E94" s="36" t="s">
        <v>1618</v>
      </c>
    </row>
    <row r="95" spans="1:5" ht="25.5">
      <c r="A95" t="s">
        <v>54</v>
      </c>
      <c r="E95" s="34" t="s">
        <v>1534</v>
      </c>
    </row>
    <row r="96" spans="1:16" ht="12.75">
      <c r="A96" s="25" t="s">
        <v>45</v>
      </c>
      <c s="29" t="s">
        <v>313</v>
      </c>
      <c s="29" t="s">
        <v>1619</v>
      </c>
      <c s="25" t="s">
        <v>47</v>
      </c>
      <c s="30" t="s">
        <v>1620</v>
      </c>
      <c s="31" t="s">
        <v>89</v>
      </c>
      <c s="32">
        <v>2</v>
      </c>
      <c s="32">
        <v>0</v>
      </c>
      <c s="32">
        <f>ROUND(ROUND(H96,2)*ROUND(G96,2),2)</f>
      </c>
      <c r="O96">
        <f>(I96*21)/100</f>
      </c>
      <c t="s">
        <v>22</v>
      </c>
    </row>
    <row r="97" spans="1:5" ht="12.75">
      <c r="A97" s="33" t="s">
        <v>50</v>
      </c>
      <c r="E97" s="34" t="s">
        <v>47</v>
      </c>
    </row>
    <row r="98" spans="1:5" ht="38.25">
      <c r="A98" s="35" t="s">
        <v>52</v>
      </c>
      <c r="E98" s="36" t="s">
        <v>1621</v>
      </c>
    </row>
    <row r="99" spans="1:5" ht="25.5">
      <c r="A99" t="s">
        <v>54</v>
      </c>
      <c r="E99" s="34" t="s">
        <v>1534</v>
      </c>
    </row>
    <row r="100" spans="1:16" ht="12.75">
      <c r="A100" s="25" t="s">
        <v>45</v>
      </c>
      <c s="29" t="s">
        <v>317</v>
      </c>
      <c s="29" t="s">
        <v>1622</v>
      </c>
      <c s="25" t="s">
        <v>47</v>
      </c>
      <c s="30" t="s">
        <v>1623</v>
      </c>
      <c s="31" t="s">
        <v>89</v>
      </c>
      <c s="32">
        <v>1</v>
      </c>
      <c s="32">
        <v>0</v>
      </c>
      <c s="32">
        <f>ROUND(ROUND(H100,2)*ROUND(G100,2),2)</f>
      </c>
      <c r="O100">
        <f>(I100*21)/100</f>
      </c>
      <c t="s">
        <v>22</v>
      </c>
    </row>
    <row r="101" spans="1:5" ht="12.75">
      <c r="A101" s="33" t="s">
        <v>50</v>
      </c>
      <c r="E101" s="34" t="s">
        <v>47</v>
      </c>
    </row>
    <row r="102" spans="1:5" ht="38.25">
      <c r="A102" s="35" t="s">
        <v>52</v>
      </c>
      <c r="E102" s="36" t="s">
        <v>1624</v>
      </c>
    </row>
    <row r="103" spans="1:5" ht="25.5">
      <c r="A103" t="s">
        <v>54</v>
      </c>
      <c r="E103" s="34" t="s">
        <v>1534</v>
      </c>
    </row>
    <row r="104" spans="1:16" ht="12.75">
      <c r="A104" s="25" t="s">
        <v>45</v>
      </c>
      <c s="29" t="s">
        <v>321</v>
      </c>
      <c s="29" t="s">
        <v>1625</v>
      </c>
      <c s="25" t="s">
        <v>47</v>
      </c>
      <c s="30" t="s">
        <v>1626</v>
      </c>
      <c s="31" t="s">
        <v>89</v>
      </c>
      <c s="32">
        <v>2</v>
      </c>
      <c s="32">
        <v>0</v>
      </c>
      <c s="32">
        <f>ROUND(ROUND(H104,2)*ROUND(G104,2),2)</f>
      </c>
      <c r="O104">
        <f>(I104*21)/100</f>
      </c>
      <c t="s">
        <v>22</v>
      </c>
    </row>
    <row r="105" spans="1:5" ht="12.75">
      <c r="A105" s="33" t="s">
        <v>50</v>
      </c>
      <c r="E105" s="34" t="s">
        <v>47</v>
      </c>
    </row>
    <row r="106" spans="1:5" ht="25.5">
      <c r="A106" s="35" t="s">
        <v>52</v>
      </c>
      <c r="E106" s="36" t="s">
        <v>1627</v>
      </c>
    </row>
    <row r="107" spans="1:5" ht="25.5">
      <c r="A107" t="s">
        <v>54</v>
      </c>
      <c r="E107" s="34" t="s">
        <v>1534</v>
      </c>
    </row>
    <row r="108" spans="1:16" ht="12.75">
      <c r="A108" s="25" t="s">
        <v>45</v>
      </c>
      <c s="29" t="s">
        <v>326</v>
      </c>
      <c s="29" t="s">
        <v>1547</v>
      </c>
      <c s="25" t="s">
        <v>47</v>
      </c>
      <c s="30" t="s">
        <v>1548</v>
      </c>
      <c s="31" t="s">
        <v>89</v>
      </c>
      <c s="32">
        <v>5</v>
      </c>
      <c s="32">
        <v>0</v>
      </c>
      <c s="32">
        <f>ROUND(ROUND(H108,2)*ROUND(G108,2),2)</f>
      </c>
      <c r="O108">
        <f>(I108*21)/100</f>
      </c>
      <c t="s">
        <v>22</v>
      </c>
    </row>
    <row r="109" spans="1:5" ht="12.75">
      <c r="A109" s="33" t="s">
        <v>50</v>
      </c>
      <c r="E109" s="34" t="s">
        <v>47</v>
      </c>
    </row>
    <row r="110" spans="1:5" ht="51">
      <c r="A110" s="35" t="s">
        <v>52</v>
      </c>
      <c r="E110" s="36" t="s">
        <v>1628</v>
      </c>
    </row>
    <row r="111" spans="1:5" ht="25.5">
      <c r="A111" t="s">
        <v>54</v>
      </c>
      <c r="E111" s="34" t="s">
        <v>1534</v>
      </c>
    </row>
    <row r="112" spans="1:16" ht="12.75">
      <c r="A112" s="25" t="s">
        <v>45</v>
      </c>
      <c s="29" t="s">
        <v>329</v>
      </c>
      <c s="29" t="s">
        <v>1550</v>
      </c>
      <c s="25" t="s">
        <v>47</v>
      </c>
      <c s="30" t="s">
        <v>1551</v>
      </c>
      <c s="31" t="s">
        <v>89</v>
      </c>
      <c s="32">
        <v>2</v>
      </c>
      <c s="32">
        <v>0</v>
      </c>
      <c s="32">
        <f>ROUND(ROUND(H112,2)*ROUND(G112,2),2)</f>
      </c>
      <c r="O112">
        <f>(I112*21)/100</f>
      </c>
      <c t="s">
        <v>22</v>
      </c>
    </row>
    <row r="113" spans="1:5" ht="12.75">
      <c r="A113" s="33" t="s">
        <v>50</v>
      </c>
      <c r="E113" s="34" t="s">
        <v>47</v>
      </c>
    </row>
    <row r="114" spans="1:5" ht="38.25">
      <c r="A114" s="35" t="s">
        <v>52</v>
      </c>
      <c r="E114" s="36" t="s">
        <v>1629</v>
      </c>
    </row>
    <row r="115" spans="1:5" ht="25.5">
      <c r="A115" t="s">
        <v>54</v>
      </c>
      <c r="E115" s="34" t="s">
        <v>1534</v>
      </c>
    </row>
    <row r="116" spans="1:16" ht="12.75">
      <c r="A116" s="25" t="s">
        <v>45</v>
      </c>
      <c s="29" t="s">
        <v>331</v>
      </c>
      <c s="29" t="s">
        <v>1630</v>
      </c>
      <c s="25" t="s">
        <v>47</v>
      </c>
      <c s="30" t="s">
        <v>1631</v>
      </c>
      <c s="31" t="s">
        <v>89</v>
      </c>
      <c s="32">
        <v>1</v>
      </c>
      <c s="32">
        <v>0</v>
      </c>
      <c s="32">
        <f>ROUND(ROUND(H116,2)*ROUND(G116,2),2)</f>
      </c>
      <c r="O116">
        <f>(I116*21)/100</f>
      </c>
      <c t="s">
        <v>22</v>
      </c>
    </row>
    <row r="117" spans="1:5" ht="12.75">
      <c r="A117" s="33" t="s">
        <v>50</v>
      </c>
      <c r="E117" s="34" t="s">
        <v>47</v>
      </c>
    </row>
    <row r="118" spans="1:5" ht="38.25">
      <c r="A118" s="35" t="s">
        <v>52</v>
      </c>
      <c r="E118" s="36" t="s">
        <v>1632</v>
      </c>
    </row>
    <row r="119" spans="1:5" ht="25.5">
      <c r="A119" t="s">
        <v>54</v>
      </c>
      <c r="E119" s="34" t="s">
        <v>1534</v>
      </c>
    </row>
    <row r="120" spans="1:16" ht="12.75">
      <c r="A120" s="25" t="s">
        <v>45</v>
      </c>
      <c s="29" t="s">
        <v>333</v>
      </c>
      <c s="29" t="s">
        <v>1553</v>
      </c>
      <c s="25" t="s">
        <v>47</v>
      </c>
      <c s="30" t="s">
        <v>1554</v>
      </c>
      <c s="31" t="s">
        <v>133</v>
      </c>
      <c s="32">
        <v>972</v>
      </c>
      <c s="32">
        <v>0</v>
      </c>
      <c s="32">
        <f>ROUND(ROUND(H120,2)*ROUND(G120,2),2)</f>
      </c>
      <c r="O120">
        <f>(I120*21)/100</f>
      </c>
      <c t="s">
        <v>22</v>
      </c>
    </row>
    <row r="121" spans="1:5" ht="12.75">
      <c r="A121" s="33" t="s">
        <v>50</v>
      </c>
      <c r="E121" s="34" t="s">
        <v>47</v>
      </c>
    </row>
    <row r="122" spans="1:5" ht="38.25">
      <c r="A122" s="35" t="s">
        <v>52</v>
      </c>
      <c r="E122" s="36" t="s">
        <v>1633</v>
      </c>
    </row>
    <row r="123" spans="1:5" ht="51">
      <c r="A123" t="s">
        <v>54</v>
      </c>
      <c r="E123" s="34" t="s">
        <v>1556</v>
      </c>
    </row>
    <row r="124" spans="1:16" ht="12.75">
      <c r="A124" s="25" t="s">
        <v>45</v>
      </c>
      <c s="29" t="s">
        <v>338</v>
      </c>
      <c s="29" t="s">
        <v>1557</v>
      </c>
      <c s="25" t="s">
        <v>47</v>
      </c>
      <c s="30" t="s">
        <v>1558</v>
      </c>
      <c s="31" t="s">
        <v>133</v>
      </c>
      <c s="32">
        <v>972</v>
      </c>
      <c s="32">
        <v>0</v>
      </c>
      <c s="32">
        <f>ROUND(ROUND(H124,2)*ROUND(G124,2),2)</f>
      </c>
      <c r="O124">
        <f>(I124*21)/100</f>
      </c>
      <c t="s">
        <v>22</v>
      </c>
    </row>
    <row r="125" spans="1:5" ht="12.75">
      <c r="A125" s="33" t="s">
        <v>50</v>
      </c>
      <c r="E125" s="34" t="s">
        <v>1634</v>
      </c>
    </row>
    <row r="126" spans="1:5" ht="38.25">
      <c r="A126" s="35" t="s">
        <v>52</v>
      </c>
      <c r="E126" s="36" t="s">
        <v>1635</v>
      </c>
    </row>
    <row r="127" spans="1:5" ht="38.25">
      <c r="A127" t="s">
        <v>54</v>
      </c>
      <c r="E127" s="34" t="s">
        <v>1561</v>
      </c>
    </row>
    <row r="128" spans="1:16" ht="12.75">
      <c r="A128" s="25" t="s">
        <v>45</v>
      </c>
      <c s="29" t="s">
        <v>343</v>
      </c>
      <c s="29" t="s">
        <v>1562</v>
      </c>
      <c s="25" t="s">
        <v>47</v>
      </c>
      <c s="30" t="s">
        <v>1563</v>
      </c>
      <c s="31" t="s">
        <v>89</v>
      </c>
      <c s="32">
        <v>1</v>
      </c>
      <c s="32">
        <v>0</v>
      </c>
      <c s="32">
        <f>ROUND(ROUND(H128,2)*ROUND(G128,2),2)</f>
      </c>
      <c r="O128">
        <f>(I128*21)/100</f>
      </c>
      <c t="s">
        <v>22</v>
      </c>
    </row>
    <row r="129" spans="1:5" ht="12.75">
      <c r="A129" s="33" t="s">
        <v>50</v>
      </c>
      <c r="E129" s="34" t="s">
        <v>47</v>
      </c>
    </row>
    <row r="130" spans="1:5" ht="12.75">
      <c r="A130" s="35" t="s">
        <v>52</v>
      </c>
      <c r="E130" s="36" t="s">
        <v>53</v>
      </c>
    </row>
    <row r="131" spans="1:5" ht="51">
      <c r="A131" t="s">
        <v>54</v>
      </c>
      <c r="E131" s="34" t="s">
        <v>1475</v>
      </c>
    </row>
    <row r="132" spans="1:16" ht="12.75">
      <c r="A132" s="25" t="s">
        <v>45</v>
      </c>
      <c s="29" t="s">
        <v>347</v>
      </c>
      <c s="29" t="s">
        <v>1636</v>
      </c>
      <c s="25" t="s">
        <v>47</v>
      </c>
      <c s="30" t="s">
        <v>1637</v>
      </c>
      <c s="31" t="s">
        <v>89</v>
      </c>
      <c s="32">
        <v>1</v>
      </c>
      <c s="32">
        <v>0</v>
      </c>
      <c s="32">
        <f>ROUND(ROUND(H132,2)*ROUND(G132,2),2)</f>
      </c>
      <c r="O132">
        <f>(I132*21)/100</f>
      </c>
      <c t="s">
        <v>22</v>
      </c>
    </row>
    <row r="133" spans="1:5" ht="12.75">
      <c r="A133" s="33" t="s">
        <v>50</v>
      </c>
      <c r="E133" s="34" t="s">
        <v>47</v>
      </c>
    </row>
    <row r="134" spans="1:5" ht="12.75">
      <c r="A134" s="35" t="s">
        <v>52</v>
      </c>
      <c r="E134" s="36" t="s">
        <v>53</v>
      </c>
    </row>
    <row r="135" spans="1:5" ht="51">
      <c r="A135" t="s">
        <v>54</v>
      </c>
      <c r="E135" s="34" t="s">
        <v>1475</v>
      </c>
    </row>
    <row r="136" spans="1:16" ht="12.75">
      <c r="A136" s="25" t="s">
        <v>45</v>
      </c>
      <c s="29" t="s">
        <v>351</v>
      </c>
      <c s="29" t="s">
        <v>1565</v>
      </c>
      <c s="25" t="s">
        <v>47</v>
      </c>
      <c s="30" t="s">
        <v>1566</v>
      </c>
      <c s="31" t="s">
        <v>89</v>
      </c>
      <c s="32">
        <v>3</v>
      </c>
      <c s="32">
        <v>0</v>
      </c>
      <c s="32">
        <f>ROUND(ROUND(H136,2)*ROUND(G136,2),2)</f>
      </c>
      <c r="O136">
        <f>(I136*21)/100</f>
      </c>
      <c t="s">
        <v>22</v>
      </c>
    </row>
    <row r="137" spans="1:5" ht="12.75">
      <c r="A137" s="33" t="s">
        <v>50</v>
      </c>
      <c r="E137" s="34" t="s">
        <v>47</v>
      </c>
    </row>
    <row r="138" spans="1:5" ht="12.75">
      <c r="A138" s="35" t="s">
        <v>52</v>
      </c>
      <c r="E138" s="36" t="s">
        <v>1638</v>
      </c>
    </row>
    <row r="139" spans="1:5" ht="51">
      <c r="A139" t="s">
        <v>54</v>
      </c>
      <c r="E139" s="34" t="s">
        <v>1475</v>
      </c>
    </row>
    <row r="140" spans="1:16" ht="12.75">
      <c r="A140" s="25" t="s">
        <v>45</v>
      </c>
      <c s="29" t="s">
        <v>356</v>
      </c>
      <c s="29" t="s">
        <v>1639</v>
      </c>
      <c s="25" t="s">
        <v>47</v>
      </c>
      <c s="30" t="s">
        <v>1640</v>
      </c>
      <c s="31" t="s">
        <v>133</v>
      </c>
      <c s="32">
        <v>279.85</v>
      </c>
      <c s="32">
        <v>0</v>
      </c>
      <c s="32">
        <f>ROUND(ROUND(H140,2)*ROUND(G140,2),2)</f>
      </c>
      <c r="O140">
        <f>(I140*21)/100</f>
      </c>
      <c t="s">
        <v>22</v>
      </c>
    </row>
    <row r="141" spans="1:5" ht="12.75">
      <c r="A141" s="33" t="s">
        <v>50</v>
      </c>
      <c r="E141" s="34" t="s">
        <v>47</v>
      </c>
    </row>
    <row r="142" spans="1:5" ht="38.25">
      <c r="A142" s="35" t="s">
        <v>52</v>
      </c>
      <c r="E142" s="36" t="s">
        <v>1641</v>
      </c>
    </row>
    <row r="143" spans="1:5" ht="51">
      <c r="A143" t="s">
        <v>54</v>
      </c>
      <c r="E143" s="34" t="s">
        <v>1479</v>
      </c>
    </row>
    <row r="144" spans="1:16" ht="12.75">
      <c r="A144" s="25" t="s">
        <v>45</v>
      </c>
      <c s="29" t="s">
        <v>362</v>
      </c>
      <c s="29" t="s">
        <v>1642</v>
      </c>
      <c s="25" t="s">
        <v>47</v>
      </c>
      <c s="30" t="s">
        <v>1643</v>
      </c>
      <c s="31" t="s">
        <v>133</v>
      </c>
      <c s="32">
        <v>553.98</v>
      </c>
      <c s="32">
        <v>0</v>
      </c>
      <c s="32">
        <f>ROUND(ROUND(H144,2)*ROUND(G144,2),2)</f>
      </c>
      <c r="O144">
        <f>(I144*21)/100</f>
      </c>
      <c t="s">
        <v>22</v>
      </c>
    </row>
    <row r="145" spans="1:5" ht="12.75">
      <c r="A145" s="33" t="s">
        <v>50</v>
      </c>
      <c r="E145" s="34" t="s">
        <v>47</v>
      </c>
    </row>
    <row r="146" spans="1:5" ht="38.25">
      <c r="A146" s="35" t="s">
        <v>52</v>
      </c>
      <c r="E146" s="36" t="s">
        <v>1644</v>
      </c>
    </row>
    <row r="147" spans="1:5" ht="51">
      <c r="A147" t="s">
        <v>54</v>
      </c>
      <c r="E147" s="34" t="s">
        <v>1479</v>
      </c>
    </row>
    <row r="148" spans="1:16" ht="12.75">
      <c r="A148" s="25" t="s">
        <v>45</v>
      </c>
      <c s="29" t="s">
        <v>518</v>
      </c>
      <c s="29" t="s">
        <v>1645</v>
      </c>
      <c s="25" t="s">
        <v>47</v>
      </c>
      <c s="30" t="s">
        <v>1646</v>
      </c>
      <c s="31" t="s">
        <v>133</v>
      </c>
      <c s="32">
        <v>138</v>
      </c>
      <c s="32">
        <v>0</v>
      </c>
      <c s="32">
        <f>ROUND(ROUND(H148,2)*ROUND(G148,2),2)</f>
      </c>
      <c r="O148">
        <f>(I148*21)/100</f>
      </c>
      <c t="s">
        <v>22</v>
      </c>
    </row>
    <row r="149" spans="1:5" ht="12.75">
      <c r="A149" s="33" t="s">
        <v>50</v>
      </c>
      <c r="E149" s="34" t="s">
        <v>47</v>
      </c>
    </row>
    <row r="150" spans="1:5" ht="38.25">
      <c r="A150" s="35" t="s">
        <v>52</v>
      </c>
      <c r="E150" s="36" t="s">
        <v>1647</v>
      </c>
    </row>
    <row r="151" spans="1:5" ht="51">
      <c r="A151" t="s">
        <v>54</v>
      </c>
      <c r="E151" s="34" t="s">
        <v>1479</v>
      </c>
    </row>
    <row r="152" spans="1:16" ht="12.75">
      <c r="A152" s="25" t="s">
        <v>45</v>
      </c>
      <c s="29" t="s">
        <v>524</v>
      </c>
      <c s="29" t="s">
        <v>1648</v>
      </c>
      <c s="25" t="s">
        <v>47</v>
      </c>
      <c s="30" t="s">
        <v>1649</v>
      </c>
      <c s="31" t="s">
        <v>133</v>
      </c>
      <c s="32">
        <v>553.98</v>
      </c>
      <c s="32">
        <v>0</v>
      </c>
      <c s="32">
        <f>ROUND(ROUND(H152,2)*ROUND(G152,2),2)</f>
      </c>
      <c r="O152">
        <f>(I152*21)/100</f>
      </c>
      <c t="s">
        <v>22</v>
      </c>
    </row>
    <row r="153" spans="1:5" ht="12.75">
      <c r="A153" s="33" t="s">
        <v>50</v>
      </c>
      <c r="E153" s="34" t="s">
        <v>47</v>
      </c>
    </row>
    <row r="154" spans="1:5" ht="12.75">
      <c r="A154" s="35" t="s">
        <v>52</v>
      </c>
      <c r="E154" s="36" t="s">
        <v>1650</v>
      </c>
    </row>
    <row r="155" spans="1:5" ht="25.5">
      <c r="A155" t="s">
        <v>54</v>
      </c>
      <c r="E155" s="34" t="s">
        <v>1651</v>
      </c>
    </row>
    <row r="156" spans="1:16" ht="12.75">
      <c r="A156" s="25" t="s">
        <v>45</v>
      </c>
      <c s="29" t="s">
        <v>529</v>
      </c>
      <c s="29" t="s">
        <v>1652</v>
      </c>
      <c s="25" t="s">
        <v>47</v>
      </c>
      <c s="30" t="s">
        <v>1653</v>
      </c>
      <c s="31" t="s">
        <v>133</v>
      </c>
      <c s="32">
        <v>138</v>
      </c>
      <c s="32">
        <v>0</v>
      </c>
      <c s="32">
        <f>ROUND(ROUND(H156,2)*ROUND(G156,2),2)</f>
      </c>
      <c r="O156">
        <f>(I156*21)/100</f>
      </c>
      <c t="s">
        <v>22</v>
      </c>
    </row>
    <row r="157" spans="1:5" ht="12.75">
      <c r="A157" s="33" t="s">
        <v>50</v>
      </c>
      <c r="E157" s="34" t="s">
        <v>47</v>
      </c>
    </row>
    <row r="158" spans="1:5" ht="12.75">
      <c r="A158" s="35" t="s">
        <v>52</v>
      </c>
      <c r="E158" s="36" t="s">
        <v>1654</v>
      </c>
    </row>
    <row r="159" spans="1:5" ht="25.5">
      <c r="A159" t="s">
        <v>54</v>
      </c>
      <c r="E159" s="34" t="s">
        <v>1651</v>
      </c>
    </row>
    <row r="160" spans="1:16" ht="12.75">
      <c r="A160" s="25" t="s">
        <v>45</v>
      </c>
      <c s="29" t="s">
        <v>534</v>
      </c>
      <c s="29" t="s">
        <v>1577</v>
      </c>
      <c s="25" t="s">
        <v>47</v>
      </c>
      <c s="30" t="s">
        <v>1578</v>
      </c>
      <c s="31" t="s">
        <v>89</v>
      </c>
      <c s="32">
        <v>31</v>
      </c>
      <c s="32">
        <v>0</v>
      </c>
      <c s="32">
        <f>ROUND(ROUND(H160,2)*ROUND(G160,2),2)</f>
      </c>
      <c r="O160">
        <f>(I160*21)/100</f>
      </c>
      <c t="s">
        <v>22</v>
      </c>
    </row>
    <row r="161" spans="1:5" ht="12.75">
      <c r="A161" s="33" t="s">
        <v>50</v>
      </c>
      <c r="E161" s="34" t="s">
        <v>47</v>
      </c>
    </row>
    <row r="162" spans="1:5" ht="25.5">
      <c r="A162" s="35" t="s">
        <v>52</v>
      </c>
      <c r="E162" s="36" t="s">
        <v>1655</v>
      </c>
    </row>
    <row r="163" spans="1:5" ht="12.75">
      <c r="A163" t="s">
        <v>54</v>
      </c>
      <c r="E163" s="34" t="s">
        <v>1579</v>
      </c>
    </row>
    <row r="164" spans="1:18" ht="12.75" customHeight="1">
      <c r="A164" s="6" t="s">
        <v>43</v>
      </c>
      <c s="6"/>
      <c s="39" t="s">
        <v>40</v>
      </c>
      <c s="6"/>
      <c s="27" t="s">
        <v>130</v>
      </c>
      <c s="6"/>
      <c s="6"/>
      <c s="6"/>
      <c s="40">
        <f>0+Q164</f>
      </c>
      <c r="O164">
        <f>0+R164</f>
      </c>
      <c r="Q164">
        <f>0+I165+I169+I173</f>
      </c>
      <c>
        <f>0+O165+O169+O173</f>
      </c>
    </row>
    <row r="165" spans="1:16" ht="12.75">
      <c r="A165" s="25" t="s">
        <v>45</v>
      </c>
      <c s="29" t="s">
        <v>538</v>
      </c>
      <c s="29" t="s">
        <v>1656</v>
      </c>
      <c s="25" t="s">
        <v>47</v>
      </c>
      <c s="30" t="s">
        <v>1657</v>
      </c>
      <c s="31" t="s">
        <v>89</v>
      </c>
      <c s="32">
        <v>6</v>
      </c>
      <c s="32">
        <v>0</v>
      </c>
      <c s="32">
        <f>ROUND(ROUND(H165,2)*ROUND(G165,2),2)</f>
      </c>
      <c r="O165">
        <f>(I165*21)/100</f>
      </c>
      <c t="s">
        <v>22</v>
      </c>
    </row>
    <row r="166" spans="1:5" ht="12.75">
      <c r="A166" s="33" t="s">
        <v>50</v>
      </c>
      <c r="E166" s="34" t="s">
        <v>47</v>
      </c>
    </row>
    <row r="167" spans="1:5" ht="12.75">
      <c r="A167" s="35" t="s">
        <v>52</v>
      </c>
      <c r="E167" s="36" t="s">
        <v>1658</v>
      </c>
    </row>
    <row r="168" spans="1:5" ht="38.25">
      <c r="A168" t="s">
        <v>54</v>
      </c>
      <c r="E168" s="34" t="s">
        <v>1561</v>
      </c>
    </row>
    <row r="169" spans="1:16" ht="12.75">
      <c r="A169" s="25" t="s">
        <v>45</v>
      </c>
      <c s="29" t="s">
        <v>544</v>
      </c>
      <c s="29" t="s">
        <v>1659</v>
      </c>
      <c s="25" t="s">
        <v>47</v>
      </c>
      <c s="30" t="s">
        <v>1660</v>
      </c>
      <c s="31" t="s">
        <v>133</v>
      </c>
      <c s="32">
        <v>655.6</v>
      </c>
      <c s="32">
        <v>0</v>
      </c>
      <c s="32">
        <f>ROUND(ROUND(H169,2)*ROUND(G169,2),2)</f>
      </c>
      <c r="O169">
        <f>(I169*21)/100</f>
      </c>
      <c t="s">
        <v>22</v>
      </c>
    </row>
    <row r="170" spans="1:5" ht="12.75">
      <c r="A170" s="33" t="s">
        <v>50</v>
      </c>
      <c r="E170" s="34" t="s">
        <v>47</v>
      </c>
    </row>
    <row r="171" spans="1:5" ht="38.25">
      <c r="A171" s="35" t="s">
        <v>52</v>
      </c>
      <c r="E171" s="36" t="s">
        <v>1661</v>
      </c>
    </row>
    <row r="172" spans="1:5" ht="76.5">
      <c r="A172" t="s">
        <v>54</v>
      </c>
      <c r="E172" s="34" t="s">
        <v>175</v>
      </c>
    </row>
    <row r="173" spans="1:16" ht="12.75">
      <c r="A173" s="25" t="s">
        <v>45</v>
      </c>
      <c s="29" t="s">
        <v>549</v>
      </c>
      <c s="29" t="s">
        <v>1662</v>
      </c>
      <c s="25" t="s">
        <v>47</v>
      </c>
      <c s="30" t="s">
        <v>1663</v>
      </c>
      <c s="31" t="s">
        <v>133</v>
      </c>
      <c s="32">
        <v>138.01</v>
      </c>
      <c s="32">
        <v>0</v>
      </c>
      <c s="32">
        <f>ROUND(ROUND(H173,2)*ROUND(G173,2),2)</f>
      </c>
      <c r="O173">
        <f>(I173*21)/100</f>
      </c>
      <c t="s">
        <v>22</v>
      </c>
    </row>
    <row r="174" spans="1:5" ht="12.75">
      <c r="A174" s="33" t="s">
        <v>50</v>
      </c>
      <c r="E174" s="34" t="s">
        <v>47</v>
      </c>
    </row>
    <row r="175" spans="1:5" ht="12.75">
      <c r="A175" s="35" t="s">
        <v>52</v>
      </c>
      <c r="E175" s="36" t="s">
        <v>1664</v>
      </c>
    </row>
    <row r="176" spans="1:5" ht="76.5">
      <c r="A176" t="s">
        <v>54</v>
      </c>
      <c r="E176" s="34" t="s">
        <v>175</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2.xml><?xml version="1.0" encoding="utf-8"?>
<worksheet xmlns="http://schemas.openxmlformats.org/spreadsheetml/2006/main" xmlns:r="http://schemas.openxmlformats.org/officeDocument/2006/relationships">
  <sheetPr>
    <pageSetUpPr fitToPage="1"/>
  </sheetPr>
  <dimension ref="A1:R6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0+O8</f>
      </c>
      <c t="s">
        <v>23</v>
      </c>
    </row>
    <row r="3" spans="1:16" ht="15" customHeight="1">
      <c r="A3" t="s">
        <v>12</v>
      </c>
      <c s="12" t="s">
        <v>14</v>
      </c>
      <c s="13" t="s">
        <v>15</v>
      </c>
      <c s="1"/>
      <c s="14" t="s">
        <v>16</v>
      </c>
      <c s="1"/>
      <c s="9"/>
      <c s="8" t="s">
        <v>24</v>
      </c>
      <c s="37">
        <f>0+I8</f>
      </c>
      <c r="O3" t="s">
        <v>19</v>
      </c>
      <c t="s">
        <v>22</v>
      </c>
    </row>
    <row r="4" spans="1:16" ht="15" customHeight="1">
      <c r="A4" t="s">
        <v>17</v>
      </c>
      <c s="16" t="s">
        <v>18</v>
      </c>
      <c s="17" t="s">
        <v>24</v>
      </c>
      <c s="6"/>
      <c s="18" t="s">
        <v>25</v>
      </c>
      <c s="6"/>
      <c s="6"/>
      <c s="19"/>
      <c s="19"/>
      <c r="O4" t="s">
        <v>20</v>
      </c>
      <c t="s">
        <v>22</v>
      </c>
    </row>
    <row r="5" spans="1:16" ht="12.75" customHeight="1">
      <c r="A5" s="15" t="s">
        <v>26</v>
      </c>
      <c s="15" t="s">
        <v>28</v>
      </c>
      <c s="15" t="s">
        <v>30</v>
      </c>
      <c s="15" t="s">
        <v>31</v>
      </c>
      <c s="15" t="s">
        <v>32</v>
      </c>
      <c s="15" t="s">
        <v>34</v>
      </c>
      <c s="15" t="s">
        <v>36</v>
      </c>
      <c s="15" t="s">
        <v>38</v>
      </c>
      <c s="15"/>
      <c r="O5" t="s">
        <v>21</v>
      </c>
      <c t="s">
        <v>22</v>
      </c>
    </row>
    <row r="6" spans="1:9" ht="12.75" customHeight="1">
      <c r="A6" s="15"/>
      <c s="15"/>
      <c s="15"/>
      <c s="15"/>
      <c s="15"/>
      <c s="15"/>
      <c s="15"/>
      <c s="15" t="s">
        <v>39</v>
      </c>
      <c s="15" t="s">
        <v>41</v>
      </c>
    </row>
    <row r="7" spans="1:9" ht="12.75" customHeight="1">
      <c r="A7" s="15" t="s">
        <v>27</v>
      </c>
      <c s="15" t="s">
        <v>29</v>
      </c>
      <c s="15" t="s">
        <v>22</v>
      </c>
      <c s="15" t="s">
        <v>23</v>
      </c>
      <c s="15" t="s">
        <v>33</v>
      </c>
      <c s="15" t="s">
        <v>35</v>
      </c>
      <c s="15" t="s">
        <v>37</v>
      </c>
      <c s="15" t="s">
        <v>40</v>
      </c>
      <c s="15" t="s">
        <v>42</v>
      </c>
    </row>
    <row r="8" spans="1:18" ht="12.75" customHeight="1">
      <c r="A8" s="19" t="s">
        <v>43</v>
      </c>
      <c s="19"/>
      <c s="26" t="s">
        <v>27</v>
      </c>
      <c s="19"/>
      <c s="27" t="s">
        <v>44</v>
      </c>
      <c s="19"/>
      <c s="19"/>
      <c s="19"/>
      <c s="28">
        <f>0+Q8</f>
      </c>
      <c r="O8">
        <f>0+R8</f>
      </c>
      <c r="Q8">
        <f>0+I9+I13+I17+I21+I25+I29+I33+I37+I41+I45+I49+I53+I57</f>
      </c>
      <c>
        <f>0+O9+O13+O17+O21+O25+O29+O33+O37+O41+O45+O49+O53+O57</f>
      </c>
    </row>
    <row r="9" spans="1:16" ht="12.75">
      <c r="A9" s="25" t="s">
        <v>45</v>
      </c>
      <c s="29" t="s">
        <v>29</v>
      </c>
      <c s="29" t="s">
        <v>46</v>
      </c>
      <c s="25" t="s">
        <v>47</v>
      </c>
      <c s="30" t="s">
        <v>48</v>
      </c>
      <c s="31" t="s">
        <v>49</v>
      </c>
      <c s="32">
        <v>1</v>
      </c>
      <c s="32">
        <v>0</v>
      </c>
      <c s="32">
        <f>ROUND(ROUND(H9,2)*ROUND(G9,2),2)</f>
      </c>
      <c r="O9">
        <f>(I9*21)/100</f>
      </c>
      <c t="s">
        <v>22</v>
      </c>
    </row>
    <row r="10" spans="1:5" ht="114.75">
      <c r="A10" s="33" t="s">
        <v>50</v>
      </c>
      <c r="E10" s="34" t="s">
        <v>51</v>
      </c>
    </row>
    <row r="11" spans="1:5" ht="12.75">
      <c r="A11" s="35" t="s">
        <v>52</v>
      </c>
      <c r="E11" s="36" t="s">
        <v>53</v>
      </c>
    </row>
    <row r="12" spans="1:5" ht="12.75">
      <c r="A12" t="s">
        <v>54</v>
      </c>
      <c r="E12" s="34" t="s">
        <v>55</v>
      </c>
    </row>
    <row r="13" spans="1:16" ht="12.75">
      <c r="A13" s="25" t="s">
        <v>45</v>
      </c>
      <c s="29" t="s">
        <v>22</v>
      </c>
      <c s="29" t="s">
        <v>56</v>
      </c>
      <c s="25" t="s">
        <v>57</v>
      </c>
      <c s="30" t="s">
        <v>58</v>
      </c>
      <c s="31" t="s">
        <v>49</v>
      </c>
      <c s="32">
        <v>1</v>
      </c>
      <c s="32">
        <v>0</v>
      </c>
      <c s="32">
        <f>ROUND(ROUND(H13,2)*ROUND(G13,2),2)</f>
      </c>
      <c r="O13">
        <f>(I13*21)/100</f>
      </c>
      <c t="s">
        <v>22</v>
      </c>
    </row>
    <row r="14" spans="1:5" ht="12.75">
      <c r="A14" s="33" t="s">
        <v>50</v>
      </c>
      <c r="E14" s="34" t="s">
        <v>59</v>
      </c>
    </row>
    <row r="15" spans="1:5" ht="12.75">
      <c r="A15" s="35" t="s">
        <v>52</v>
      </c>
      <c r="E15" s="36" t="s">
        <v>53</v>
      </c>
    </row>
    <row r="16" spans="1:5" ht="12.75">
      <c r="A16" t="s">
        <v>54</v>
      </c>
      <c r="E16" s="34" t="s">
        <v>55</v>
      </c>
    </row>
    <row r="17" spans="1:16" ht="12.75">
      <c r="A17" s="25" t="s">
        <v>45</v>
      </c>
      <c s="29" t="s">
        <v>23</v>
      </c>
      <c s="29" t="s">
        <v>56</v>
      </c>
      <c s="25" t="s">
        <v>60</v>
      </c>
      <c s="30" t="s">
        <v>58</v>
      </c>
      <c s="31" t="s">
        <v>49</v>
      </c>
      <c s="32">
        <v>1</v>
      </c>
      <c s="32">
        <v>0</v>
      </c>
      <c s="32">
        <f>ROUND(ROUND(H17,2)*ROUND(G17,2),2)</f>
      </c>
      <c r="O17">
        <f>(I17*21)/100</f>
      </c>
      <c t="s">
        <v>22</v>
      </c>
    </row>
    <row r="18" spans="1:5" ht="12.75">
      <c r="A18" s="33" t="s">
        <v>50</v>
      </c>
      <c r="E18" s="34" t="s">
        <v>61</v>
      </c>
    </row>
    <row r="19" spans="1:5" ht="12.75">
      <c r="A19" s="35" t="s">
        <v>52</v>
      </c>
      <c r="E19" s="36" t="s">
        <v>53</v>
      </c>
    </row>
    <row r="20" spans="1:5" ht="12.75">
      <c r="A20" t="s">
        <v>54</v>
      </c>
      <c r="E20" s="34" t="s">
        <v>55</v>
      </c>
    </row>
    <row r="21" spans="1:16" ht="12.75">
      <c r="A21" s="25" t="s">
        <v>45</v>
      </c>
      <c s="29" t="s">
        <v>33</v>
      </c>
      <c s="29" t="s">
        <v>56</v>
      </c>
      <c s="25" t="s">
        <v>62</v>
      </c>
      <c s="30" t="s">
        <v>58</v>
      </c>
      <c s="31" t="s">
        <v>49</v>
      </c>
      <c s="32">
        <v>1</v>
      </c>
      <c s="32">
        <v>0</v>
      </c>
      <c s="32">
        <f>ROUND(ROUND(H21,2)*ROUND(G21,2),2)</f>
      </c>
      <c r="O21">
        <f>(I21*21)/100</f>
      </c>
      <c t="s">
        <v>22</v>
      </c>
    </row>
    <row r="22" spans="1:5" ht="12.75">
      <c r="A22" s="33" t="s">
        <v>50</v>
      </c>
      <c r="E22" s="34" t="s">
        <v>63</v>
      </c>
    </row>
    <row r="23" spans="1:5" ht="12.75">
      <c r="A23" s="35" t="s">
        <v>52</v>
      </c>
      <c r="E23" s="36" t="s">
        <v>53</v>
      </c>
    </row>
    <row r="24" spans="1:5" ht="12.75">
      <c r="A24" t="s">
        <v>54</v>
      </c>
      <c r="E24" s="34" t="s">
        <v>55</v>
      </c>
    </row>
    <row r="25" spans="1:16" ht="12.75">
      <c r="A25" s="25" t="s">
        <v>45</v>
      </c>
      <c s="29" t="s">
        <v>35</v>
      </c>
      <c s="29" t="s">
        <v>56</v>
      </c>
      <c s="25" t="s">
        <v>64</v>
      </c>
      <c s="30" t="s">
        <v>58</v>
      </c>
      <c s="31" t="s">
        <v>49</v>
      </c>
      <c s="32">
        <v>1</v>
      </c>
      <c s="32">
        <v>0</v>
      </c>
      <c s="32">
        <f>ROUND(ROUND(H25,2)*ROUND(G25,2),2)</f>
      </c>
      <c r="O25">
        <f>(I25*21)/100</f>
      </c>
      <c t="s">
        <v>22</v>
      </c>
    </row>
    <row r="26" spans="1:5" ht="12.75">
      <c r="A26" s="33" t="s">
        <v>50</v>
      </c>
      <c r="E26" s="34" t="s">
        <v>65</v>
      </c>
    </row>
    <row r="27" spans="1:5" ht="12.75">
      <c r="A27" s="35" t="s">
        <v>52</v>
      </c>
      <c r="E27" s="36" t="s">
        <v>53</v>
      </c>
    </row>
    <row r="28" spans="1:5" ht="12.75">
      <c r="A28" t="s">
        <v>54</v>
      </c>
      <c r="E28" s="34" t="s">
        <v>55</v>
      </c>
    </row>
    <row r="29" spans="1:16" ht="12.75">
      <c r="A29" s="25" t="s">
        <v>45</v>
      </c>
      <c s="29" t="s">
        <v>37</v>
      </c>
      <c s="29" t="s">
        <v>66</v>
      </c>
      <c s="25" t="s">
        <v>47</v>
      </c>
      <c s="30" t="s">
        <v>67</v>
      </c>
      <c s="31" t="s">
        <v>49</v>
      </c>
      <c s="32">
        <v>1</v>
      </c>
      <c s="32">
        <v>0</v>
      </c>
      <c s="32">
        <f>ROUND(ROUND(H29,2)*ROUND(G29,2),2)</f>
      </c>
      <c r="O29">
        <f>(I29*21)/100</f>
      </c>
      <c t="s">
        <v>22</v>
      </c>
    </row>
    <row r="30" spans="1:5" ht="12.75">
      <c r="A30" s="33" t="s">
        <v>50</v>
      </c>
      <c r="E30" s="34" t="s">
        <v>68</v>
      </c>
    </row>
    <row r="31" spans="1:5" ht="12.75">
      <c r="A31" s="35" t="s">
        <v>52</v>
      </c>
      <c r="E31" s="36" t="s">
        <v>53</v>
      </c>
    </row>
    <row r="32" spans="1:5" ht="12.75">
      <c r="A32" t="s">
        <v>54</v>
      </c>
      <c r="E32" s="34" t="s">
        <v>69</v>
      </c>
    </row>
    <row r="33" spans="1:16" ht="12.75">
      <c r="A33" s="25" t="s">
        <v>45</v>
      </c>
      <c s="29" t="s">
        <v>70</v>
      </c>
      <c s="29" t="s">
        <v>71</v>
      </c>
      <c s="25" t="s">
        <v>47</v>
      </c>
      <c s="30" t="s">
        <v>72</v>
      </c>
      <c s="31" t="s">
        <v>73</v>
      </c>
      <c s="32">
        <v>1</v>
      </c>
      <c s="32">
        <v>0</v>
      </c>
      <c s="32">
        <f>ROUND(ROUND(H33,2)*ROUND(G33,2),2)</f>
      </c>
      <c r="O33">
        <f>(I33*21)/100</f>
      </c>
      <c t="s">
        <v>22</v>
      </c>
    </row>
    <row r="34" spans="1:5" ht="12.75">
      <c r="A34" s="33" t="s">
        <v>50</v>
      </c>
      <c r="E34" s="34" t="s">
        <v>74</v>
      </c>
    </row>
    <row r="35" spans="1:5" ht="12.75">
      <c r="A35" s="35" t="s">
        <v>52</v>
      </c>
      <c r="E35" s="36" t="s">
        <v>53</v>
      </c>
    </row>
    <row r="36" spans="1:5" ht="38.25">
      <c r="A36" t="s">
        <v>54</v>
      </c>
      <c r="E36" s="34" t="s">
        <v>75</v>
      </c>
    </row>
    <row r="37" spans="1:16" ht="12.75">
      <c r="A37" s="25" t="s">
        <v>45</v>
      </c>
      <c s="29" t="s">
        <v>76</v>
      </c>
      <c s="29" t="s">
        <v>77</v>
      </c>
      <c s="25" t="s">
        <v>47</v>
      </c>
      <c s="30" t="s">
        <v>78</v>
      </c>
      <c s="31" t="s">
        <v>73</v>
      </c>
      <c s="32">
        <v>1</v>
      </c>
      <c s="32">
        <v>0</v>
      </c>
      <c s="32">
        <f>ROUND(ROUND(H37,2)*ROUND(G37,2),2)</f>
      </c>
      <c r="O37">
        <f>(I37*21)/100</f>
      </c>
      <c t="s">
        <v>22</v>
      </c>
    </row>
    <row r="38" spans="1:5" ht="25.5">
      <c r="A38" s="33" t="s">
        <v>50</v>
      </c>
      <c r="E38" s="34" t="s">
        <v>79</v>
      </c>
    </row>
    <row r="39" spans="1:5" ht="12.75">
      <c r="A39" s="35" t="s">
        <v>52</v>
      </c>
      <c r="E39" s="36" t="s">
        <v>53</v>
      </c>
    </row>
    <row r="40" spans="1:5" ht="12.75">
      <c r="A40" t="s">
        <v>54</v>
      </c>
      <c r="E40" s="34" t="s">
        <v>69</v>
      </c>
    </row>
    <row r="41" spans="1:16" ht="12.75">
      <c r="A41" s="25" t="s">
        <v>45</v>
      </c>
      <c s="29" t="s">
        <v>40</v>
      </c>
      <c s="29" t="s">
        <v>80</v>
      </c>
      <c s="25" t="s">
        <v>47</v>
      </c>
      <c s="30" t="s">
        <v>81</v>
      </c>
      <c s="31" t="s">
        <v>49</v>
      </c>
      <c s="32">
        <v>1</v>
      </c>
      <c s="32">
        <v>0</v>
      </c>
      <c s="32">
        <f>ROUND(ROUND(H41,2)*ROUND(G41,2),2)</f>
      </c>
      <c r="O41">
        <f>(I41*21)/100</f>
      </c>
      <c t="s">
        <v>22</v>
      </c>
    </row>
    <row r="42" spans="1:5" ht="12.75">
      <c r="A42" s="33" t="s">
        <v>50</v>
      </c>
      <c r="E42" s="34" t="s">
        <v>82</v>
      </c>
    </row>
    <row r="43" spans="1:5" ht="12.75">
      <c r="A43" s="35" t="s">
        <v>52</v>
      </c>
      <c r="E43" s="36" t="s">
        <v>53</v>
      </c>
    </row>
    <row r="44" spans="1:5" ht="12.75">
      <c r="A44" t="s">
        <v>54</v>
      </c>
      <c r="E44" s="34" t="s">
        <v>69</v>
      </c>
    </row>
    <row r="45" spans="1:16" ht="12.75">
      <c r="A45" s="25" t="s">
        <v>45</v>
      </c>
      <c s="29" t="s">
        <v>42</v>
      </c>
      <c s="29" t="s">
        <v>83</v>
      </c>
      <c s="25" t="s">
        <v>47</v>
      </c>
      <c s="30" t="s">
        <v>84</v>
      </c>
      <c s="31" t="s">
        <v>49</v>
      </c>
      <c s="32">
        <v>1</v>
      </c>
      <c s="32">
        <v>0</v>
      </c>
      <c s="32">
        <f>ROUND(ROUND(H45,2)*ROUND(G45,2),2)</f>
      </c>
      <c r="O45">
        <f>(I45*21)/100</f>
      </c>
      <c t="s">
        <v>22</v>
      </c>
    </row>
    <row r="46" spans="1:5" ht="12.75">
      <c r="A46" s="33" t="s">
        <v>50</v>
      </c>
      <c r="E46" s="34" t="s">
        <v>85</v>
      </c>
    </row>
    <row r="47" spans="1:5" ht="12.75">
      <c r="A47" s="35" t="s">
        <v>52</v>
      </c>
      <c r="E47" s="36" t="s">
        <v>53</v>
      </c>
    </row>
    <row r="48" spans="1:5" ht="12.75">
      <c r="A48" t="s">
        <v>54</v>
      </c>
      <c r="E48" s="34" t="s">
        <v>69</v>
      </c>
    </row>
    <row r="49" spans="1:16" ht="12.75">
      <c r="A49" s="25" t="s">
        <v>45</v>
      </c>
      <c s="29" t="s">
        <v>86</v>
      </c>
      <c s="29" t="s">
        <v>87</v>
      </c>
      <c s="25" t="s">
        <v>57</v>
      </c>
      <c s="30" t="s">
        <v>88</v>
      </c>
      <c s="31" t="s">
        <v>89</v>
      </c>
      <c s="32">
        <v>4</v>
      </c>
      <c s="32">
        <v>0</v>
      </c>
      <c s="32">
        <f>ROUND(ROUND(H49,2)*ROUND(G49,2),2)</f>
      </c>
      <c r="O49">
        <f>(I49*21)/100</f>
      </c>
      <c t="s">
        <v>22</v>
      </c>
    </row>
    <row r="50" spans="1:5" ht="38.25">
      <c r="A50" s="33" t="s">
        <v>50</v>
      </c>
      <c r="E50" s="34" t="s">
        <v>90</v>
      </c>
    </row>
    <row r="51" spans="1:5" ht="12.75">
      <c r="A51" s="35" t="s">
        <v>52</v>
      </c>
      <c r="E51" s="36" t="s">
        <v>91</v>
      </c>
    </row>
    <row r="52" spans="1:5" ht="89.25">
      <c r="A52" t="s">
        <v>54</v>
      </c>
      <c r="E52" s="34" t="s">
        <v>92</v>
      </c>
    </row>
    <row r="53" spans="1:16" ht="12.75">
      <c r="A53" s="25" t="s">
        <v>45</v>
      </c>
      <c s="29" t="s">
        <v>93</v>
      </c>
      <c s="29" t="s">
        <v>87</v>
      </c>
      <c s="25" t="s">
        <v>60</v>
      </c>
      <c s="30" t="s">
        <v>88</v>
      </c>
      <c s="31" t="s">
        <v>89</v>
      </c>
      <c s="32">
        <v>2</v>
      </c>
      <c s="32">
        <v>0</v>
      </c>
      <c s="32">
        <f>ROUND(ROUND(H53,2)*ROUND(G53,2),2)</f>
      </c>
      <c r="O53">
        <f>(I53*21)/100</f>
      </c>
      <c t="s">
        <v>22</v>
      </c>
    </row>
    <row r="54" spans="1:5" ht="25.5">
      <c r="A54" s="33" t="s">
        <v>50</v>
      </c>
      <c r="E54" s="34" t="s">
        <v>94</v>
      </c>
    </row>
    <row r="55" spans="1:5" ht="12.75">
      <c r="A55" s="35" t="s">
        <v>52</v>
      </c>
      <c r="E55" s="36" t="s">
        <v>95</v>
      </c>
    </row>
    <row r="56" spans="1:5" ht="89.25">
      <c r="A56" t="s">
        <v>54</v>
      </c>
      <c r="E56" s="34" t="s">
        <v>92</v>
      </c>
    </row>
    <row r="57" spans="1:16" ht="12.75">
      <c r="A57" s="25" t="s">
        <v>45</v>
      </c>
      <c s="29" t="s">
        <v>96</v>
      </c>
      <c s="29" t="s">
        <v>97</v>
      </c>
      <c s="25" t="s">
        <v>47</v>
      </c>
      <c s="30" t="s">
        <v>98</v>
      </c>
      <c s="31" t="s">
        <v>49</v>
      </c>
      <c s="32">
        <v>1</v>
      </c>
      <c s="32">
        <v>0</v>
      </c>
      <c s="32">
        <f>ROUND(ROUND(H57,2)*ROUND(G57,2),2)</f>
      </c>
      <c r="O57">
        <f>(I57*21)/100</f>
      </c>
      <c t="s">
        <v>22</v>
      </c>
    </row>
    <row r="58" spans="1:5" ht="76.5">
      <c r="A58" s="33" t="s">
        <v>50</v>
      </c>
      <c r="E58" s="34" t="s">
        <v>99</v>
      </c>
    </row>
    <row r="59" spans="1:5" ht="12.75">
      <c r="A59" s="35" t="s">
        <v>52</v>
      </c>
      <c r="E59" s="36" t="s">
        <v>53</v>
      </c>
    </row>
    <row r="60" spans="1:5" ht="12.75">
      <c r="A60" t="s">
        <v>54</v>
      </c>
      <c r="E60" s="34" t="s">
        <v>100</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20.xml><?xml version="1.0" encoding="utf-8"?>
<worksheet xmlns="http://schemas.openxmlformats.org/spreadsheetml/2006/main" xmlns:r="http://schemas.openxmlformats.org/officeDocument/2006/relationships">
  <sheetPr>
    <pageSetUpPr fitToPage="1"/>
  </sheetPr>
  <dimension ref="A1:R5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0+O8+O13+O34+O39</f>
      </c>
      <c t="s">
        <v>23</v>
      </c>
    </row>
    <row r="3" spans="1:16" ht="15" customHeight="1">
      <c r="A3" t="s">
        <v>12</v>
      </c>
      <c s="12" t="s">
        <v>14</v>
      </c>
      <c s="13" t="s">
        <v>15</v>
      </c>
      <c s="1"/>
      <c s="14" t="s">
        <v>16</v>
      </c>
      <c s="1"/>
      <c s="9"/>
      <c s="8" t="s">
        <v>1665</v>
      </c>
      <c s="37">
        <f>0+I8+I13+I34+I39</f>
      </c>
      <c r="O3" t="s">
        <v>19</v>
      </c>
      <c t="s">
        <v>22</v>
      </c>
    </row>
    <row r="4" spans="1:16" ht="15" customHeight="1">
      <c r="A4" t="s">
        <v>17</v>
      </c>
      <c s="16" t="s">
        <v>18</v>
      </c>
      <c s="17" t="s">
        <v>1665</v>
      </c>
      <c s="6"/>
      <c s="18" t="s">
        <v>1666</v>
      </c>
      <c s="6"/>
      <c s="6"/>
      <c s="19"/>
      <c s="19"/>
      <c r="O4" t="s">
        <v>20</v>
      </c>
      <c t="s">
        <v>22</v>
      </c>
    </row>
    <row r="5" spans="1:16" ht="12.75" customHeight="1">
      <c r="A5" s="15" t="s">
        <v>26</v>
      </c>
      <c s="15" t="s">
        <v>28</v>
      </c>
      <c s="15" t="s">
        <v>30</v>
      </c>
      <c s="15" t="s">
        <v>31</v>
      </c>
      <c s="15" t="s">
        <v>32</v>
      </c>
      <c s="15" t="s">
        <v>34</v>
      </c>
      <c s="15" t="s">
        <v>36</v>
      </c>
      <c s="15" t="s">
        <v>38</v>
      </c>
      <c s="15"/>
      <c r="O5" t="s">
        <v>21</v>
      </c>
      <c t="s">
        <v>22</v>
      </c>
    </row>
    <row r="6" spans="1:9" ht="12.75" customHeight="1">
      <c r="A6" s="15"/>
      <c s="15"/>
      <c s="15"/>
      <c s="15"/>
      <c s="15"/>
      <c s="15"/>
      <c s="15"/>
      <c s="15" t="s">
        <v>39</v>
      </c>
      <c s="15" t="s">
        <v>41</v>
      </c>
    </row>
    <row r="7" spans="1:9" ht="12.75" customHeight="1">
      <c r="A7" s="15" t="s">
        <v>27</v>
      </c>
      <c s="15" t="s">
        <v>29</v>
      </c>
      <c s="15" t="s">
        <v>22</v>
      </c>
      <c s="15" t="s">
        <v>23</v>
      </c>
      <c s="15" t="s">
        <v>33</v>
      </c>
      <c s="15" t="s">
        <v>35</v>
      </c>
      <c s="15" t="s">
        <v>37</v>
      </c>
      <c s="15" t="s">
        <v>40</v>
      </c>
      <c s="15" t="s">
        <v>42</v>
      </c>
    </row>
    <row r="8" spans="1:18" ht="12.75" customHeight="1">
      <c r="A8" s="19" t="s">
        <v>43</v>
      </c>
      <c s="19"/>
      <c s="26" t="s">
        <v>27</v>
      </c>
      <c s="19"/>
      <c s="27" t="s">
        <v>44</v>
      </c>
      <c s="19"/>
      <c s="19"/>
      <c s="19"/>
      <c s="28">
        <f>0+Q8</f>
      </c>
      <c r="O8">
        <f>0+R8</f>
      </c>
      <c r="Q8">
        <f>0+I9</f>
      </c>
      <c>
        <f>0+O9</f>
      </c>
    </row>
    <row r="9" spans="1:16" ht="12.75">
      <c r="A9" s="25" t="s">
        <v>45</v>
      </c>
      <c s="29" t="s">
        <v>29</v>
      </c>
      <c s="29" t="s">
        <v>103</v>
      </c>
      <c s="25" t="s">
        <v>47</v>
      </c>
      <c s="30" t="s">
        <v>104</v>
      </c>
      <c s="31" t="s">
        <v>105</v>
      </c>
      <c s="32">
        <v>13.18</v>
      </c>
      <c s="32">
        <v>0</v>
      </c>
      <c s="32">
        <f>ROUND(ROUND(H9,2)*ROUND(G9,2),2)</f>
      </c>
      <c r="O9">
        <f>(I9*21)/100</f>
      </c>
      <c t="s">
        <v>22</v>
      </c>
    </row>
    <row r="10" spans="1:5" ht="12.75">
      <c r="A10" s="33" t="s">
        <v>50</v>
      </c>
      <c r="E10" s="34" t="s">
        <v>1447</v>
      </c>
    </row>
    <row r="11" spans="1:5" ht="38.25">
      <c r="A11" s="35" t="s">
        <v>52</v>
      </c>
      <c r="E11" s="36" t="s">
        <v>1667</v>
      </c>
    </row>
    <row r="12" spans="1:5" ht="25.5">
      <c r="A12" t="s">
        <v>54</v>
      </c>
      <c r="E12" s="34" t="s">
        <v>108</v>
      </c>
    </row>
    <row r="13" spans="1:18" ht="12.75" customHeight="1">
      <c r="A13" s="6" t="s">
        <v>43</v>
      </c>
      <c s="6"/>
      <c s="39" t="s">
        <v>29</v>
      </c>
      <c s="6"/>
      <c s="27" t="s">
        <v>119</v>
      </c>
      <c s="6"/>
      <c s="6"/>
      <c s="6"/>
      <c s="40">
        <f>0+Q13</f>
      </c>
      <c r="O13">
        <f>0+R13</f>
      </c>
      <c r="Q13">
        <f>0+I14+I18+I22+I26+I30</f>
      </c>
      <c>
        <f>0+O14+O18+O22+O26+O30</f>
      </c>
    </row>
    <row r="14" spans="1:16" ht="12.75">
      <c r="A14" s="25" t="s">
        <v>45</v>
      </c>
      <c s="29" t="s">
        <v>22</v>
      </c>
      <c s="29" t="s">
        <v>403</v>
      </c>
      <c s="25" t="s">
        <v>47</v>
      </c>
      <c s="30" t="s">
        <v>404</v>
      </c>
      <c s="31" t="s">
        <v>122</v>
      </c>
      <c s="32">
        <v>1.18</v>
      </c>
      <c s="32">
        <v>0</v>
      </c>
      <c s="32">
        <f>ROUND(ROUND(H14,2)*ROUND(G14,2),2)</f>
      </c>
      <c r="O14">
        <f>(I14*21)/100</f>
      </c>
      <c t="s">
        <v>22</v>
      </c>
    </row>
    <row r="15" spans="1:5" ht="12.75">
      <c r="A15" s="33" t="s">
        <v>50</v>
      </c>
      <c r="E15" s="34" t="s">
        <v>1450</v>
      </c>
    </row>
    <row r="16" spans="1:5" ht="38.25">
      <c r="A16" s="35" t="s">
        <v>52</v>
      </c>
      <c r="E16" s="36" t="s">
        <v>1668</v>
      </c>
    </row>
    <row r="17" spans="1:5" ht="306">
      <c r="A17" t="s">
        <v>54</v>
      </c>
      <c r="E17" s="34" t="s">
        <v>407</v>
      </c>
    </row>
    <row r="18" spans="1:16" ht="12.75">
      <c r="A18" s="25" t="s">
        <v>45</v>
      </c>
      <c s="29" t="s">
        <v>23</v>
      </c>
      <c s="29" t="s">
        <v>420</v>
      </c>
      <c s="25" t="s">
        <v>47</v>
      </c>
      <c s="30" t="s">
        <v>421</v>
      </c>
      <c s="31" t="s">
        <v>122</v>
      </c>
      <c s="32">
        <v>21.03</v>
      </c>
      <c s="32">
        <v>0</v>
      </c>
      <c s="32">
        <f>ROUND(ROUND(H18,2)*ROUND(G18,2),2)</f>
      </c>
      <c r="O18">
        <f>(I18*21)/100</f>
      </c>
      <c t="s">
        <v>22</v>
      </c>
    </row>
    <row r="19" spans="1:5" ht="12.75">
      <c r="A19" s="33" t="s">
        <v>50</v>
      </c>
      <c r="E19" s="34" t="s">
        <v>1456</v>
      </c>
    </row>
    <row r="20" spans="1:5" ht="25.5">
      <c r="A20" s="35" t="s">
        <v>52</v>
      </c>
      <c r="E20" s="36" t="s">
        <v>1669</v>
      </c>
    </row>
    <row r="21" spans="1:5" ht="318.75">
      <c r="A21" t="s">
        <v>54</v>
      </c>
      <c r="E21" s="34" t="s">
        <v>199</v>
      </c>
    </row>
    <row r="22" spans="1:16" ht="12.75">
      <c r="A22" s="25" t="s">
        <v>45</v>
      </c>
      <c s="29" t="s">
        <v>33</v>
      </c>
      <c s="29" t="s">
        <v>200</v>
      </c>
      <c s="25" t="s">
        <v>47</v>
      </c>
      <c s="30" t="s">
        <v>201</v>
      </c>
      <c s="31" t="s">
        <v>122</v>
      </c>
      <c s="32">
        <v>6.59</v>
      </c>
      <c s="32">
        <v>0</v>
      </c>
      <c s="32">
        <f>ROUND(ROUND(H22,2)*ROUND(G22,2),2)</f>
      </c>
      <c r="O22">
        <f>(I22*21)/100</f>
      </c>
      <c t="s">
        <v>22</v>
      </c>
    </row>
    <row r="23" spans="1:5" ht="12.75">
      <c r="A23" s="33" t="s">
        <v>50</v>
      </c>
      <c r="E23" s="34" t="s">
        <v>1498</v>
      </c>
    </row>
    <row r="24" spans="1:5" ht="38.25">
      <c r="A24" s="35" t="s">
        <v>52</v>
      </c>
      <c r="E24" s="36" t="s">
        <v>1670</v>
      </c>
    </row>
    <row r="25" spans="1:5" ht="191.25">
      <c r="A25" t="s">
        <v>54</v>
      </c>
      <c r="E25" s="34" t="s">
        <v>204</v>
      </c>
    </row>
    <row r="26" spans="1:16" ht="12.75">
      <c r="A26" s="25" t="s">
        <v>45</v>
      </c>
      <c s="29" t="s">
        <v>35</v>
      </c>
      <c s="29" t="s">
        <v>444</v>
      </c>
      <c s="25" t="s">
        <v>47</v>
      </c>
      <c s="30" t="s">
        <v>445</v>
      </c>
      <c s="31" t="s">
        <v>122</v>
      </c>
      <c s="32">
        <v>14.44</v>
      </c>
      <c s="32">
        <v>0</v>
      </c>
      <c s="32">
        <f>ROUND(ROUND(H26,2)*ROUND(G26,2),2)</f>
      </c>
      <c r="O26">
        <f>(I26*21)/100</f>
      </c>
      <c t="s">
        <v>22</v>
      </c>
    </row>
    <row r="27" spans="1:5" ht="12.75">
      <c r="A27" s="33" t="s">
        <v>50</v>
      </c>
      <c r="E27" s="34" t="s">
        <v>47</v>
      </c>
    </row>
    <row r="28" spans="1:5" ht="51">
      <c r="A28" s="35" t="s">
        <v>52</v>
      </c>
      <c r="E28" s="36" t="s">
        <v>1671</v>
      </c>
    </row>
    <row r="29" spans="1:5" ht="229.5">
      <c r="A29" t="s">
        <v>54</v>
      </c>
      <c r="E29" s="34" t="s">
        <v>448</v>
      </c>
    </row>
    <row r="30" spans="1:16" ht="12.75">
      <c r="A30" s="25" t="s">
        <v>45</v>
      </c>
      <c s="29" t="s">
        <v>37</v>
      </c>
      <c s="29" t="s">
        <v>449</v>
      </c>
      <c s="25" t="s">
        <v>47</v>
      </c>
      <c s="30" t="s">
        <v>450</v>
      </c>
      <c s="31" t="s">
        <v>122</v>
      </c>
      <c s="32">
        <v>5.21</v>
      </c>
      <c s="32">
        <v>0</v>
      </c>
      <c s="32">
        <f>ROUND(ROUND(H30,2)*ROUND(G30,2),2)</f>
      </c>
      <c r="O30">
        <f>(I30*21)/100</f>
      </c>
      <c t="s">
        <v>22</v>
      </c>
    </row>
    <row r="31" spans="1:5" ht="12.75">
      <c r="A31" s="33" t="s">
        <v>50</v>
      </c>
      <c r="E31" s="34" t="s">
        <v>47</v>
      </c>
    </row>
    <row r="32" spans="1:5" ht="25.5">
      <c r="A32" s="35" t="s">
        <v>52</v>
      </c>
      <c r="E32" s="36" t="s">
        <v>1672</v>
      </c>
    </row>
    <row r="33" spans="1:5" ht="293.25">
      <c r="A33" t="s">
        <v>54</v>
      </c>
      <c r="E33" s="34" t="s">
        <v>453</v>
      </c>
    </row>
    <row r="34" spans="1:18" ht="12.75" customHeight="1">
      <c r="A34" s="6" t="s">
        <v>43</v>
      </c>
      <c s="6"/>
      <c s="39" t="s">
        <v>33</v>
      </c>
      <c s="6"/>
      <c s="27" t="s">
        <v>543</v>
      </c>
      <c s="6"/>
      <c s="6"/>
      <c s="6"/>
      <c s="40">
        <f>0+Q34</f>
      </c>
      <c r="O34">
        <f>0+R34</f>
      </c>
      <c r="Q34">
        <f>0+I35</f>
      </c>
      <c>
        <f>0+O35</f>
      </c>
    </row>
    <row r="35" spans="1:16" ht="12.75">
      <c r="A35" s="25" t="s">
        <v>45</v>
      </c>
      <c s="29" t="s">
        <v>70</v>
      </c>
      <c s="29" t="s">
        <v>1196</v>
      </c>
      <c s="25" t="s">
        <v>358</v>
      </c>
      <c s="30" t="s">
        <v>1197</v>
      </c>
      <c s="31" t="s">
        <v>122</v>
      </c>
      <c s="32">
        <v>1.18</v>
      </c>
      <c s="32">
        <v>0</v>
      </c>
      <c s="32">
        <f>ROUND(ROUND(H35,2)*ROUND(G35,2),2)</f>
      </c>
      <c r="O35">
        <f>(I35*21)/100</f>
      </c>
      <c t="s">
        <v>22</v>
      </c>
    </row>
    <row r="36" spans="1:5" ht="12.75">
      <c r="A36" s="33" t="s">
        <v>50</v>
      </c>
      <c r="E36" s="34" t="s">
        <v>1464</v>
      </c>
    </row>
    <row r="37" spans="1:5" ht="38.25">
      <c r="A37" s="35" t="s">
        <v>52</v>
      </c>
      <c r="E37" s="36" t="s">
        <v>1668</v>
      </c>
    </row>
    <row r="38" spans="1:5" ht="38.25">
      <c r="A38" t="s">
        <v>54</v>
      </c>
      <c r="E38" s="34" t="s">
        <v>565</v>
      </c>
    </row>
    <row r="39" spans="1:18" ht="12.75" customHeight="1">
      <c r="A39" s="6" t="s">
        <v>43</v>
      </c>
      <c s="6"/>
      <c s="39" t="s">
        <v>76</v>
      </c>
      <c s="6"/>
      <c s="27" t="s">
        <v>710</v>
      </c>
      <c s="6"/>
      <c s="6"/>
      <c s="6"/>
      <c s="40">
        <f>0+Q39</f>
      </c>
      <c r="O39">
        <f>0+R39</f>
      </c>
      <c r="Q39">
        <f>0+I40+I44+I48</f>
      </c>
      <c>
        <f>0+O40+O44+O48</f>
      </c>
    </row>
    <row r="40" spans="1:16" ht="12.75">
      <c r="A40" s="25" t="s">
        <v>45</v>
      </c>
      <c s="29" t="s">
        <v>76</v>
      </c>
      <c s="29" t="s">
        <v>1673</v>
      </c>
      <c s="25" t="s">
        <v>47</v>
      </c>
      <c s="30" t="s">
        <v>1674</v>
      </c>
      <c s="31" t="s">
        <v>133</v>
      </c>
      <c s="32">
        <v>9.8</v>
      </c>
      <c s="32">
        <v>0</v>
      </c>
      <c s="32">
        <f>ROUND(ROUND(H40,2)*ROUND(G40,2),2)</f>
      </c>
      <c r="O40">
        <f>(I40*21)/100</f>
      </c>
      <c t="s">
        <v>22</v>
      </c>
    </row>
    <row r="41" spans="1:5" ht="12.75">
      <c r="A41" s="33" t="s">
        <v>50</v>
      </c>
      <c r="E41" s="34" t="s">
        <v>1675</v>
      </c>
    </row>
    <row r="42" spans="1:5" ht="12.75">
      <c r="A42" s="35" t="s">
        <v>52</v>
      </c>
      <c r="E42" s="36" t="s">
        <v>1676</v>
      </c>
    </row>
    <row r="43" spans="1:5" ht="242.25">
      <c r="A43" t="s">
        <v>54</v>
      </c>
      <c r="E43" s="34" t="s">
        <v>1677</v>
      </c>
    </row>
    <row r="44" spans="1:16" ht="12.75">
      <c r="A44" s="25" t="s">
        <v>45</v>
      </c>
      <c s="29" t="s">
        <v>40</v>
      </c>
      <c s="29" t="s">
        <v>1614</v>
      </c>
      <c s="25" t="s">
        <v>47</v>
      </c>
      <c s="30" t="s">
        <v>1615</v>
      </c>
      <c s="31" t="s">
        <v>133</v>
      </c>
      <c s="32">
        <v>9.8</v>
      </c>
      <c s="32">
        <v>0</v>
      </c>
      <c s="32">
        <f>ROUND(ROUND(H44,2)*ROUND(G44,2),2)</f>
      </c>
      <c r="O44">
        <f>(I44*21)/100</f>
      </c>
      <c t="s">
        <v>22</v>
      </c>
    </row>
    <row r="45" spans="1:5" ht="12.75">
      <c r="A45" s="33" t="s">
        <v>50</v>
      </c>
      <c r="E45" s="34" t="s">
        <v>1678</v>
      </c>
    </row>
    <row r="46" spans="1:5" ht="12.75">
      <c r="A46" s="35" t="s">
        <v>52</v>
      </c>
      <c r="E46" s="36" t="s">
        <v>1679</v>
      </c>
    </row>
    <row r="47" spans="1:5" ht="51">
      <c r="A47" t="s">
        <v>54</v>
      </c>
      <c r="E47" s="34" t="s">
        <v>1530</v>
      </c>
    </row>
    <row r="48" spans="1:16" ht="12.75">
      <c r="A48" s="25" t="s">
        <v>45</v>
      </c>
      <c s="29" t="s">
        <v>42</v>
      </c>
      <c s="29" t="s">
        <v>1553</v>
      </c>
      <c s="25" t="s">
        <v>47</v>
      </c>
      <c s="30" t="s">
        <v>1554</v>
      </c>
      <c s="31" t="s">
        <v>133</v>
      </c>
      <c s="32">
        <v>13.8</v>
      </c>
      <c s="32">
        <v>0</v>
      </c>
      <c s="32">
        <f>ROUND(ROUND(H48,2)*ROUND(G48,2),2)</f>
      </c>
      <c r="O48">
        <f>(I48*21)/100</f>
      </c>
      <c t="s">
        <v>22</v>
      </c>
    </row>
    <row r="49" spans="1:5" ht="12.75">
      <c r="A49" s="33" t="s">
        <v>50</v>
      </c>
      <c r="E49" s="34" t="s">
        <v>47</v>
      </c>
    </row>
    <row r="50" spans="1:5" ht="25.5">
      <c r="A50" s="35" t="s">
        <v>52</v>
      </c>
      <c r="E50" s="36" t="s">
        <v>1680</v>
      </c>
    </row>
    <row r="51" spans="1:5" ht="51">
      <c r="A51" t="s">
        <v>54</v>
      </c>
      <c r="E51" s="34" t="s">
        <v>1556</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21.xml><?xml version="1.0" encoding="utf-8"?>
<worksheet xmlns="http://schemas.openxmlformats.org/spreadsheetml/2006/main" xmlns:r="http://schemas.openxmlformats.org/officeDocument/2006/relationships">
  <sheetPr>
    <pageSetUpPr fitToPage="1"/>
  </sheetPr>
  <dimension ref="A1:R15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0+O8+O13+O34+O43+O140+O149</f>
      </c>
      <c t="s">
        <v>23</v>
      </c>
    </row>
    <row r="3" spans="1:16" ht="15" customHeight="1">
      <c r="A3" t="s">
        <v>12</v>
      </c>
      <c s="12" t="s">
        <v>14</v>
      </c>
      <c s="13" t="s">
        <v>15</v>
      </c>
      <c s="1"/>
      <c s="14" t="s">
        <v>16</v>
      </c>
      <c s="1"/>
      <c s="9"/>
      <c s="8" t="s">
        <v>1681</v>
      </c>
      <c s="37">
        <f>0+I8+I13+I34+I43+I140+I149</f>
      </c>
      <c r="O3" t="s">
        <v>19</v>
      </c>
      <c t="s">
        <v>22</v>
      </c>
    </row>
    <row r="4" spans="1:16" ht="15" customHeight="1">
      <c r="A4" t="s">
        <v>17</v>
      </c>
      <c s="16" t="s">
        <v>18</v>
      </c>
      <c s="17" t="s">
        <v>1681</v>
      </c>
      <c s="6"/>
      <c s="18" t="s">
        <v>1682</v>
      </c>
      <c s="6"/>
      <c s="6"/>
      <c s="19"/>
      <c s="19"/>
      <c r="O4" t="s">
        <v>20</v>
      </c>
      <c t="s">
        <v>22</v>
      </c>
    </row>
    <row r="5" spans="1:16" ht="12.75" customHeight="1">
      <c r="A5" s="15" t="s">
        <v>26</v>
      </c>
      <c s="15" t="s">
        <v>28</v>
      </c>
      <c s="15" t="s">
        <v>30</v>
      </c>
      <c s="15" t="s">
        <v>31</v>
      </c>
      <c s="15" t="s">
        <v>32</v>
      </c>
      <c s="15" t="s">
        <v>34</v>
      </c>
      <c s="15" t="s">
        <v>36</v>
      </c>
      <c s="15" t="s">
        <v>38</v>
      </c>
      <c s="15"/>
      <c r="O5" t="s">
        <v>21</v>
      </c>
      <c t="s">
        <v>22</v>
      </c>
    </row>
    <row r="6" spans="1:9" ht="12.75" customHeight="1">
      <c r="A6" s="15"/>
      <c s="15"/>
      <c s="15"/>
      <c s="15"/>
      <c s="15"/>
      <c s="15"/>
      <c s="15"/>
      <c s="15" t="s">
        <v>39</v>
      </c>
      <c s="15" t="s">
        <v>41</v>
      </c>
    </row>
    <row r="7" spans="1:9" ht="12.75" customHeight="1">
      <c r="A7" s="15" t="s">
        <v>27</v>
      </c>
      <c s="15" t="s">
        <v>29</v>
      </c>
      <c s="15" t="s">
        <v>22</v>
      </c>
      <c s="15" t="s">
        <v>23</v>
      </c>
      <c s="15" t="s">
        <v>33</v>
      </c>
      <c s="15" t="s">
        <v>35</v>
      </c>
      <c s="15" t="s">
        <v>37</v>
      </c>
      <c s="15" t="s">
        <v>40</v>
      </c>
      <c s="15" t="s">
        <v>42</v>
      </c>
    </row>
    <row r="8" spans="1:18" ht="12.75" customHeight="1">
      <c r="A8" s="19" t="s">
        <v>43</v>
      </c>
      <c s="19"/>
      <c s="26" t="s">
        <v>27</v>
      </c>
      <c s="19"/>
      <c s="27" t="s">
        <v>1683</v>
      </c>
      <c s="19"/>
      <c s="19"/>
      <c s="19"/>
      <c s="28">
        <f>0+Q8</f>
      </c>
      <c r="O8">
        <f>0+R8</f>
      </c>
      <c r="Q8">
        <f>0+I9</f>
      </c>
      <c>
        <f>0+O9</f>
      </c>
    </row>
    <row r="9" spans="1:16" ht="12.75">
      <c r="A9" s="25" t="s">
        <v>45</v>
      </c>
      <c s="29" t="s">
        <v>29</v>
      </c>
      <c s="29" t="s">
        <v>103</v>
      </c>
      <c s="25" t="s">
        <v>47</v>
      </c>
      <c s="30" t="s">
        <v>104</v>
      </c>
      <c s="31" t="s">
        <v>105</v>
      </c>
      <c s="32">
        <v>34.5</v>
      </c>
      <c s="32">
        <v>0</v>
      </c>
      <c s="32">
        <f>ROUND(ROUND(H9,2)*ROUND(G9,2),2)</f>
      </c>
      <c r="O9">
        <f>(I9*21)/100</f>
      </c>
      <c t="s">
        <v>22</v>
      </c>
    </row>
    <row r="10" spans="1:5" ht="12.75">
      <c r="A10" s="33" t="s">
        <v>50</v>
      </c>
      <c r="E10" s="34" t="s">
        <v>1684</v>
      </c>
    </row>
    <row r="11" spans="1:5" ht="12.75">
      <c r="A11" s="35" t="s">
        <v>52</v>
      </c>
      <c r="E11" s="36" t="s">
        <v>1685</v>
      </c>
    </row>
    <row r="12" spans="1:5" ht="25.5">
      <c r="A12" t="s">
        <v>54</v>
      </c>
      <c r="E12" s="34" t="s">
        <v>108</v>
      </c>
    </row>
    <row r="13" spans="1:18" ht="12.75" customHeight="1">
      <c r="A13" s="6" t="s">
        <v>43</v>
      </c>
      <c s="6"/>
      <c s="39" t="s">
        <v>29</v>
      </c>
      <c s="6"/>
      <c s="27" t="s">
        <v>119</v>
      </c>
      <c s="6"/>
      <c s="6"/>
      <c s="6"/>
      <c s="40">
        <f>0+Q13</f>
      </c>
      <c r="O13">
        <f>0+R13</f>
      </c>
      <c r="Q13">
        <f>0+I14+I18+I22+I26+I30</f>
      </c>
      <c>
        <f>0+O14+O18+O22+O26+O30</f>
      </c>
    </row>
    <row r="14" spans="1:16" ht="12.75">
      <c r="A14" s="25" t="s">
        <v>45</v>
      </c>
      <c s="29" t="s">
        <v>22</v>
      </c>
      <c s="29" t="s">
        <v>416</v>
      </c>
      <c s="25" t="s">
        <v>47</v>
      </c>
      <c s="30" t="s">
        <v>417</v>
      </c>
      <c s="31" t="s">
        <v>122</v>
      </c>
      <c s="32">
        <v>22.99</v>
      </c>
      <c s="32">
        <v>0</v>
      </c>
      <c s="32">
        <f>ROUND(ROUND(H14,2)*ROUND(G14,2),2)</f>
      </c>
      <c r="O14">
        <f>(I14*21)/100</f>
      </c>
      <c t="s">
        <v>22</v>
      </c>
    </row>
    <row r="15" spans="1:5" ht="12.75">
      <c r="A15" s="33" t="s">
        <v>50</v>
      </c>
      <c r="E15" s="34" t="s">
        <v>47</v>
      </c>
    </row>
    <row r="16" spans="1:5" ht="12.75">
      <c r="A16" s="35" t="s">
        <v>52</v>
      </c>
      <c r="E16" s="36" t="s">
        <v>1686</v>
      </c>
    </row>
    <row r="17" spans="1:5" ht="318.75">
      <c r="A17" t="s">
        <v>54</v>
      </c>
      <c r="E17" s="34" t="s">
        <v>199</v>
      </c>
    </row>
    <row r="18" spans="1:16" ht="12.75">
      <c r="A18" s="25" t="s">
        <v>45</v>
      </c>
      <c s="29" t="s">
        <v>23</v>
      </c>
      <c s="29" t="s">
        <v>420</v>
      </c>
      <c s="25" t="s">
        <v>47</v>
      </c>
      <c s="30" t="s">
        <v>421</v>
      </c>
      <c s="31" t="s">
        <v>122</v>
      </c>
      <c s="32">
        <v>282.8</v>
      </c>
      <c s="32">
        <v>0</v>
      </c>
      <c s="32">
        <f>ROUND(ROUND(H18,2)*ROUND(G18,2),2)</f>
      </c>
      <c r="O18">
        <f>(I18*21)/100</f>
      </c>
      <c t="s">
        <v>22</v>
      </c>
    </row>
    <row r="19" spans="1:5" ht="12.75">
      <c r="A19" s="33" t="s">
        <v>50</v>
      </c>
      <c r="E19" s="34" t="s">
        <v>47</v>
      </c>
    </row>
    <row r="20" spans="1:5" ht="12.75">
      <c r="A20" s="35" t="s">
        <v>52</v>
      </c>
      <c r="E20" s="36" t="s">
        <v>1687</v>
      </c>
    </row>
    <row r="21" spans="1:5" ht="318.75">
      <c r="A21" t="s">
        <v>54</v>
      </c>
      <c r="E21" s="34" t="s">
        <v>199</v>
      </c>
    </row>
    <row r="22" spans="1:16" ht="12.75">
      <c r="A22" s="25" t="s">
        <v>45</v>
      </c>
      <c s="29" t="s">
        <v>33</v>
      </c>
      <c s="29" t="s">
        <v>200</v>
      </c>
      <c s="25" t="s">
        <v>47</v>
      </c>
      <c s="30" t="s">
        <v>201</v>
      </c>
      <c s="31" t="s">
        <v>122</v>
      </c>
      <c s="32">
        <v>93.69</v>
      </c>
      <c s="32">
        <v>0</v>
      </c>
      <c s="32">
        <f>ROUND(ROUND(H22,2)*ROUND(G22,2),2)</f>
      </c>
      <c r="O22">
        <f>(I22*21)/100</f>
      </c>
      <c t="s">
        <v>22</v>
      </c>
    </row>
    <row r="23" spans="1:5" ht="12.75">
      <c r="A23" s="33" t="s">
        <v>50</v>
      </c>
      <c r="E23" s="34" t="s">
        <v>47</v>
      </c>
    </row>
    <row r="24" spans="1:5" ht="12.75">
      <c r="A24" s="35" t="s">
        <v>52</v>
      </c>
      <c r="E24" s="36" t="s">
        <v>1688</v>
      </c>
    </row>
    <row r="25" spans="1:5" ht="191.25">
      <c r="A25" t="s">
        <v>54</v>
      </c>
      <c r="E25" s="34" t="s">
        <v>204</v>
      </c>
    </row>
    <row r="26" spans="1:16" ht="12.75">
      <c r="A26" s="25" t="s">
        <v>45</v>
      </c>
      <c s="29" t="s">
        <v>35</v>
      </c>
      <c s="29" t="s">
        <v>444</v>
      </c>
      <c s="25" t="s">
        <v>47</v>
      </c>
      <c s="30" t="s">
        <v>445</v>
      </c>
      <c s="31" t="s">
        <v>122</v>
      </c>
      <c s="32">
        <v>212.1</v>
      </c>
      <c s="32">
        <v>0</v>
      </c>
      <c s="32">
        <f>ROUND(ROUND(H26,2)*ROUND(G26,2),2)</f>
      </c>
      <c r="O26">
        <f>(I26*21)/100</f>
      </c>
      <c t="s">
        <v>22</v>
      </c>
    </row>
    <row r="27" spans="1:5" ht="12.75">
      <c r="A27" s="33" t="s">
        <v>50</v>
      </c>
      <c r="E27" s="34" t="s">
        <v>47</v>
      </c>
    </row>
    <row r="28" spans="1:5" ht="12.75">
      <c r="A28" s="35" t="s">
        <v>52</v>
      </c>
      <c r="E28" s="36" t="s">
        <v>1689</v>
      </c>
    </row>
    <row r="29" spans="1:5" ht="229.5">
      <c r="A29" t="s">
        <v>54</v>
      </c>
      <c r="E29" s="34" t="s">
        <v>448</v>
      </c>
    </row>
    <row r="30" spans="1:16" ht="12.75">
      <c r="A30" s="25" t="s">
        <v>45</v>
      </c>
      <c s="29" t="s">
        <v>37</v>
      </c>
      <c s="29" t="s">
        <v>449</v>
      </c>
      <c s="25" t="s">
        <v>47</v>
      </c>
      <c s="30" t="s">
        <v>450</v>
      </c>
      <c s="31" t="s">
        <v>122</v>
      </c>
      <c s="32">
        <v>70.7</v>
      </c>
      <c s="32">
        <v>0</v>
      </c>
      <c s="32">
        <f>ROUND(ROUND(H30,2)*ROUND(G30,2),2)</f>
      </c>
      <c r="O30">
        <f>(I30*21)/100</f>
      </c>
      <c t="s">
        <v>22</v>
      </c>
    </row>
    <row r="31" spans="1:5" ht="12.75">
      <c r="A31" s="33" t="s">
        <v>50</v>
      </c>
      <c r="E31" s="34" t="s">
        <v>47</v>
      </c>
    </row>
    <row r="32" spans="1:5" ht="12.75">
      <c r="A32" s="35" t="s">
        <v>52</v>
      </c>
      <c r="E32" s="36" t="s">
        <v>1690</v>
      </c>
    </row>
    <row r="33" spans="1:5" ht="293.25">
      <c r="A33" t="s">
        <v>54</v>
      </c>
      <c r="E33" s="34" t="s">
        <v>453</v>
      </c>
    </row>
    <row r="34" spans="1:18" ht="12.75" customHeight="1">
      <c r="A34" s="6" t="s">
        <v>43</v>
      </c>
      <c s="6"/>
      <c s="39" t="s">
        <v>22</v>
      </c>
      <c s="6"/>
      <c s="27" t="s">
        <v>475</v>
      </c>
      <c s="6"/>
      <c s="6"/>
      <c s="6"/>
      <c s="40">
        <f>0+Q34</f>
      </c>
      <c r="O34">
        <f>0+R34</f>
      </c>
      <c r="Q34">
        <f>0+I35+I39</f>
      </c>
      <c>
        <f>0+O35+O39</f>
      </c>
    </row>
    <row r="35" spans="1:16" ht="12.75">
      <c r="A35" s="25" t="s">
        <v>45</v>
      </c>
      <c s="29" t="s">
        <v>70</v>
      </c>
      <c s="29" t="s">
        <v>1691</v>
      </c>
      <c s="25" t="s">
        <v>47</v>
      </c>
      <c s="30" t="s">
        <v>1692</v>
      </c>
      <c s="31" t="s">
        <v>122</v>
      </c>
      <c s="32">
        <v>21.55</v>
      </c>
      <c s="32">
        <v>0</v>
      </c>
      <c s="32">
        <f>ROUND(ROUND(H35,2)*ROUND(G35,2),2)</f>
      </c>
      <c r="O35">
        <f>(I35*21)/100</f>
      </c>
      <c t="s">
        <v>22</v>
      </c>
    </row>
    <row r="36" spans="1:5" ht="12.75">
      <c r="A36" s="33" t="s">
        <v>50</v>
      </c>
      <c r="E36" s="34" t="s">
        <v>47</v>
      </c>
    </row>
    <row r="37" spans="1:5" ht="12.75">
      <c r="A37" s="35" t="s">
        <v>52</v>
      </c>
      <c r="E37" s="36" t="s">
        <v>1693</v>
      </c>
    </row>
    <row r="38" spans="1:5" ht="369.75">
      <c r="A38" t="s">
        <v>54</v>
      </c>
      <c r="E38" s="34" t="s">
        <v>505</v>
      </c>
    </row>
    <row r="39" spans="1:16" ht="12.75">
      <c r="A39" s="25" t="s">
        <v>45</v>
      </c>
      <c s="29" t="s">
        <v>76</v>
      </c>
      <c s="29" t="s">
        <v>1694</v>
      </c>
      <c s="25" t="s">
        <v>47</v>
      </c>
      <c s="30" t="s">
        <v>1695</v>
      </c>
      <c s="31" t="s">
        <v>122</v>
      </c>
      <c s="32">
        <v>0.79</v>
      </c>
      <c s="32">
        <v>0</v>
      </c>
      <c s="32">
        <f>ROUND(ROUND(H39,2)*ROUND(G39,2),2)</f>
      </c>
      <c r="O39">
        <f>(I39*21)/100</f>
      </c>
      <c t="s">
        <v>22</v>
      </c>
    </row>
    <row r="40" spans="1:5" ht="12.75">
      <c r="A40" s="33" t="s">
        <v>50</v>
      </c>
      <c r="E40" s="34" t="s">
        <v>47</v>
      </c>
    </row>
    <row r="41" spans="1:5" ht="12.75">
      <c r="A41" s="35" t="s">
        <v>52</v>
      </c>
      <c r="E41" s="36" t="s">
        <v>1696</v>
      </c>
    </row>
    <row r="42" spans="1:5" ht="369.75">
      <c r="A42" t="s">
        <v>54</v>
      </c>
      <c r="E42" s="34" t="s">
        <v>505</v>
      </c>
    </row>
    <row r="43" spans="1:18" ht="12.75" customHeight="1">
      <c r="A43" s="6" t="s">
        <v>43</v>
      </c>
      <c s="6"/>
      <c s="39" t="s">
        <v>70</v>
      </c>
      <c s="6"/>
      <c s="27" t="s">
        <v>691</v>
      </c>
      <c s="6"/>
      <c s="6"/>
      <c s="6"/>
      <c s="40">
        <f>0+Q43</f>
      </c>
      <c r="O43">
        <f>0+R43</f>
      </c>
      <c r="Q43">
        <f>0+I44+I48+I52+I56+I60+I64+I68+I72+I76+I80+I84+I88+I92+I96+I100+I104+I108+I112+I116+I120+I124+I128+I132+I136</f>
      </c>
      <c>
        <f>0+O44+O48+O52+O56+O60+O64+O68+O72+O76+O80+O84+O88+O92+O96+O100+O104+O108+O112+O116+O120+O124+O128+O132+O136</f>
      </c>
    </row>
    <row r="44" spans="1:16" ht="12.75">
      <c r="A44" s="25" t="s">
        <v>45</v>
      </c>
      <c s="29" t="s">
        <v>40</v>
      </c>
      <c s="29" t="s">
        <v>1697</v>
      </c>
      <c s="25" t="s">
        <v>47</v>
      </c>
      <c s="30" t="s">
        <v>1698</v>
      </c>
      <c s="31" t="s">
        <v>133</v>
      </c>
      <c s="32">
        <v>1010</v>
      </c>
      <c s="32">
        <v>0</v>
      </c>
      <c s="32">
        <f>ROUND(ROUND(H44,2)*ROUND(G44,2),2)</f>
      </c>
      <c r="O44">
        <f>(I44*21)/100</f>
      </c>
      <c t="s">
        <v>22</v>
      </c>
    </row>
    <row r="45" spans="1:5" ht="12.75">
      <c r="A45" s="33" t="s">
        <v>50</v>
      </c>
      <c r="E45" s="34" t="s">
        <v>1699</v>
      </c>
    </row>
    <row r="46" spans="1:5" ht="12.75">
      <c r="A46" s="35" t="s">
        <v>52</v>
      </c>
      <c r="E46" s="36" t="s">
        <v>1700</v>
      </c>
    </row>
    <row r="47" spans="1:5" ht="76.5">
      <c r="A47" t="s">
        <v>54</v>
      </c>
      <c r="E47" s="34" t="s">
        <v>1701</v>
      </c>
    </row>
    <row r="48" spans="1:16" ht="12.75">
      <c r="A48" s="25" t="s">
        <v>45</v>
      </c>
      <c s="29" t="s">
        <v>42</v>
      </c>
      <c s="29" t="s">
        <v>1702</v>
      </c>
      <c s="25" t="s">
        <v>47</v>
      </c>
      <c s="30" t="s">
        <v>1703</v>
      </c>
      <c s="31" t="s">
        <v>133</v>
      </c>
      <c s="32">
        <v>65</v>
      </c>
      <c s="32">
        <v>0</v>
      </c>
      <c s="32">
        <f>ROUND(ROUND(H48,2)*ROUND(G48,2),2)</f>
      </c>
      <c r="O48">
        <f>(I48*21)/100</f>
      </c>
      <c t="s">
        <v>22</v>
      </c>
    </row>
    <row r="49" spans="1:5" ht="12.75">
      <c r="A49" s="33" t="s">
        <v>50</v>
      </c>
      <c r="E49" s="34" t="s">
        <v>1704</v>
      </c>
    </row>
    <row r="50" spans="1:5" ht="12.75">
      <c r="A50" s="35" t="s">
        <v>52</v>
      </c>
      <c r="E50" s="36" t="s">
        <v>354</v>
      </c>
    </row>
    <row r="51" spans="1:5" ht="76.5">
      <c r="A51" t="s">
        <v>54</v>
      </c>
      <c r="E51" s="34" t="s">
        <v>1701</v>
      </c>
    </row>
    <row r="52" spans="1:16" ht="12.75">
      <c r="A52" s="25" t="s">
        <v>45</v>
      </c>
      <c s="29" t="s">
        <v>86</v>
      </c>
      <c s="29" t="s">
        <v>1705</v>
      </c>
      <c s="25" t="s">
        <v>47</v>
      </c>
      <c s="30" t="s">
        <v>1706</v>
      </c>
      <c s="31" t="s">
        <v>133</v>
      </c>
      <c s="32">
        <v>20.4</v>
      </c>
      <c s="32">
        <v>0</v>
      </c>
      <c s="32">
        <f>ROUND(ROUND(H52,2)*ROUND(G52,2),2)</f>
      </c>
      <c r="O52">
        <f>(I52*21)/100</f>
      </c>
      <c t="s">
        <v>22</v>
      </c>
    </row>
    <row r="53" spans="1:5" ht="12.75">
      <c r="A53" s="33" t="s">
        <v>50</v>
      </c>
      <c r="E53" s="34" t="s">
        <v>1707</v>
      </c>
    </row>
    <row r="54" spans="1:5" ht="12.75">
      <c r="A54" s="35" t="s">
        <v>52</v>
      </c>
      <c r="E54" s="36" t="s">
        <v>1708</v>
      </c>
    </row>
    <row r="55" spans="1:5" ht="76.5">
      <c r="A55" t="s">
        <v>54</v>
      </c>
      <c r="E55" s="34" t="s">
        <v>1701</v>
      </c>
    </row>
    <row r="56" spans="1:16" ht="12.75">
      <c r="A56" s="25" t="s">
        <v>45</v>
      </c>
      <c s="29" t="s">
        <v>93</v>
      </c>
      <c s="29" t="s">
        <v>1709</v>
      </c>
      <c s="25" t="s">
        <v>47</v>
      </c>
      <c s="30" t="s">
        <v>1710</v>
      </c>
      <c s="31" t="s">
        <v>133</v>
      </c>
      <c s="32">
        <v>1010</v>
      </c>
      <c s="32">
        <v>0</v>
      </c>
      <c s="32">
        <f>ROUND(ROUND(H56,2)*ROUND(G56,2),2)</f>
      </c>
      <c r="O56">
        <f>(I56*21)/100</f>
      </c>
      <c t="s">
        <v>22</v>
      </c>
    </row>
    <row r="57" spans="1:5" ht="12.75">
      <c r="A57" s="33" t="s">
        <v>50</v>
      </c>
      <c r="E57" s="34" t="s">
        <v>1711</v>
      </c>
    </row>
    <row r="58" spans="1:5" ht="12.75">
      <c r="A58" s="35" t="s">
        <v>52</v>
      </c>
      <c r="E58" s="36" t="s">
        <v>1700</v>
      </c>
    </row>
    <row r="59" spans="1:5" ht="89.25">
      <c r="A59" t="s">
        <v>54</v>
      </c>
      <c r="E59" s="34" t="s">
        <v>1712</v>
      </c>
    </row>
    <row r="60" spans="1:16" ht="12.75">
      <c r="A60" s="25" t="s">
        <v>45</v>
      </c>
      <c s="29" t="s">
        <v>96</v>
      </c>
      <c s="29" t="s">
        <v>1713</v>
      </c>
      <c s="25" t="s">
        <v>47</v>
      </c>
      <c s="30" t="s">
        <v>1714</v>
      </c>
      <c s="31" t="s">
        <v>133</v>
      </c>
      <c s="32">
        <v>1010</v>
      </c>
      <c s="32">
        <v>0</v>
      </c>
      <c s="32">
        <f>ROUND(ROUND(H60,2)*ROUND(G60,2),2)</f>
      </c>
      <c r="O60">
        <f>(I60*21)/100</f>
      </c>
      <c t="s">
        <v>22</v>
      </c>
    </row>
    <row r="61" spans="1:5" ht="12.75">
      <c r="A61" s="33" t="s">
        <v>50</v>
      </c>
      <c r="E61" s="34" t="s">
        <v>47</v>
      </c>
    </row>
    <row r="62" spans="1:5" ht="12.75">
      <c r="A62" s="35" t="s">
        <v>52</v>
      </c>
      <c r="E62" s="36" t="s">
        <v>1700</v>
      </c>
    </row>
    <row r="63" spans="1:5" ht="127.5">
      <c r="A63" t="s">
        <v>54</v>
      </c>
      <c r="E63" s="34" t="s">
        <v>1715</v>
      </c>
    </row>
    <row r="64" spans="1:16" ht="12.75">
      <c r="A64" s="25" t="s">
        <v>45</v>
      </c>
      <c s="29" t="s">
        <v>159</v>
      </c>
      <c s="29" t="s">
        <v>1716</v>
      </c>
      <c s="25" t="s">
        <v>47</v>
      </c>
      <c s="30" t="s">
        <v>1717</v>
      </c>
      <c s="31" t="s">
        <v>89</v>
      </c>
      <c s="32">
        <v>20</v>
      </c>
      <c s="32">
        <v>0</v>
      </c>
      <c s="32">
        <f>ROUND(ROUND(H64,2)*ROUND(G64,2),2)</f>
      </c>
      <c r="O64">
        <f>(I64*21)/100</f>
      </c>
      <c t="s">
        <v>22</v>
      </c>
    </row>
    <row r="65" spans="1:5" ht="12.75">
      <c r="A65" s="33" t="s">
        <v>50</v>
      </c>
      <c r="E65" s="34" t="s">
        <v>47</v>
      </c>
    </row>
    <row r="66" spans="1:5" ht="12.75">
      <c r="A66" s="35" t="s">
        <v>52</v>
      </c>
      <c r="E66" s="36" t="s">
        <v>1718</v>
      </c>
    </row>
    <row r="67" spans="1:5" ht="102">
      <c r="A67" t="s">
        <v>54</v>
      </c>
      <c r="E67" s="34" t="s">
        <v>1719</v>
      </c>
    </row>
    <row r="68" spans="1:16" ht="12.75">
      <c r="A68" s="25" t="s">
        <v>45</v>
      </c>
      <c s="29" t="s">
        <v>164</v>
      </c>
      <c s="29" t="s">
        <v>1720</v>
      </c>
      <c s="25" t="s">
        <v>47</v>
      </c>
      <c s="30" t="s">
        <v>1721</v>
      </c>
      <c s="31" t="s">
        <v>89</v>
      </c>
      <c s="32">
        <v>18</v>
      </c>
      <c s="32">
        <v>0</v>
      </c>
      <c s="32">
        <f>ROUND(ROUND(H68,2)*ROUND(G68,2),2)</f>
      </c>
      <c r="O68">
        <f>(I68*21)/100</f>
      </c>
      <c t="s">
        <v>22</v>
      </c>
    </row>
    <row r="69" spans="1:5" ht="12.75">
      <c r="A69" s="33" t="s">
        <v>50</v>
      </c>
      <c r="E69" s="34" t="s">
        <v>47</v>
      </c>
    </row>
    <row r="70" spans="1:5" ht="12.75">
      <c r="A70" s="35" t="s">
        <v>52</v>
      </c>
      <c r="E70" s="36" t="s">
        <v>1722</v>
      </c>
    </row>
    <row r="71" spans="1:5" ht="102">
      <c r="A71" t="s">
        <v>54</v>
      </c>
      <c r="E71" s="34" t="s">
        <v>1723</v>
      </c>
    </row>
    <row r="72" spans="1:16" ht="12.75">
      <c r="A72" s="25" t="s">
        <v>45</v>
      </c>
      <c s="29" t="s">
        <v>170</v>
      </c>
      <c s="29" t="s">
        <v>1724</v>
      </c>
      <c s="25" t="s">
        <v>47</v>
      </c>
      <c s="30" t="s">
        <v>1725</v>
      </c>
      <c s="31" t="s">
        <v>133</v>
      </c>
      <c s="32">
        <v>80</v>
      </c>
      <c s="32">
        <v>0</v>
      </c>
      <c s="32">
        <f>ROUND(ROUND(H72,2)*ROUND(G72,2),2)</f>
      </c>
      <c r="O72">
        <f>(I72*21)/100</f>
      </c>
      <c t="s">
        <v>22</v>
      </c>
    </row>
    <row r="73" spans="1:5" ht="12.75">
      <c r="A73" s="33" t="s">
        <v>50</v>
      </c>
      <c r="E73" s="34" t="s">
        <v>1726</v>
      </c>
    </row>
    <row r="74" spans="1:5" ht="12.75">
      <c r="A74" s="35" t="s">
        <v>52</v>
      </c>
      <c r="E74" s="36" t="s">
        <v>1727</v>
      </c>
    </row>
    <row r="75" spans="1:5" ht="89.25">
      <c r="A75" t="s">
        <v>54</v>
      </c>
      <c r="E75" s="34" t="s">
        <v>1728</v>
      </c>
    </row>
    <row r="76" spans="1:16" ht="12.75">
      <c r="A76" s="25" t="s">
        <v>45</v>
      </c>
      <c s="29" t="s">
        <v>176</v>
      </c>
      <c s="29" t="s">
        <v>1729</v>
      </c>
      <c s="25" t="s">
        <v>47</v>
      </c>
      <c s="30" t="s">
        <v>1730</v>
      </c>
      <c s="31" t="s">
        <v>133</v>
      </c>
      <c s="32">
        <v>1010</v>
      </c>
      <c s="32">
        <v>0</v>
      </c>
      <c s="32">
        <f>ROUND(ROUND(H76,2)*ROUND(G76,2),2)</f>
      </c>
      <c r="O76">
        <f>(I76*21)/100</f>
      </c>
      <c t="s">
        <v>22</v>
      </c>
    </row>
    <row r="77" spans="1:5" ht="12.75">
      <c r="A77" s="33" t="s">
        <v>50</v>
      </c>
      <c r="E77" s="34" t="s">
        <v>1731</v>
      </c>
    </row>
    <row r="78" spans="1:5" ht="12.75">
      <c r="A78" s="35" t="s">
        <v>52</v>
      </c>
      <c r="E78" s="36" t="s">
        <v>1700</v>
      </c>
    </row>
    <row r="79" spans="1:5" ht="89.25">
      <c r="A79" t="s">
        <v>54</v>
      </c>
      <c r="E79" s="34" t="s">
        <v>1728</v>
      </c>
    </row>
    <row r="80" spans="1:16" ht="25.5">
      <c r="A80" s="25" t="s">
        <v>45</v>
      </c>
      <c s="29" t="s">
        <v>182</v>
      </c>
      <c s="29" t="s">
        <v>1732</v>
      </c>
      <c s="25" t="s">
        <v>47</v>
      </c>
      <c s="30" t="s">
        <v>1733</v>
      </c>
      <c s="31" t="s">
        <v>89</v>
      </c>
      <c s="32">
        <v>16</v>
      </c>
      <c s="32">
        <v>0</v>
      </c>
      <c s="32">
        <f>ROUND(ROUND(H80,2)*ROUND(G80,2),2)</f>
      </c>
      <c r="O80">
        <f>(I80*21)/100</f>
      </c>
      <c t="s">
        <v>22</v>
      </c>
    </row>
    <row r="81" spans="1:5" ht="12.75">
      <c r="A81" s="33" t="s">
        <v>50</v>
      </c>
      <c r="E81" s="34" t="s">
        <v>47</v>
      </c>
    </row>
    <row r="82" spans="1:5" ht="12.75">
      <c r="A82" s="35" t="s">
        <v>52</v>
      </c>
      <c r="E82" s="36" t="s">
        <v>1734</v>
      </c>
    </row>
    <row r="83" spans="1:5" ht="102">
      <c r="A83" t="s">
        <v>54</v>
      </c>
      <c r="E83" s="34" t="s">
        <v>1735</v>
      </c>
    </row>
    <row r="84" spans="1:16" ht="25.5">
      <c r="A84" s="25" t="s">
        <v>45</v>
      </c>
      <c s="29" t="s">
        <v>303</v>
      </c>
      <c s="29" t="s">
        <v>1736</v>
      </c>
      <c s="25" t="s">
        <v>47</v>
      </c>
      <c s="30" t="s">
        <v>1737</v>
      </c>
      <c s="31" t="s">
        <v>89</v>
      </c>
      <c s="32">
        <v>36</v>
      </c>
      <c s="32">
        <v>0</v>
      </c>
      <c s="32">
        <f>ROUND(ROUND(H84,2)*ROUND(G84,2),2)</f>
      </c>
      <c r="O84">
        <f>(I84*21)/100</f>
      </c>
      <c t="s">
        <v>22</v>
      </c>
    </row>
    <row r="85" spans="1:5" ht="12.75">
      <c r="A85" s="33" t="s">
        <v>50</v>
      </c>
      <c r="E85" s="34" t="s">
        <v>47</v>
      </c>
    </row>
    <row r="86" spans="1:5" ht="12.75">
      <c r="A86" s="35" t="s">
        <v>52</v>
      </c>
      <c r="E86" s="36" t="s">
        <v>1738</v>
      </c>
    </row>
    <row r="87" spans="1:5" ht="102">
      <c r="A87" t="s">
        <v>54</v>
      </c>
      <c r="E87" s="34" t="s">
        <v>1735</v>
      </c>
    </row>
    <row r="88" spans="1:16" ht="12.75">
      <c r="A88" s="25" t="s">
        <v>45</v>
      </c>
      <c s="29" t="s">
        <v>305</v>
      </c>
      <c s="29" t="s">
        <v>1739</v>
      </c>
      <c s="25" t="s">
        <v>47</v>
      </c>
      <c s="30" t="s">
        <v>1740</v>
      </c>
      <c s="31" t="s">
        <v>133</v>
      </c>
      <c s="32">
        <v>65</v>
      </c>
      <c s="32">
        <v>0</v>
      </c>
      <c s="32">
        <f>ROUND(ROUND(H88,2)*ROUND(G88,2),2)</f>
      </c>
      <c r="O88">
        <f>(I88*21)/100</f>
      </c>
      <c t="s">
        <v>22</v>
      </c>
    </row>
    <row r="89" spans="1:5" ht="12.75">
      <c r="A89" s="33" t="s">
        <v>50</v>
      </c>
      <c r="E89" s="34" t="s">
        <v>47</v>
      </c>
    </row>
    <row r="90" spans="1:5" ht="12.75">
      <c r="A90" s="35" t="s">
        <v>52</v>
      </c>
      <c r="E90" s="36" t="s">
        <v>354</v>
      </c>
    </row>
    <row r="91" spans="1:5" ht="76.5">
      <c r="A91" t="s">
        <v>54</v>
      </c>
      <c r="E91" s="34" t="s">
        <v>1741</v>
      </c>
    </row>
    <row r="92" spans="1:16" ht="12.75">
      <c r="A92" s="25" t="s">
        <v>45</v>
      </c>
      <c s="29" t="s">
        <v>309</v>
      </c>
      <c s="29" t="s">
        <v>1742</v>
      </c>
      <c s="25" t="s">
        <v>47</v>
      </c>
      <c s="30" t="s">
        <v>1743</v>
      </c>
      <c s="31" t="s">
        <v>89</v>
      </c>
      <c s="32">
        <v>36</v>
      </c>
      <c s="32">
        <v>0</v>
      </c>
      <c s="32">
        <f>ROUND(ROUND(H92,2)*ROUND(G92,2),2)</f>
      </c>
      <c r="O92">
        <f>(I92*21)/100</f>
      </c>
      <c t="s">
        <v>22</v>
      </c>
    </row>
    <row r="93" spans="1:5" ht="12.75">
      <c r="A93" s="33" t="s">
        <v>50</v>
      </c>
      <c r="E93" s="34" t="s">
        <v>47</v>
      </c>
    </row>
    <row r="94" spans="1:5" ht="12.75">
      <c r="A94" s="35" t="s">
        <v>52</v>
      </c>
      <c r="E94" s="36" t="s">
        <v>1738</v>
      </c>
    </row>
    <row r="95" spans="1:5" ht="89.25">
      <c r="A95" t="s">
        <v>54</v>
      </c>
      <c r="E95" s="34" t="s">
        <v>1744</v>
      </c>
    </row>
    <row r="96" spans="1:16" ht="12.75">
      <c r="A96" s="25" t="s">
        <v>45</v>
      </c>
      <c s="29" t="s">
        <v>313</v>
      </c>
      <c s="29" t="s">
        <v>1745</v>
      </c>
      <c s="25" t="s">
        <v>47</v>
      </c>
      <c s="30" t="s">
        <v>1746</v>
      </c>
      <c s="31" t="s">
        <v>89</v>
      </c>
      <c s="32">
        <v>6</v>
      </c>
      <c s="32">
        <v>0</v>
      </c>
      <c s="32">
        <f>ROUND(ROUND(H96,2)*ROUND(G96,2),2)</f>
      </c>
      <c r="O96">
        <f>(I96*21)/100</f>
      </c>
      <c t="s">
        <v>22</v>
      </c>
    </row>
    <row r="97" spans="1:5" ht="12.75">
      <c r="A97" s="33" t="s">
        <v>50</v>
      </c>
      <c r="E97" s="34" t="s">
        <v>1747</v>
      </c>
    </row>
    <row r="98" spans="1:5" ht="12.75">
      <c r="A98" s="35" t="s">
        <v>52</v>
      </c>
      <c r="E98" s="36" t="s">
        <v>1658</v>
      </c>
    </row>
    <row r="99" spans="1:5" ht="114.75">
      <c r="A99" t="s">
        <v>54</v>
      </c>
      <c r="E99" s="34" t="s">
        <v>1748</v>
      </c>
    </row>
    <row r="100" spans="1:16" ht="25.5">
      <c r="A100" s="25" t="s">
        <v>45</v>
      </c>
      <c s="29" t="s">
        <v>317</v>
      </c>
      <c s="29" t="s">
        <v>1749</v>
      </c>
      <c s="25" t="s">
        <v>47</v>
      </c>
      <c s="30" t="s">
        <v>1750</v>
      </c>
      <c s="31" t="s">
        <v>89</v>
      </c>
      <c s="32">
        <v>2</v>
      </c>
      <c s="32">
        <v>0</v>
      </c>
      <c s="32">
        <f>ROUND(ROUND(H100,2)*ROUND(G100,2),2)</f>
      </c>
      <c r="O100">
        <f>(I100*21)/100</f>
      </c>
      <c t="s">
        <v>22</v>
      </c>
    </row>
    <row r="101" spans="1:5" ht="12.75">
      <c r="A101" s="33" t="s">
        <v>50</v>
      </c>
      <c r="E101" s="34" t="s">
        <v>1751</v>
      </c>
    </row>
    <row r="102" spans="1:5" ht="12.75">
      <c r="A102" s="35" t="s">
        <v>52</v>
      </c>
      <c r="E102" s="36" t="s">
        <v>95</v>
      </c>
    </row>
    <row r="103" spans="1:5" ht="114.75">
      <c r="A103" t="s">
        <v>54</v>
      </c>
      <c r="E103" s="34" t="s">
        <v>1748</v>
      </c>
    </row>
    <row r="104" spans="1:16" ht="25.5">
      <c r="A104" s="25" t="s">
        <v>45</v>
      </c>
      <c s="29" t="s">
        <v>321</v>
      </c>
      <c s="29" t="s">
        <v>1749</v>
      </c>
      <c s="25" t="s">
        <v>1752</v>
      </c>
      <c s="30" t="s">
        <v>1750</v>
      </c>
      <c s="31" t="s">
        <v>89</v>
      </c>
      <c s="32">
        <v>10</v>
      </c>
      <c s="32">
        <v>0</v>
      </c>
      <c s="32">
        <f>ROUND(ROUND(H104,2)*ROUND(G104,2),2)</f>
      </c>
      <c r="O104">
        <f>(I104*21)/100</f>
      </c>
      <c t="s">
        <v>22</v>
      </c>
    </row>
    <row r="105" spans="1:5" ht="12.75">
      <c r="A105" s="33" t="s">
        <v>50</v>
      </c>
      <c r="E105" s="34" t="s">
        <v>1753</v>
      </c>
    </row>
    <row r="106" spans="1:5" ht="12.75">
      <c r="A106" s="35" t="s">
        <v>52</v>
      </c>
      <c r="E106" s="36" t="s">
        <v>1603</v>
      </c>
    </row>
    <row r="107" spans="1:5" ht="114.75">
      <c r="A107" t="s">
        <v>54</v>
      </c>
      <c r="E107" s="34" t="s">
        <v>1748</v>
      </c>
    </row>
    <row r="108" spans="1:16" ht="12.75">
      <c r="A108" s="25" t="s">
        <v>45</v>
      </c>
      <c s="29" t="s">
        <v>326</v>
      </c>
      <c s="29" t="s">
        <v>1754</v>
      </c>
      <c s="25" t="s">
        <v>47</v>
      </c>
      <c s="30" t="s">
        <v>1755</v>
      </c>
      <c s="31" t="s">
        <v>89</v>
      </c>
      <c s="32">
        <v>8</v>
      </c>
      <c s="32">
        <v>0</v>
      </c>
      <c s="32">
        <f>ROUND(ROUND(H108,2)*ROUND(G108,2),2)</f>
      </c>
      <c r="O108">
        <f>(I108*21)/100</f>
      </c>
      <c t="s">
        <v>22</v>
      </c>
    </row>
    <row r="109" spans="1:5" ht="12.75">
      <c r="A109" s="33" t="s">
        <v>50</v>
      </c>
      <c r="E109" s="34" t="s">
        <v>47</v>
      </c>
    </row>
    <row r="110" spans="1:5" ht="12.75">
      <c r="A110" s="35" t="s">
        <v>52</v>
      </c>
      <c r="E110" s="36" t="s">
        <v>1756</v>
      </c>
    </row>
    <row r="111" spans="1:5" ht="89.25">
      <c r="A111" t="s">
        <v>54</v>
      </c>
      <c r="E111" s="34" t="s">
        <v>1757</v>
      </c>
    </row>
    <row r="112" spans="1:16" ht="25.5">
      <c r="A112" s="25" t="s">
        <v>45</v>
      </c>
      <c s="29" t="s">
        <v>329</v>
      </c>
      <c s="29" t="s">
        <v>1758</v>
      </c>
      <c s="25" t="s">
        <v>47</v>
      </c>
      <c s="30" t="s">
        <v>1759</v>
      </c>
      <c s="31" t="s">
        <v>89</v>
      </c>
      <c s="32">
        <v>2</v>
      </c>
      <c s="32">
        <v>0</v>
      </c>
      <c s="32">
        <f>ROUND(ROUND(H112,2)*ROUND(G112,2),2)</f>
      </c>
      <c r="O112">
        <f>(I112*21)/100</f>
      </c>
      <c t="s">
        <v>22</v>
      </c>
    </row>
    <row r="113" spans="1:5" ht="12.75">
      <c r="A113" s="33" t="s">
        <v>50</v>
      </c>
      <c r="E113" s="34" t="s">
        <v>47</v>
      </c>
    </row>
    <row r="114" spans="1:5" ht="12.75">
      <c r="A114" s="35" t="s">
        <v>52</v>
      </c>
      <c r="E114" s="36" t="s">
        <v>95</v>
      </c>
    </row>
    <row r="115" spans="1:5" ht="102">
      <c r="A115" t="s">
        <v>54</v>
      </c>
      <c r="E115" s="34" t="s">
        <v>1760</v>
      </c>
    </row>
    <row r="116" spans="1:16" ht="25.5">
      <c r="A116" s="25" t="s">
        <v>45</v>
      </c>
      <c s="29" t="s">
        <v>331</v>
      </c>
      <c s="29" t="s">
        <v>1761</v>
      </c>
      <c s="25" t="s">
        <v>47</v>
      </c>
      <c s="30" t="s">
        <v>1762</v>
      </c>
      <c s="31" t="s">
        <v>89</v>
      </c>
      <c s="32">
        <v>6</v>
      </c>
      <c s="32">
        <v>0</v>
      </c>
      <c s="32">
        <f>ROUND(ROUND(H116,2)*ROUND(G116,2),2)</f>
      </c>
      <c r="O116">
        <f>(I116*21)/100</f>
      </c>
      <c t="s">
        <v>22</v>
      </c>
    </row>
    <row r="117" spans="1:5" ht="12.75">
      <c r="A117" s="33" t="s">
        <v>50</v>
      </c>
      <c r="E117" s="34" t="s">
        <v>1763</v>
      </c>
    </row>
    <row r="118" spans="1:5" ht="12.75">
      <c r="A118" s="35" t="s">
        <v>52</v>
      </c>
      <c r="E118" s="36" t="s">
        <v>1658</v>
      </c>
    </row>
    <row r="119" spans="1:5" ht="102">
      <c r="A119" t="s">
        <v>54</v>
      </c>
      <c r="E119" s="34" t="s">
        <v>1760</v>
      </c>
    </row>
    <row r="120" spans="1:16" ht="12.75">
      <c r="A120" s="25" t="s">
        <v>45</v>
      </c>
      <c s="29" t="s">
        <v>333</v>
      </c>
      <c s="29" t="s">
        <v>1764</v>
      </c>
      <c s="25" t="s">
        <v>57</v>
      </c>
      <c s="30" t="s">
        <v>1765</v>
      </c>
      <c s="31" t="s">
        <v>89</v>
      </c>
      <c s="32">
        <v>2</v>
      </c>
      <c s="32">
        <v>0</v>
      </c>
      <c s="32">
        <f>ROUND(ROUND(H120,2)*ROUND(G120,2),2)</f>
      </c>
      <c r="O120">
        <f>(I120*21)/100</f>
      </c>
      <c t="s">
        <v>22</v>
      </c>
    </row>
    <row r="121" spans="1:5" ht="12.75">
      <c r="A121" s="33" t="s">
        <v>50</v>
      </c>
      <c r="E121" s="34" t="s">
        <v>47</v>
      </c>
    </row>
    <row r="122" spans="1:5" ht="12.75">
      <c r="A122" s="35" t="s">
        <v>52</v>
      </c>
      <c r="E122" s="36" t="s">
        <v>95</v>
      </c>
    </row>
    <row r="123" spans="1:5" ht="89.25">
      <c r="A123" t="s">
        <v>54</v>
      </c>
      <c r="E123" s="34" t="s">
        <v>1766</v>
      </c>
    </row>
    <row r="124" spans="1:16" ht="12.75">
      <c r="A124" s="25" t="s">
        <v>45</v>
      </c>
      <c s="29" t="s">
        <v>338</v>
      </c>
      <c s="29" t="s">
        <v>1764</v>
      </c>
      <c s="25" t="s">
        <v>60</v>
      </c>
      <c s="30" t="s">
        <v>1765</v>
      </c>
      <c s="31" t="s">
        <v>89</v>
      </c>
      <c s="32">
        <v>6</v>
      </c>
      <c s="32">
        <v>0</v>
      </c>
      <c s="32">
        <f>ROUND(ROUND(H124,2)*ROUND(G124,2),2)</f>
      </c>
      <c r="O124">
        <f>(I124*21)/100</f>
      </c>
      <c t="s">
        <v>22</v>
      </c>
    </row>
    <row r="125" spans="1:5" ht="12.75">
      <c r="A125" s="33" t="s">
        <v>50</v>
      </c>
      <c r="E125" s="34" t="s">
        <v>47</v>
      </c>
    </row>
    <row r="126" spans="1:5" ht="12.75">
      <c r="A126" s="35" t="s">
        <v>52</v>
      </c>
      <c r="E126" s="36" t="s">
        <v>1658</v>
      </c>
    </row>
    <row r="127" spans="1:5" ht="89.25">
      <c r="A127" t="s">
        <v>54</v>
      </c>
      <c r="E127" s="34" t="s">
        <v>1766</v>
      </c>
    </row>
    <row r="128" spans="1:16" ht="12.75">
      <c r="A128" s="25" t="s">
        <v>45</v>
      </c>
      <c s="29" t="s">
        <v>343</v>
      </c>
      <c s="29" t="s">
        <v>1767</v>
      </c>
      <c s="25" t="s">
        <v>47</v>
      </c>
      <c s="30" t="s">
        <v>1768</v>
      </c>
      <c s="31" t="s">
        <v>89</v>
      </c>
      <c s="32">
        <v>10</v>
      </c>
      <c s="32">
        <v>0</v>
      </c>
      <c s="32">
        <f>ROUND(ROUND(H128,2)*ROUND(G128,2),2)</f>
      </c>
      <c r="O128">
        <f>(I128*21)/100</f>
      </c>
      <c t="s">
        <v>22</v>
      </c>
    </row>
    <row r="129" spans="1:5" ht="12.75">
      <c r="A129" s="33" t="s">
        <v>50</v>
      </c>
      <c r="E129" s="34" t="s">
        <v>47</v>
      </c>
    </row>
    <row r="130" spans="1:5" ht="12.75">
      <c r="A130" s="35" t="s">
        <v>52</v>
      </c>
      <c r="E130" s="36" t="s">
        <v>1603</v>
      </c>
    </row>
    <row r="131" spans="1:5" ht="114.75">
      <c r="A131" t="s">
        <v>54</v>
      </c>
      <c r="E131" s="34" t="s">
        <v>1769</v>
      </c>
    </row>
    <row r="132" spans="1:16" ht="25.5">
      <c r="A132" s="25" t="s">
        <v>45</v>
      </c>
      <c s="29" t="s">
        <v>347</v>
      </c>
      <c s="29" t="s">
        <v>1770</v>
      </c>
      <c s="25" t="s">
        <v>47</v>
      </c>
      <c s="30" t="s">
        <v>1771</v>
      </c>
      <c s="31" t="s">
        <v>89</v>
      </c>
      <c s="32">
        <v>1</v>
      </c>
      <c s="32">
        <v>0</v>
      </c>
      <c s="32">
        <f>ROUND(ROUND(H132,2)*ROUND(G132,2),2)</f>
      </c>
      <c r="O132">
        <f>(I132*21)/100</f>
      </c>
      <c t="s">
        <v>22</v>
      </c>
    </row>
    <row r="133" spans="1:5" ht="12.75">
      <c r="A133" s="33" t="s">
        <v>50</v>
      </c>
      <c r="E133" s="34" t="s">
        <v>47</v>
      </c>
    </row>
    <row r="134" spans="1:5" ht="12.75">
      <c r="A134" s="35" t="s">
        <v>52</v>
      </c>
      <c r="E134" s="36" t="s">
        <v>53</v>
      </c>
    </row>
    <row r="135" spans="1:5" ht="102">
      <c r="A135" t="s">
        <v>54</v>
      </c>
      <c r="E135" s="34" t="s">
        <v>1772</v>
      </c>
    </row>
    <row r="136" spans="1:16" ht="38.25">
      <c r="A136" s="25" t="s">
        <v>45</v>
      </c>
      <c s="29" t="s">
        <v>351</v>
      </c>
      <c s="29" t="s">
        <v>1773</v>
      </c>
      <c s="25" t="s">
        <v>47</v>
      </c>
      <c s="30" t="s">
        <v>1774</v>
      </c>
      <c s="31" t="s">
        <v>89</v>
      </c>
      <c s="32">
        <v>3</v>
      </c>
      <c s="32">
        <v>0</v>
      </c>
      <c s="32">
        <f>ROUND(ROUND(H136,2)*ROUND(G136,2),2)</f>
      </c>
      <c r="O136">
        <f>(I136*21)/100</f>
      </c>
      <c t="s">
        <v>22</v>
      </c>
    </row>
    <row r="137" spans="1:5" ht="12.75">
      <c r="A137" s="33" t="s">
        <v>50</v>
      </c>
      <c r="E137" s="34" t="s">
        <v>47</v>
      </c>
    </row>
    <row r="138" spans="1:5" ht="12.75">
      <c r="A138" s="35" t="s">
        <v>52</v>
      </c>
      <c r="E138" s="36" t="s">
        <v>1638</v>
      </c>
    </row>
    <row r="139" spans="1:5" ht="102">
      <c r="A139" t="s">
        <v>54</v>
      </c>
      <c r="E139" s="34" t="s">
        <v>1772</v>
      </c>
    </row>
    <row r="140" spans="1:18" ht="12.75" customHeight="1">
      <c r="A140" s="6" t="s">
        <v>43</v>
      </c>
      <c s="6"/>
      <c s="39" t="s">
        <v>76</v>
      </c>
      <c s="6"/>
      <c s="27" t="s">
        <v>710</v>
      </c>
      <c s="6"/>
      <c s="6"/>
      <c s="6"/>
      <c s="40">
        <f>0+Q140</f>
      </c>
      <c r="O140">
        <f>0+R140</f>
      </c>
      <c r="Q140">
        <f>0+I141+I145</f>
      </c>
      <c>
        <f>0+O141+O145</f>
      </c>
    </row>
    <row r="141" spans="1:16" ht="12.75">
      <c r="A141" s="25" t="s">
        <v>45</v>
      </c>
      <c s="29" t="s">
        <v>356</v>
      </c>
      <c s="29" t="s">
        <v>1775</v>
      </c>
      <c s="25" t="s">
        <v>47</v>
      </c>
      <c s="30" t="s">
        <v>1776</v>
      </c>
      <c s="31" t="s">
        <v>122</v>
      </c>
      <c s="32">
        <v>2.28</v>
      </c>
      <c s="32">
        <v>0</v>
      </c>
      <c s="32">
        <f>ROUND(ROUND(H141,2)*ROUND(G141,2),2)</f>
      </c>
      <c r="O141">
        <f>(I141*21)/100</f>
      </c>
      <c t="s">
        <v>22</v>
      </c>
    </row>
    <row r="142" spans="1:5" ht="12.75">
      <c r="A142" s="33" t="s">
        <v>50</v>
      </c>
      <c r="E142" s="34" t="s">
        <v>47</v>
      </c>
    </row>
    <row r="143" spans="1:5" ht="12.75">
      <c r="A143" s="35" t="s">
        <v>52</v>
      </c>
      <c r="E143" s="36" t="s">
        <v>1777</v>
      </c>
    </row>
    <row r="144" spans="1:5" ht="369.75">
      <c r="A144" t="s">
        <v>54</v>
      </c>
      <c r="E144" s="34" t="s">
        <v>533</v>
      </c>
    </row>
    <row r="145" spans="1:16" ht="12.75">
      <c r="A145" s="25" t="s">
        <v>45</v>
      </c>
      <c s="29" t="s">
        <v>362</v>
      </c>
      <c s="29" t="s">
        <v>1778</v>
      </c>
      <c s="25" t="s">
        <v>47</v>
      </c>
      <c s="30" t="s">
        <v>1779</v>
      </c>
      <c s="31" t="s">
        <v>122</v>
      </c>
      <c s="32">
        <v>4.55</v>
      </c>
      <c s="32">
        <v>0</v>
      </c>
      <c s="32">
        <f>ROUND(ROUND(H145,2)*ROUND(G145,2),2)</f>
      </c>
      <c r="O145">
        <f>(I145*21)/100</f>
      </c>
      <c t="s">
        <v>22</v>
      </c>
    </row>
    <row r="146" spans="1:5" ht="12.75">
      <c r="A146" s="33" t="s">
        <v>50</v>
      </c>
      <c r="E146" s="34" t="s">
        <v>47</v>
      </c>
    </row>
    <row r="147" spans="1:5" ht="12.75">
      <c r="A147" s="35" t="s">
        <v>52</v>
      </c>
      <c r="E147" s="36" t="s">
        <v>1780</v>
      </c>
    </row>
    <row r="148" spans="1:5" ht="369.75">
      <c r="A148" t="s">
        <v>54</v>
      </c>
      <c r="E148" s="34" t="s">
        <v>533</v>
      </c>
    </row>
    <row r="149" spans="1:18" ht="12.75" customHeight="1">
      <c r="A149" s="6" t="s">
        <v>43</v>
      </c>
      <c s="6"/>
      <c s="39" t="s">
        <v>40</v>
      </c>
      <c s="6"/>
      <c s="27" t="s">
        <v>1781</v>
      </c>
      <c s="6"/>
      <c s="6"/>
      <c s="6"/>
      <c s="40">
        <f>0+Q149</f>
      </c>
      <c r="O149">
        <f>0+R149</f>
      </c>
      <c r="Q149">
        <f>0+I150</f>
      </c>
      <c>
        <f>0+O150</f>
      </c>
    </row>
    <row r="150" spans="1:16" ht="12.75">
      <c r="A150" s="25" t="s">
        <v>45</v>
      </c>
      <c s="29" t="s">
        <v>518</v>
      </c>
      <c s="29" t="s">
        <v>1782</v>
      </c>
      <c s="25" t="s">
        <v>47</v>
      </c>
      <c s="30" t="s">
        <v>1783</v>
      </c>
      <c s="31" t="s">
        <v>122</v>
      </c>
      <c s="32">
        <v>15</v>
      </c>
      <c s="32">
        <v>0</v>
      </c>
      <c s="32">
        <f>ROUND(ROUND(H150,2)*ROUND(G150,2),2)</f>
      </c>
      <c r="O150">
        <f>(I150*21)/100</f>
      </c>
      <c t="s">
        <v>22</v>
      </c>
    </row>
    <row r="151" spans="1:5" ht="12.75">
      <c r="A151" s="33" t="s">
        <v>50</v>
      </c>
      <c r="E151" s="34" t="s">
        <v>47</v>
      </c>
    </row>
    <row r="152" spans="1:5" ht="12.75">
      <c r="A152" s="35" t="s">
        <v>52</v>
      </c>
      <c r="E152" s="36" t="s">
        <v>1784</v>
      </c>
    </row>
    <row r="153" spans="1:5" ht="102">
      <c r="A153" t="s">
        <v>54</v>
      </c>
      <c r="E153" s="34" t="s">
        <v>141</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22.xml><?xml version="1.0" encoding="utf-8"?>
<worksheet xmlns="http://schemas.openxmlformats.org/spreadsheetml/2006/main" xmlns:r="http://schemas.openxmlformats.org/officeDocument/2006/relationships">
  <sheetPr>
    <pageSetUpPr fitToPage="1"/>
  </sheetPr>
  <dimension ref="A1:R12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0+O8+O29+O38+O119</f>
      </c>
      <c t="s">
        <v>23</v>
      </c>
    </row>
    <row r="3" spans="1:16" ht="15" customHeight="1">
      <c r="A3" t="s">
        <v>12</v>
      </c>
      <c s="12" t="s">
        <v>14</v>
      </c>
      <c s="13" t="s">
        <v>15</v>
      </c>
      <c s="1"/>
      <c s="14" t="s">
        <v>16</v>
      </c>
      <c s="1"/>
      <c s="9"/>
      <c s="8" t="s">
        <v>1785</v>
      </c>
      <c s="37">
        <f>0+I8+I29+I38+I119</f>
      </c>
      <c r="O3" t="s">
        <v>19</v>
      </c>
      <c t="s">
        <v>22</v>
      </c>
    </row>
    <row r="4" spans="1:16" ht="15" customHeight="1">
      <c r="A4" t="s">
        <v>17</v>
      </c>
      <c s="16" t="s">
        <v>18</v>
      </c>
      <c s="17" t="s">
        <v>1785</v>
      </c>
      <c s="6"/>
      <c s="18" t="s">
        <v>1786</v>
      </c>
      <c s="6"/>
      <c s="6"/>
      <c s="19"/>
      <c s="19"/>
      <c r="O4" t="s">
        <v>20</v>
      </c>
      <c t="s">
        <v>22</v>
      </c>
    </row>
    <row r="5" spans="1:16" ht="12.75" customHeight="1">
      <c r="A5" s="15" t="s">
        <v>26</v>
      </c>
      <c s="15" t="s">
        <v>28</v>
      </c>
      <c s="15" t="s">
        <v>30</v>
      </c>
      <c s="15" t="s">
        <v>31</v>
      </c>
      <c s="15" t="s">
        <v>32</v>
      </c>
      <c s="15" t="s">
        <v>34</v>
      </c>
      <c s="15" t="s">
        <v>36</v>
      </c>
      <c s="15" t="s">
        <v>38</v>
      </c>
      <c s="15"/>
      <c r="O5" t="s">
        <v>21</v>
      </c>
      <c t="s">
        <v>22</v>
      </c>
    </row>
    <row r="6" spans="1:9" ht="12.75" customHeight="1">
      <c r="A6" s="15"/>
      <c s="15"/>
      <c s="15"/>
      <c s="15"/>
      <c s="15"/>
      <c s="15"/>
      <c s="15"/>
      <c s="15" t="s">
        <v>39</v>
      </c>
      <c s="15" t="s">
        <v>41</v>
      </c>
    </row>
    <row r="7" spans="1:9" ht="12.75" customHeight="1">
      <c r="A7" s="15" t="s">
        <v>27</v>
      </c>
      <c s="15" t="s">
        <v>29</v>
      </c>
      <c s="15" t="s">
        <v>22</v>
      </c>
      <c s="15" t="s">
        <v>23</v>
      </c>
      <c s="15" t="s">
        <v>33</v>
      </c>
      <c s="15" t="s">
        <v>35</v>
      </c>
      <c s="15" t="s">
        <v>37</v>
      </c>
      <c s="15" t="s">
        <v>40</v>
      </c>
      <c s="15" t="s">
        <v>42</v>
      </c>
    </row>
    <row r="8" spans="1:18" ht="12.75" customHeight="1">
      <c r="A8" s="19" t="s">
        <v>43</v>
      </c>
      <c s="19"/>
      <c s="26" t="s">
        <v>29</v>
      </c>
      <c s="19"/>
      <c s="27" t="s">
        <v>119</v>
      </c>
      <c s="19"/>
      <c s="19"/>
      <c s="19"/>
      <c s="28">
        <f>0+Q8</f>
      </c>
      <c r="O8">
        <f>0+R8</f>
      </c>
      <c r="Q8">
        <f>0+I9+I13+I17+I21+I25</f>
      </c>
      <c>
        <f>0+O9+O13+O17+O21+O25</f>
      </c>
    </row>
    <row r="9" spans="1:16" ht="12.75">
      <c r="A9" s="25" t="s">
        <v>45</v>
      </c>
      <c s="29" t="s">
        <v>29</v>
      </c>
      <c s="29" t="s">
        <v>416</v>
      </c>
      <c s="25" t="s">
        <v>47</v>
      </c>
      <c s="30" t="s">
        <v>417</v>
      </c>
      <c s="31" t="s">
        <v>122</v>
      </c>
      <c s="32">
        <v>3.16</v>
      </c>
      <c s="32">
        <v>0</v>
      </c>
      <c s="32">
        <f>ROUND(ROUND(H9,2)*ROUND(G9,2),2)</f>
      </c>
      <c r="O9">
        <f>(I9*21)/100</f>
      </c>
      <c t="s">
        <v>22</v>
      </c>
    </row>
    <row r="10" spans="1:5" ht="12.75">
      <c r="A10" s="33" t="s">
        <v>50</v>
      </c>
      <c r="E10" s="34" t="s">
        <v>47</v>
      </c>
    </row>
    <row r="11" spans="1:5" ht="12.75">
      <c r="A11" s="35" t="s">
        <v>52</v>
      </c>
      <c r="E11" s="36" t="s">
        <v>1787</v>
      </c>
    </row>
    <row r="12" spans="1:5" ht="318.75">
      <c r="A12" t="s">
        <v>54</v>
      </c>
      <c r="E12" s="34" t="s">
        <v>199</v>
      </c>
    </row>
    <row r="13" spans="1:16" ht="12.75">
      <c r="A13" s="25" t="s">
        <v>45</v>
      </c>
      <c s="29" t="s">
        <v>22</v>
      </c>
      <c s="29" t="s">
        <v>420</v>
      </c>
      <c s="25" t="s">
        <v>47</v>
      </c>
      <c s="30" t="s">
        <v>421</v>
      </c>
      <c s="31" t="s">
        <v>122</v>
      </c>
      <c s="32">
        <v>28</v>
      </c>
      <c s="32">
        <v>0</v>
      </c>
      <c s="32">
        <f>ROUND(ROUND(H13,2)*ROUND(G13,2),2)</f>
      </c>
      <c r="O13">
        <f>(I13*21)/100</f>
      </c>
      <c t="s">
        <v>22</v>
      </c>
    </row>
    <row r="14" spans="1:5" ht="12.75">
      <c r="A14" s="33" t="s">
        <v>50</v>
      </c>
      <c r="E14" s="34" t="s">
        <v>47</v>
      </c>
    </row>
    <row r="15" spans="1:5" ht="12.75">
      <c r="A15" s="35" t="s">
        <v>52</v>
      </c>
      <c r="E15" s="36" t="s">
        <v>1788</v>
      </c>
    </row>
    <row r="16" spans="1:5" ht="318.75">
      <c r="A16" t="s">
        <v>54</v>
      </c>
      <c r="E16" s="34" t="s">
        <v>199</v>
      </c>
    </row>
    <row r="17" spans="1:16" ht="12.75">
      <c r="A17" s="25" t="s">
        <v>45</v>
      </c>
      <c s="29" t="s">
        <v>23</v>
      </c>
      <c s="29" t="s">
        <v>200</v>
      </c>
      <c s="25" t="s">
        <v>47</v>
      </c>
      <c s="30" t="s">
        <v>201</v>
      </c>
      <c s="31" t="s">
        <v>122</v>
      </c>
      <c s="32">
        <v>10.16</v>
      </c>
      <c s="32">
        <v>0</v>
      </c>
      <c s="32">
        <f>ROUND(ROUND(H17,2)*ROUND(G17,2),2)</f>
      </c>
      <c r="O17">
        <f>(I17*21)/100</f>
      </c>
      <c t="s">
        <v>22</v>
      </c>
    </row>
    <row r="18" spans="1:5" ht="12.75">
      <c r="A18" s="33" t="s">
        <v>50</v>
      </c>
      <c r="E18" s="34" t="s">
        <v>47</v>
      </c>
    </row>
    <row r="19" spans="1:5" ht="12.75">
      <c r="A19" s="35" t="s">
        <v>52</v>
      </c>
      <c r="E19" s="36" t="s">
        <v>1789</v>
      </c>
    </row>
    <row r="20" spans="1:5" ht="191.25">
      <c r="A20" t="s">
        <v>54</v>
      </c>
      <c r="E20" s="34" t="s">
        <v>204</v>
      </c>
    </row>
    <row r="21" spans="1:16" ht="12.75">
      <c r="A21" s="25" t="s">
        <v>45</v>
      </c>
      <c s="29" t="s">
        <v>33</v>
      </c>
      <c s="29" t="s">
        <v>444</v>
      </c>
      <c s="25" t="s">
        <v>47</v>
      </c>
      <c s="30" t="s">
        <v>445</v>
      </c>
      <c s="31" t="s">
        <v>122</v>
      </c>
      <c s="32">
        <v>21</v>
      </c>
      <c s="32">
        <v>0</v>
      </c>
      <c s="32">
        <f>ROUND(ROUND(H21,2)*ROUND(G21,2),2)</f>
      </c>
      <c r="O21">
        <f>(I21*21)/100</f>
      </c>
      <c t="s">
        <v>22</v>
      </c>
    </row>
    <row r="22" spans="1:5" ht="12.75">
      <c r="A22" s="33" t="s">
        <v>50</v>
      </c>
      <c r="E22" s="34" t="s">
        <v>47</v>
      </c>
    </row>
    <row r="23" spans="1:5" ht="12.75">
      <c r="A23" s="35" t="s">
        <v>52</v>
      </c>
      <c r="E23" s="36" t="s">
        <v>1790</v>
      </c>
    </row>
    <row r="24" spans="1:5" ht="229.5">
      <c r="A24" t="s">
        <v>54</v>
      </c>
      <c r="E24" s="34" t="s">
        <v>448</v>
      </c>
    </row>
    <row r="25" spans="1:16" ht="12.75">
      <c r="A25" s="25" t="s">
        <v>45</v>
      </c>
      <c s="29" t="s">
        <v>35</v>
      </c>
      <c s="29" t="s">
        <v>449</v>
      </c>
      <c s="25" t="s">
        <v>47</v>
      </c>
      <c s="30" t="s">
        <v>450</v>
      </c>
      <c s="31" t="s">
        <v>122</v>
      </c>
      <c s="32">
        <v>7</v>
      </c>
      <c s="32">
        <v>0</v>
      </c>
      <c s="32">
        <f>ROUND(ROUND(H25,2)*ROUND(G25,2),2)</f>
      </c>
      <c r="O25">
        <f>(I25*21)/100</f>
      </c>
      <c t="s">
        <v>22</v>
      </c>
    </row>
    <row r="26" spans="1:5" ht="12.75">
      <c r="A26" s="33" t="s">
        <v>50</v>
      </c>
      <c r="E26" s="34" t="s">
        <v>47</v>
      </c>
    </row>
    <row r="27" spans="1:5" ht="12.75">
      <c r="A27" s="35" t="s">
        <v>52</v>
      </c>
      <c r="E27" s="36" t="s">
        <v>1791</v>
      </c>
    </row>
    <row r="28" spans="1:5" ht="293.25">
      <c r="A28" t="s">
        <v>54</v>
      </c>
      <c r="E28" s="34" t="s">
        <v>453</v>
      </c>
    </row>
    <row r="29" spans="1:18" ht="12.75" customHeight="1">
      <c r="A29" s="6" t="s">
        <v>43</v>
      </c>
      <c s="6"/>
      <c s="39" t="s">
        <v>22</v>
      </c>
      <c s="6"/>
      <c s="27" t="s">
        <v>475</v>
      </c>
      <c s="6"/>
      <c s="6"/>
      <c s="6"/>
      <c s="40">
        <f>0+Q29</f>
      </c>
      <c r="O29">
        <f>0+R29</f>
      </c>
      <c r="Q29">
        <f>0+I30+I34</f>
      </c>
      <c>
        <f>0+O30+O34</f>
      </c>
    </row>
    <row r="30" spans="1:16" ht="12.75">
      <c r="A30" s="25" t="s">
        <v>45</v>
      </c>
      <c s="29" t="s">
        <v>37</v>
      </c>
      <c s="29" t="s">
        <v>1691</v>
      </c>
      <c s="25" t="s">
        <v>47</v>
      </c>
      <c s="30" t="s">
        <v>1692</v>
      </c>
      <c s="31" t="s">
        <v>122</v>
      </c>
      <c s="32">
        <v>2.94</v>
      </c>
      <c s="32">
        <v>0</v>
      </c>
      <c s="32">
        <f>ROUND(ROUND(H30,2)*ROUND(G30,2),2)</f>
      </c>
      <c r="O30">
        <f>(I30*21)/100</f>
      </c>
      <c t="s">
        <v>22</v>
      </c>
    </row>
    <row r="31" spans="1:5" ht="12.75">
      <c r="A31" s="33" t="s">
        <v>50</v>
      </c>
      <c r="E31" s="34" t="s">
        <v>47</v>
      </c>
    </row>
    <row r="32" spans="1:5" ht="12.75">
      <c r="A32" s="35" t="s">
        <v>52</v>
      </c>
      <c r="E32" s="36" t="s">
        <v>1792</v>
      </c>
    </row>
    <row r="33" spans="1:5" ht="369.75">
      <c r="A33" t="s">
        <v>54</v>
      </c>
      <c r="E33" s="34" t="s">
        <v>505</v>
      </c>
    </row>
    <row r="34" spans="1:16" ht="12.75">
      <c r="A34" s="25" t="s">
        <v>45</v>
      </c>
      <c s="29" t="s">
        <v>70</v>
      </c>
      <c s="29" t="s">
        <v>1694</v>
      </c>
      <c s="25" t="s">
        <v>47</v>
      </c>
      <c s="30" t="s">
        <v>1695</v>
      </c>
      <c s="31" t="s">
        <v>122</v>
      </c>
      <c s="32">
        <v>0.11</v>
      </c>
      <c s="32">
        <v>0</v>
      </c>
      <c s="32">
        <f>ROUND(ROUND(H34,2)*ROUND(G34,2),2)</f>
      </c>
      <c r="O34">
        <f>(I34*21)/100</f>
      </c>
      <c t="s">
        <v>22</v>
      </c>
    </row>
    <row r="35" spans="1:5" ht="12.75">
      <c r="A35" s="33" t="s">
        <v>50</v>
      </c>
      <c r="E35" s="34" t="s">
        <v>47</v>
      </c>
    </row>
    <row r="36" spans="1:5" ht="12.75">
      <c r="A36" s="35" t="s">
        <v>52</v>
      </c>
      <c r="E36" s="36" t="s">
        <v>1793</v>
      </c>
    </row>
    <row r="37" spans="1:5" ht="369.75">
      <c r="A37" t="s">
        <v>54</v>
      </c>
      <c r="E37" s="34" t="s">
        <v>505</v>
      </c>
    </row>
    <row r="38" spans="1:18" ht="12.75" customHeight="1">
      <c r="A38" s="6" t="s">
        <v>43</v>
      </c>
      <c s="6"/>
      <c s="39" t="s">
        <v>70</v>
      </c>
      <c s="6"/>
      <c s="27" t="s">
        <v>691</v>
      </c>
      <c s="6"/>
      <c s="6"/>
      <c s="6"/>
      <c s="40">
        <f>0+Q38</f>
      </c>
      <c r="O38">
        <f>0+R38</f>
      </c>
      <c r="Q38">
        <f>0+I39+I43+I47+I51+I55+I59+I63+I67+I71+I75+I79+I83+I87+I91+I95+I99+I103+I107+I111+I115</f>
      </c>
      <c>
        <f>0+O39+O43+O47+O51+O55+O59+O63+O67+O71+O75+O79+O83+O87+O91+O95+O99+O103+O107+O111+O115</f>
      </c>
    </row>
    <row r="39" spans="1:16" ht="12.75">
      <c r="A39" s="25" t="s">
        <v>45</v>
      </c>
      <c s="29" t="s">
        <v>76</v>
      </c>
      <c s="29" t="s">
        <v>1697</v>
      </c>
      <c s="25" t="s">
        <v>47</v>
      </c>
      <c s="30" t="s">
        <v>1698</v>
      </c>
      <c s="31" t="s">
        <v>133</v>
      </c>
      <c s="32">
        <v>100</v>
      </c>
      <c s="32">
        <v>0</v>
      </c>
      <c s="32">
        <f>ROUND(ROUND(H39,2)*ROUND(G39,2),2)</f>
      </c>
      <c r="O39">
        <f>(I39*21)/100</f>
      </c>
      <c t="s">
        <v>22</v>
      </c>
    </row>
    <row r="40" spans="1:5" ht="12.75">
      <c r="A40" s="33" t="s">
        <v>50</v>
      </c>
      <c r="E40" s="34" t="s">
        <v>1699</v>
      </c>
    </row>
    <row r="41" spans="1:5" ht="12.75">
      <c r="A41" s="35" t="s">
        <v>52</v>
      </c>
      <c r="E41" s="36" t="s">
        <v>1794</v>
      </c>
    </row>
    <row r="42" spans="1:5" ht="76.5">
      <c r="A42" t="s">
        <v>54</v>
      </c>
      <c r="E42" s="34" t="s">
        <v>1701</v>
      </c>
    </row>
    <row r="43" spans="1:16" ht="12.75">
      <c r="A43" s="25" t="s">
        <v>45</v>
      </c>
      <c s="29" t="s">
        <v>40</v>
      </c>
      <c s="29" t="s">
        <v>1702</v>
      </c>
      <c s="25" t="s">
        <v>47</v>
      </c>
      <c s="30" t="s">
        <v>1703</v>
      </c>
      <c s="31" t="s">
        <v>133</v>
      </c>
      <c s="32">
        <v>18</v>
      </c>
      <c s="32">
        <v>0</v>
      </c>
      <c s="32">
        <f>ROUND(ROUND(H43,2)*ROUND(G43,2),2)</f>
      </c>
      <c r="O43">
        <f>(I43*21)/100</f>
      </c>
      <c t="s">
        <v>22</v>
      </c>
    </row>
    <row r="44" spans="1:5" ht="12.75">
      <c r="A44" s="33" t="s">
        <v>50</v>
      </c>
      <c r="E44" s="34" t="s">
        <v>1795</v>
      </c>
    </row>
    <row r="45" spans="1:5" ht="12.75">
      <c r="A45" s="35" t="s">
        <v>52</v>
      </c>
      <c r="E45" s="36" t="s">
        <v>1722</v>
      </c>
    </row>
    <row r="46" spans="1:5" ht="76.5">
      <c r="A46" t="s">
        <v>54</v>
      </c>
      <c r="E46" s="34" t="s">
        <v>1701</v>
      </c>
    </row>
    <row r="47" spans="1:16" ht="12.75">
      <c r="A47" s="25" t="s">
        <v>45</v>
      </c>
      <c s="29" t="s">
        <v>42</v>
      </c>
      <c s="29" t="s">
        <v>1705</v>
      </c>
      <c s="25" t="s">
        <v>47</v>
      </c>
      <c s="30" t="s">
        <v>1706</v>
      </c>
      <c s="31" t="s">
        <v>133</v>
      </c>
      <c s="32">
        <v>3.4</v>
      </c>
      <c s="32">
        <v>0</v>
      </c>
      <c s="32">
        <f>ROUND(ROUND(H47,2)*ROUND(G47,2),2)</f>
      </c>
      <c r="O47">
        <f>(I47*21)/100</f>
      </c>
      <c t="s">
        <v>22</v>
      </c>
    </row>
    <row r="48" spans="1:5" ht="12.75">
      <c r="A48" s="33" t="s">
        <v>50</v>
      </c>
      <c r="E48" s="34" t="s">
        <v>1796</v>
      </c>
    </row>
    <row r="49" spans="1:5" ht="12.75">
      <c r="A49" s="35" t="s">
        <v>52</v>
      </c>
      <c r="E49" s="36" t="s">
        <v>1797</v>
      </c>
    </row>
    <row r="50" spans="1:5" ht="76.5">
      <c r="A50" t="s">
        <v>54</v>
      </c>
      <c r="E50" s="34" t="s">
        <v>1701</v>
      </c>
    </row>
    <row r="51" spans="1:16" ht="12.75">
      <c r="A51" s="25" t="s">
        <v>45</v>
      </c>
      <c s="29" t="s">
        <v>86</v>
      </c>
      <c s="29" t="s">
        <v>1709</v>
      </c>
      <c s="25" t="s">
        <v>47</v>
      </c>
      <c s="30" t="s">
        <v>1710</v>
      </c>
      <c s="31" t="s">
        <v>133</v>
      </c>
      <c s="32">
        <v>100</v>
      </c>
      <c s="32">
        <v>0</v>
      </c>
      <c s="32">
        <f>ROUND(ROUND(H51,2)*ROUND(G51,2),2)</f>
      </c>
      <c r="O51">
        <f>(I51*21)/100</f>
      </c>
      <c t="s">
        <v>22</v>
      </c>
    </row>
    <row r="52" spans="1:5" ht="12.75">
      <c r="A52" s="33" t="s">
        <v>50</v>
      </c>
      <c r="E52" s="34" t="s">
        <v>1711</v>
      </c>
    </row>
    <row r="53" spans="1:5" ht="12.75">
      <c r="A53" s="35" t="s">
        <v>52</v>
      </c>
      <c r="E53" s="36" t="s">
        <v>1794</v>
      </c>
    </row>
    <row r="54" spans="1:5" ht="89.25">
      <c r="A54" t="s">
        <v>54</v>
      </c>
      <c r="E54" s="34" t="s">
        <v>1712</v>
      </c>
    </row>
    <row r="55" spans="1:16" ht="12.75">
      <c r="A55" s="25" t="s">
        <v>45</v>
      </c>
      <c s="29" t="s">
        <v>93</v>
      </c>
      <c s="29" t="s">
        <v>1713</v>
      </c>
      <c s="25" t="s">
        <v>47</v>
      </c>
      <c s="30" t="s">
        <v>1714</v>
      </c>
      <c s="31" t="s">
        <v>133</v>
      </c>
      <c s="32">
        <v>100</v>
      </c>
      <c s="32">
        <v>0</v>
      </c>
      <c s="32">
        <f>ROUND(ROUND(H55,2)*ROUND(G55,2),2)</f>
      </c>
      <c r="O55">
        <f>(I55*21)/100</f>
      </c>
      <c t="s">
        <v>22</v>
      </c>
    </row>
    <row r="56" spans="1:5" ht="12.75">
      <c r="A56" s="33" t="s">
        <v>50</v>
      </c>
      <c r="E56" s="34" t="s">
        <v>47</v>
      </c>
    </row>
    <row r="57" spans="1:5" ht="12.75">
      <c r="A57" s="35" t="s">
        <v>52</v>
      </c>
      <c r="E57" s="36" t="s">
        <v>1794</v>
      </c>
    </row>
    <row r="58" spans="1:5" ht="127.5">
      <c r="A58" t="s">
        <v>54</v>
      </c>
      <c r="E58" s="34" t="s">
        <v>1715</v>
      </c>
    </row>
    <row r="59" spans="1:16" ht="12.75">
      <c r="A59" s="25" t="s">
        <v>45</v>
      </c>
      <c s="29" t="s">
        <v>96</v>
      </c>
      <c s="29" t="s">
        <v>1716</v>
      </c>
      <c s="25" t="s">
        <v>47</v>
      </c>
      <c s="30" t="s">
        <v>1717</v>
      </c>
      <c s="31" t="s">
        <v>89</v>
      </c>
      <c s="32">
        <v>5</v>
      </c>
      <c s="32">
        <v>0</v>
      </c>
      <c s="32">
        <f>ROUND(ROUND(H59,2)*ROUND(G59,2),2)</f>
      </c>
      <c r="O59">
        <f>(I59*21)/100</f>
      </c>
      <c t="s">
        <v>22</v>
      </c>
    </row>
    <row r="60" spans="1:5" ht="12.75">
      <c r="A60" s="33" t="s">
        <v>50</v>
      </c>
      <c r="E60" s="34" t="s">
        <v>47</v>
      </c>
    </row>
    <row r="61" spans="1:5" ht="12.75">
      <c r="A61" s="35" t="s">
        <v>52</v>
      </c>
      <c r="E61" s="36" t="s">
        <v>1798</v>
      </c>
    </row>
    <row r="62" spans="1:5" ht="102">
      <c r="A62" t="s">
        <v>54</v>
      </c>
      <c r="E62" s="34" t="s">
        <v>1719</v>
      </c>
    </row>
    <row r="63" spans="1:16" ht="12.75">
      <c r="A63" s="25" t="s">
        <v>45</v>
      </c>
      <c s="29" t="s">
        <v>159</v>
      </c>
      <c s="29" t="s">
        <v>1720</v>
      </c>
      <c s="25" t="s">
        <v>47</v>
      </c>
      <c s="30" t="s">
        <v>1721</v>
      </c>
      <c s="31" t="s">
        <v>89</v>
      </c>
      <c s="32">
        <v>3</v>
      </c>
      <c s="32">
        <v>0</v>
      </c>
      <c s="32">
        <f>ROUND(ROUND(H63,2)*ROUND(G63,2),2)</f>
      </c>
      <c r="O63">
        <f>(I63*21)/100</f>
      </c>
      <c t="s">
        <v>22</v>
      </c>
    </row>
    <row r="64" spans="1:5" ht="12.75">
      <c r="A64" s="33" t="s">
        <v>50</v>
      </c>
      <c r="E64" s="34" t="s">
        <v>47</v>
      </c>
    </row>
    <row r="65" spans="1:5" ht="12.75">
      <c r="A65" s="35" t="s">
        <v>52</v>
      </c>
      <c r="E65" s="36" t="s">
        <v>1638</v>
      </c>
    </row>
    <row r="66" spans="1:5" ht="102">
      <c r="A66" t="s">
        <v>54</v>
      </c>
      <c r="E66" s="34" t="s">
        <v>1723</v>
      </c>
    </row>
    <row r="67" spans="1:16" ht="12.75">
      <c r="A67" s="25" t="s">
        <v>45</v>
      </c>
      <c s="29" t="s">
        <v>164</v>
      </c>
      <c s="29" t="s">
        <v>1724</v>
      </c>
      <c s="25" t="s">
        <v>47</v>
      </c>
      <c s="30" t="s">
        <v>1725</v>
      </c>
      <c s="31" t="s">
        <v>133</v>
      </c>
      <c s="32">
        <v>40</v>
      </c>
      <c s="32">
        <v>0</v>
      </c>
      <c s="32">
        <f>ROUND(ROUND(H67,2)*ROUND(G67,2),2)</f>
      </c>
      <c r="O67">
        <f>(I67*21)/100</f>
      </c>
      <c t="s">
        <v>22</v>
      </c>
    </row>
    <row r="68" spans="1:5" ht="12.75">
      <c r="A68" s="33" t="s">
        <v>50</v>
      </c>
      <c r="E68" s="34" t="s">
        <v>1799</v>
      </c>
    </row>
    <row r="69" spans="1:5" ht="12.75">
      <c r="A69" s="35" t="s">
        <v>52</v>
      </c>
      <c r="E69" s="36" t="s">
        <v>1800</v>
      </c>
    </row>
    <row r="70" spans="1:5" ht="89.25">
      <c r="A70" t="s">
        <v>54</v>
      </c>
      <c r="E70" s="34" t="s">
        <v>1728</v>
      </c>
    </row>
    <row r="71" spans="1:16" ht="12.75">
      <c r="A71" s="25" t="s">
        <v>45</v>
      </c>
      <c s="29" t="s">
        <v>170</v>
      </c>
      <c s="29" t="s">
        <v>1729</v>
      </c>
      <c s="25" t="s">
        <v>47</v>
      </c>
      <c s="30" t="s">
        <v>1730</v>
      </c>
      <c s="31" t="s">
        <v>133</v>
      </c>
      <c s="32">
        <v>100</v>
      </c>
      <c s="32">
        <v>0</v>
      </c>
      <c s="32">
        <f>ROUND(ROUND(H71,2)*ROUND(G71,2),2)</f>
      </c>
      <c r="O71">
        <f>(I71*21)/100</f>
      </c>
      <c t="s">
        <v>22</v>
      </c>
    </row>
    <row r="72" spans="1:5" ht="12.75">
      <c r="A72" s="33" t="s">
        <v>50</v>
      </c>
      <c r="E72" s="34" t="s">
        <v>1731</v>
      </c>
    </row>
    <row r="73" spans="1:5" ht="12.75">
      <c r="A73" s="35" t="s">
        <v>52</v>
      </c>
      <c r="E73" s="36" t="s">
        <v>1794</v>
      </c>
    </row>
    <row r="74" spans="1:5" ht="89.25">
      <c r="A74" t="s">
        <v>54</v>
      </c>
      <c r="E74" s="34" t="s">
        <v>1728</v>
      </c>
    </row>
    <row r="75" spans="1:16" ht="25.5">
      <c r="A75" s="25" t="s">
        <v>45</v>
      </c>
      <c s="29" t="s">
        <v>176</v>
      </c>
      <c s="29" t="s">
        <v>1732</v>
      </c>
      <c s="25" t="s">
        <v>47</v>
      </c>
      <c s="30" t="s">
        <v>1733</v>
      </c>
      <c s="31" t="s">
        <v>89</v>
      </c>
      <c s="32">
        <v>6</v>
      </c>
      <c s="32">
        <v>0</v>
      </c>
      <c s="32">
        <f>ROUND(ROUND(H75,2)*ROUND(G75,2),2)</f>
      </c>
      <c r="O75">
        <f>(I75*21)/100</f>
      </c>
      <c t="s">
        <v>22</v>
      </c>
    </row>
    <row r="76" spans="1:5" ht="12.75">
      <c r="A76" s="33" t="s">
        <v>50</v>
      </c>
      <c r="E76" s="34" t="s">
        <v>47</v>
      </c>
    </row>
    <row r="77" spans="1:5" ht="12.75">
      <c r="A77" s="35" t="s">
        <v>52</v>
      </c>
      <c r="E77" s="36" t="s">
        <v>1801</v>
      </c>
    </row>
    <row r="78" spans="1:5" ht="102">
      <c r="A78" t="s">
        <v>54</v>
      </c>
      <c r="E78" s="34" t="s">
        <v>1735</v>
      </c>
    </row>
    <row r="79" spans="1:16" ht="25.5">
      <c r="A79" s="25" t="s">
        <v>45</v>
      </c>
      <c s="29" t="s">
        <v>182</v>
      </c>
      <c s="29" t="s">
        <v>1736</v>
      </c>
      <c s="25" t="s">
        <v>47</v>
      </c>
      <c s="30" t="s">
        <v>1737</v>
      </c>
      <c s="31" t="s">
        <v>89</v>
      </c>
      <c s="32">
        <v>6</v>
      </c>
      <c s="32">
        <v>0</v>
      </c>
      <c s="32">
        <f>ROUND(ROUND(H79,2)*ROUND(G79,2),2)</f>
      </c>
      <c r="O79">
        <f>(I79*21)/100</f>
      </c>
      <c t="s">
        <v>22</v>
      </c>
    </row>
    <row r="80" spans="1:5" ht="12.75">
      <c r="A80" s="33" t="s">
        <v>50</v>
      </c>
      <c r="E80" s="34" t="s">
        <v>47</v>
      </c>
    </row>
    <row r="81" spans="1:5" ht="12.75">
      <c r="A81" s="35" t="s">
        <v>52</v>
      </c>
      <c r="E81" s="36" t="s">
        <v>1801</v>
      </c>
    </row>
    <row r="82" spans="1:5" ht="102">
      <c r="A82" t="s">
        <v>54</v>
      </c>
      <c r="E82" s="34" t="s">
        <v>1735</v>
      </c>
    </row>
    <row r="83" spans="1:16" ht="12.75">
      <c r="A83" s="25" t="s">
        <v>45</v>
      </c>
      <c s="29" t="s">
        <v>303</v>
      </c>
      <c s="29" t="s">
        <v>1739</v>
      </c>
      <c s="25" t="s">
        <v>47</v>
      </c>
      <c s="30" t="s">
        <v>1740</v>
      </c>
      <c s="31" t="s">
        <v>133</v>
      </c>
      <c s="32">
        <v>18</v>
      </c>
      <c s="32">
        <v>0</v>
      </c>
      <c s="32">
        <f>ROUND(ROUND(H83,2)*ROUND(G83,2),2)</f>
      </c>
      <c r="O83">
        <f>(I83*21)/100</f>
      </c>
      <c t="s">
        <v>22</v>
      </c>
    </row>
    <row r="84" spans="1:5" ht="12.75">
      <c r="A84" s="33" t="s">
        <v>50</v>
      </c>
      <c r="E84" s="34" t="s">
        <v>47</v>
      </c>
    </row>
    <row r="85" spans="1:5" ht="12.75">
      <c r="A85" s="35" t="s">
        <v>52</v>
      </c>
      <c r="E85" s="36" t="s">
        <v>1722</v>
      </c>
    </row>
    <row r="86" spans="1:5" ht="76.5">
      <c r="A86" t="s">
        <v>54</v>
      </c>
      <c r="E86" s="34" t="s">
        <v>1741</v>
      </c>
    </row>
    <row r="87" spans="1:16" ht="12.75">
      <c r="A87" s="25" t="s">
        <v>45</v>
      </c>
      <c s="29" t="s">
        <v>305</v>
      </c>
      <c s="29" t="s">
        <v>1742</v>
      </c>
      <c s="25" t="s">
        <v>47</v>
      </c>
      <c s="30" t="s">
        <v>1743</v>
      </c>
      <c s="31" t="s">
        <v>89</v>
      </c>
      <c s="32">
        <v>6</v>
      </c>
      <c s="32">
        <v>0</v>
      </c>
      <c s="32">
        <f>ROUND(ROUND(H87,2)*ROUND(G87,2),2)</f>
      </c>
      <c r="O87">
        <f>(I87*21)/100</f>
      </c>
      <c t="s">
        <v>22</v>
      </c>
    </row>
    <row r="88" spans="1:5" ht="12.75">
      <c r="A88" s="33" t="s">
        <v>50</v>
      </c>
      <c r="E88" s="34" t="s">
        <v>47</v>
      </c>
    </row>
    <row r="89" spans="1:5" ht="12.75">
      <c r="A89" s="35" t="s">
        <v>52</v>
      </c>
      <c r="E89" s="36" t="s">
        <v>1801</v>
      </c>
    </row>
    <row r="90" spans="1:5" ht="89.25">
      <c r="A90" t="s">
        <v>54</v>
      </c>
      <c r="E90" s="34" t="s">
        <v>1744</v>
      </c>
    </row>
    <row r="91" spans="1:16" ht="12.75">
      <c r="A91" s="25" t="s">
        <v>45</v>
      </c>
      <c s="29" t="s">
        <v>309</v>
      </c>
      <c s="29" t="s">
        <v>1745</v>
      </c>
      <c s="25" t="s">
        <v>47</v>
      </c>
      <c s="30" t="s">
        <v>1746</v>
      </c>
      <c s="31" t="s">
        <v>89</v>
      </c>
      <c s="32">
        <v>2</v>
      </c>
      <c s="32">
        <v>0</v>
      </c>
      <c s="32">
        <f>ROUND(ROUND(H91,2)*ROUND(G91,2),2)</f>
      </c>
      <c r="O91">
        <f>(I91*21)/100</f>
      </c>
      <c t="s">
        <v>22</v>
      </c>
    </row>
    <row r="92" spans="1:5" ht="12.75">
      <c r="A92" s="33" t="s">
        <v>50</v>
      </c>
      <c r="E92" s="34" t="s">
        <v>1802</v>
      </c>
    </row>
    <row r="93" spans="1:5" ht="12.75">
      <c r="A93" s="35" t="s">
        <v>52</v>
      </c>
      <c r="E93" s="36" t="s">
        <v>95</v>
      </c>
    </row>
    <row r="94" spans="1:5" ht="114.75">
      <c r="A94" t="s">
        <v>54</v>
      </c>
      <c r="E94" s="34" t="s">
        <v>1748</v>
      </c>
    </row>
    <row r="95" spans="1:16" ht="25.5">
      <c r="A95" s="25" t="s">
        <v>45</v>
      </c>
      <c s="29" t="s">
        <v>313</v>
      </c>
      <c s="29" t="s">
        <v>1749</v>
      </c>
      <c s="25" t="s">
        <v>47</v>
      </c>
      <c s="30" t="s">
        <v>1750</v>
      </c>
      <c s="31" t="s">
        <v>89</v>
      </c>
      <c s="32">
        <v>1</v>
      </c>
      <c s="32">
        <v>0</v>
      </c>
      <c s="32">
        <f>ROUND(ROUND(H95,2)*ROUND(G95,2),2)</f>
      </c>
      <c r="O95">
        <f>(I95*21)/100</f>
      </c>
      <c t="s">
        <v>22</v>
      </c>
    </row>
    <row r="96" spans="1:5" ht="12.75">
      <c r="A96" s="33" t="s">
        <v>50</v>
      </c>
      <c r="E96" s="34" t="s">
        <v>1803</v>
      </c>
    </row>
    <row r="97" spans="1:5" ht="12.75">
      <c r="A97" s="35" t="s">
        <v>52</v>
      </c>
      <c r="E97" s="36" t="s">
        <v>53</v>
      </c>
    </row>
    <row r="98" spans="1:5" ht="114.75">
      <c r="A98" t="s">
        <v>54</v>
      </c>
      <c r="E98" s="34" t="s">
        <v>1748</v>
      </c>
    </row>
    <row r="99" spans="1:16" ht="25.5">
      <c r="A99" s="25" t="s">
        <v>45</v>
      </c>
      <c s="29" t="s">
        <v>317</v>
      </c>
      <c s="29" t="s">
        <v>1758</v>
      </c>
      <c s="25" t="s">
        <v>47</v>
      </c>
      <c s="30" t="s">
        <v>1759</v>
      </c>
      <c s="31" t="s">
        <v>89</v>
      </c>
      <c s="32">
        <v>1</v>
      </c>
      <c s="32">
        <v>0</v>
      </c>
      <c s="32">
        <f>ROUND(ROUND(H99,2)*ROUND(G99,2),2)</f>
      </c>
      <c r="O99">
        <f>(I99*21)/100</f>
      </c>
      <c t="s">
        <v>22</v>
      </c>
    </row>
    <row r="100" spans="1:5" ht="12.75">
      <c r="A100" s="33" t="s">
        <v>50</v>
      </c>
      <c r="E100" s="34" t="s">
        <v>47</v>
      </c>
    </row>
    <row r="101" spans="1:5" ht="12.75">
      <c r="A101" s="35" t="s">
        <v>52</v>
      </c>
      <c r="E101" s="36" t="s">
        <v>53</v>
      </c>
    </row>
    <row r="102" spans="1:5" ht="102">
      <c r="A102" t="s">
        <v>54</v>
      </c>
      <c r="E102" s="34" t="s">
        <v>1760</v>
      </c>
    </row>
    <row r="103" spans="1:16" ht="25.5">
      <c r="A103" s="25" t="s">
        <v>45</v>
      </c>
      <c s="29" t="s">
        <v>321</v>
      </c>
      <c s="29" t="s">
        <v>1761</v>
      </c>
      <c s="25" t="s">
        <v>47</v>
      </c>
      <c s="30" t="s">
        <v>1762</v>
      </c>
      <c s="31" t="s">
        <v>89</v>
      </c>
      <c s="32">
        <v>2</v>
      </c>
      <c s="32">
        <v>0</v>
      </c>
      <c s="32">
        <f>ROUND(ROUND(H103,2)*ROUND(G103,2),2)</f>
      </c>
      <c r="O103">
        <f>(I103*21)/100</f>
      </c>
      <c t="s">
        <v>22</v>
      </c>
    </row>
    <row r="104" spans="1:5" ht="12.75">
      <c r="A104" s="33" t="s">
        <v>50</v>
      </c>
      <c r="E104" s="34" t="s">
        <v>47</v>
      </c>
    </row>
    <row r="105" spans="1:5" ht="12.75">
      <c r="A105" s="35" t="s">
        <v>52</v>
      </c>
      <c r="E105" s="36" t="s">
        <v>95</v>
      </c>
    </row>
    <row r="106" spans="1:5" ht="102">
      <c r="A106" t="s">
        <v>54</v>
      </c>
      <c r="E106" s="34" t="s">
        <v>1760</v>
      </c>
    </row>
    <row r="107" spans="1:16" ht="12.75">
      <c r="A107" s="25" t="s">
        <v>45</v>
      </c>
      <c s="29" t="s">
        <v>326</v>
      </c>
      <c s="29" t="s">
        <v>1764</v>
      </c>
      <c s="25" t="s">
        <v>57</v>
      </c>
      <c s="30" t="s">
        <v>1765</v>
      </c>
      <c s="31" t="s">
        <v>89</v>
      </c>
      <c s="32">
        <v>1</v>
      </c>
      <c s="32">
        <v>0</v>
      </c>
      <c s="32">
        <f>ROUND(ROUND(H107,2)*ROUND(G107,2),2)</f>
      </c>
      <c r="O107">
        <f>(I107*21)/100</f>
      </c>
      <c t="s">
        <v>22</v>
      </c>
    </row>
    <row r="108" spans="1:5" ht="12.75">
      <c r="A108" s="33" t="s">
        <v>50</v>
      </c>
      <c r="E108" s="34" t="s">
        <v>47</v>
      </c>
    </row>
    <row r="109" spans="1:5" ht="12.75">
      <c r="A109" s="35" t="s">
        <v>52</v>
      </c>
      <c r="E109" s="36" t="s">
        <v>53</v>
      </c>
    </row>
    <row r="110" spans="1:5" ht="89.25">
      <c r="A110" t="s">
        <v>54</v>
      </c>
      <c r="E110" s="34" t="s">
        <v>1766</v>
      </c>
    </row>
    <row r="111" spans="1:16" ht="12.75">
      <c r="A111" s="25" t="s">
        <v>45</v>
      </c>
      <c s="29" t="s">
        <v>329</v>
      </c>
      <c s="29" t="s">
        <v>1764</v>
      </c>
      <c s="25" t="s">
        <v>60</v>
      </c>
      <c s="30" t="s">
        <v>1765</v>
      </c>
      <c s="31" t="s">
        <v>89</v>
      </c>
      <c s="32">
        <v>2</v>
      </c>
      <c s="32">
        <v>0</v>
      </c>
      <c s="32">
        <f>ROUND(ROUND(H111,2)*ROUND(G111,2),2)</f>
      </c>
      <c r="O111">
        <f>(I111*21)/100</f>
      </c>
      <c t="s">
        <v>22</v>
      </c>
    </row>
    <row r="112" spans="1:5" ht="12.75">
      <c r="A112" s="33" t="s">
        <v>50</v>
      </c>
      <c r="E112" s="34" t="s">
        <v>1804</v>
      </c>
    </row>
    <row r="113" spans="1:5" ht="12.75">
      <c r="A113" s="35" t="s">
        <v>52</v>
      </c>
      <c r="E113" s="36" t="s">
        <v>95</v>
      </c>
    </row>
    <row r="114" spans="1:5" ht="89.25">
      <c r="A114" t="s">
        <v>54</v>
      </c>
      <c r="E114" s="34" t="s">
        <v>1766</v>
      </c>
    </row>
    <row r="115" spans="1:16" ht="25.5">
      <c r="A115" s="25" t="s">
        <v>45</v>
      </c>
      <c s="29" t="s">
        <v>331</v>
      </c>
      <c s="29" t="s">
        <v>1805</v>
      </c>
      <c s="25" t="s">
        <v>47</v>
      </c>
      <c s="30" t="s">
        <v>1806</v>
      </c>
      <c s="31" t="s">
        <v>89</v>
      </c>
      <c s="32">
        <v>1</v>
      </c>
      <c s="32">
        <v>0</v>
      </c>
      <c s="32">
        <f>ROUND(ROUND(H115,2)*ROUND(G115,2),2)</f>
      </c>
      <c r="O115">
        <f>(I115*21)/100</f>
      </c>
      <c t="s">
        <v>22</v>
      </c>
    </row>
    <row r="116" spans="1:5" ht="12.75">
      <c r="A116" s="33" t="s">
        <v>50</v>
      </c>
      <c r="E116" s="34" t="s">
        <v>47</v>
      </c>
    </row>
    <row r="117" spans="1:5" ht="12.75">
      <c r="A117" s="35" t="s">
        <v>52</v>
      </c>
      <c r="E117" s="36" t="s">
        <v>53</v>
      </c>
    </row>
    <row r="118" spans="1:5" ht="102">
      <c r="A118" t="s">
        <v>54</v>
      </c>
      <c r="E118" s="34" t="s">
        <v>1772</v>
      </c>
    </row>
    <row r="119" spans="1:18" ht="12.75" customHeight="1">
      <c r="A119" s="6" t="s">
        <v>43</v>
      </c>
      <c s="6"/>
      <c s="39" t="s">
        <v>76</v>
      </c>
      <c s="6"/>
      <c s="27" t="s">
        <v>710</v>
      </c>
      <c s="6"/>
      <c s="6"/>
      <c s="6"/>
      <c s="40">
        <f>0+Q119</f>
      </c>
      <c r="O119">
        <f>0+R119</f>
      </c>
      <c r="Q119">
        <f>0+I120+I124</f>
      </c>
      <c>
        <f>0+O120+O124</f>
      </c>
    </row>
    <row r="120" spans="1:16" ht="12.75">
      <c r="A120" s="25" t="s">
        <v>45</v>
      </c>
      <c s="29" t="s">
        <v>333</v>
      </c>
      <c s="29" t="s">
        <v>1775</v>
      </c>
      <c s="25" t="s">
        <v>47</v>
      </c>
      <c s="30" t="s">
        <v>1776</v>
      </c>
      <c s="31" t="s">
        <v>122</v>
      </c>
      <c s="32">
        <v>0.63</v>
      </c>
      <c s="32">
        <v>0</v>
      </c>
      <c s="32">
        <f>ROUND(ROUND(H120,2)*ROUND(G120,2),2)</f>
      </c>
      <c r="O120">
        <f>(I120*21)/100</f>
      </c>
      <c t="s">
        <v>22</v>
      </c>
    </row>
    <row r="121" spans="1:5" ht="12.75">
      <c r="A121" s="33" t="s">
        <v>50</v>
      </c>
      <c r="E121" s="34" t="s">
        <v>47</v>
      </c>
    </row>
    <row r="122" spans="1:5" ht="12.75">
      <c r="A122" s="35" t="s">
        <v>52</v>
      </c>
      <c r="E122" s="36" t="s">
        <v>1807</v>
      </c>
    </row>
    <row r="123" spans="1:5" ht="369.75">
      <c r="A123" t="s">
        <v>54</v>
      </c>
      <c r="E123" s="34" t="s">
        <v>533</v>
      </c>
    </row>
    <row r="124" spans="1:16" ht="12.75">
      <c r="A124" s="25" t="s">
        <v>45</v>
      </c>
      <c s="29" t="s">
        <v>338</v>
      </c>
      <c s="29" t="s">
        <v>1778</v>
      </c>
      <c s="25" t="s">
        <v>47</v>
      </c>
      <c s="30" t="s">
        <v>1779</v>
      </c>
      <c s="31" t="s">
        <v>122</v>
      </c>
      <c s="32">
        <v>1.26</v>
      </c>
      <c s="32">
        <v>0</v>
      </c>
      <c s="32">
        <f>ROUND(ROUND(H124,2)*ROUND(G124,2),2)</f>
      </c>
      <c r="O124">
        <f>(I124*21)/100</f>
      </c>
      <c t="s">
        <v>22</v>
      </c>
    </row>
    <row r="125" spans="1:5" ht="12.75">
      <c r="A125" s="33" t="s">
        <v>50</v>
      </c>
      <c r="E125" s="34" t="s">
        <v>47</v>
      </c>
    </row>
    <row r="126" spans="1:5" ht="12.75">
      <c r="A126" s="35" t="s">
        <v>52</v>
      </c>
      <c r="E126" s="36" t="s">
        <v>1808</v>
      </c>
    </row>
    <row r="127" spans="1:5" ht="369.75">
      <c r="A127" t="s">
        <v>54</v>
      </c>
      <c r="E127" s="34" t="s">
        <v>533</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23.xml><?xml version="1.0" encoding="utf-8"?>
<worksheet xmlns="http://schemas.openxmlformats.org/spreadsheetml/2006/main" xmlns:r="http://schemas.openxmlformats.org/officeDocument/2006/relationships">
  <sheetPr>
    <pageSetUpPr fitToPage="1"/>
  </sheetPr>
  <dimension ref="A1:R4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0+O8+O13</f>
      </c>
      <c t="s">
        <v>23</v>
      </c>
    </row>
    <row r="3" spans="1:16" ht="15" customHeight="1">
      <c r="A3" t="s">
        <v>12</v>
      </c>
      <c s="12" t="s">
        <v>14</v>
      </c>
      <c s="13" t="s">
        <v>15</v>
      </c>
      <c s="1"/>
      <c s="14" t="s">
        <v>16</v>
      </c>
      <c s="1"/>
      <c s="9"/>
      <c s="8" t="s">
        <v>1809</v>
      </c>
      <c s="37">
        <f>0+I8+I13</f>
      </c>
      <c r="O3" t="s">
        <v>19</v>
      </c>
      <c t="s">
        <v>22</v>
      </c>
    </row>
    <row r="4" spans="1:16" ht="15" customHeight="1">
      <c r="A4" t="s">
        <v>17</v>
      </c>
      <c s="16" t="s">
        <v>18</v>
      </c>
      <c s="17" t="s">
        <v>1809</v>
      </c>
      <c s="6"/>
      <c s="18" t="s">
        <v>1810</v>
      </c>
      <c s="6"/>
      <c s="6"/>
      <c s="19"/>
      <c s="19"/>
      <c r="O4" t="s">
        <v>20</v>
      </c>
      <c t="s">
        <v>22</v>
      </c>
    </row>
    <row r="5" spans="1:16" ht="12.75" customHeight="1">
      <c r="A5" s="15" t="s">
        <v>26</v>
      </c>
      <c s="15" t="s">
        <v>28</v>
      </c>
      <c s="15" t="s">
        <v>30</v>
      </c>
      <c s="15" t="s">
        <v>31</v>
      </c>
      <c s="15" t="s">
        <v>32</v>
      </c>
      <c s="15" t="s">
        <v>34</v>
      </c>
      <c s="15" t="s">
        <v>36</v>
      </c>
      <c s="15" t="s">
        <v>38</v>
      </c>
      <c s="15"/>
      <c r="O5" t="s">
        <v>21</v>
      </c>
      <c t="s">
        <v>22</v>
      </c>
    </row>
    <row r="6" spans="1:9" ht="12.75" customHeight="1">
      <c r="A6" s="15"/>
      <c s="15"/>
      <c s="15"/>
      <c s="15"/>
      <c s="15"/>
      <c s="15"/>
      <c s="15"/>
      <c s="15" t="s">
        <v>39</v>
      </c>
      <c s="15" t="s">
        <v>41</v>
      </c>
    </row>
    <row r="7" spans="1:9" ht="12.75" customHeight="1">
      <c r="A7" s="15" t="s">
        <v>27</v>
      </c>
      <c s="15" t="s">
        <v>29</v>
      </c>
      <c s="15" t="s">
        <v>22</v>
      </c>
      <c s="15" t="s">
        <v>23</v>
      </c>
      <c s="15" t="s">
        <v>33</v>
      </c>
      <c s="15" t="s">
        <v>35</v>
      </c>
      <c s="15" t="s">
        <v>37</v>
      </c>
      <c s="15" t="s">
        <v>40</v>
      </c>
      <c s="15" t="s">
        <v>42</v>
      </c>
    </row>
    <row r="8" spans="1:18" ht="12.75" customHeight="1">
      <c r="A8" s="19" t="s">
        <v>43</v>
      </c>
      <c s="19"/>
      <c s="26" t="s">
        <v>27</v>
      </c>
      <c s="19"/>
      <c s="27" t="s">
        <v>44</v>
      </c>
      <c s="19"/>
      <c s="19"/>
      <c s="19"/>
      <c s="28">
        <f>0+Q8</f>
      </c>
      <c r="O8">
        <f>0+R8</f>
      </c>
      <c r="Q8">
        <f>0+I9</f>
      </c>
      <c>
        <f>0+O9</f>
      </c>
    </row>
    <row r="9" spans="1:16" ht="12.75">
      <c r="A9" s="25" t="s">
        <v>45</v>
      </c>
      <c s="29" t="s">
        <v>33</v>
      </c>
      <c s="29" t="s">
        <v>1811</v>
      </c>
      <c s="25" t="s">
        <v>47</v>
      </c>
      <c s="30" t="s">
        <v>1812</v>
      </c>
      <c s="31" t="s">
        <v>185</v>
      </c>
      <c s="32">
        <v>31561.7</v>
      </c>
      <c s="32">
        <v>0</v>
      </c>
      <c s="32">
        <f>ROUND(ROUND(H9,2)*ROUND(G9,2),2)</f>
      </c>
      <c r="O9">
        <f>(I9*21)/100</f>
      </c>
      <c t="s">
        <v>22</v>
      </c>
    </row>
    <row r="10" spans="1:5" ht="12.75">
      <c r="A10" s="33" t="s">
        <v>50</v>
      </c>
      <c r="E10" s="34" t="s">
        <v>47</v>
      </c>
    </row>
    <row r="11" spans="1:5" ht="38.25">
      <c r="A11" s="35" t="s">
        <v>52</v>
      </c>
      <c r="E11" s="36" t="s">
        <v>1813</v>
      </c>
    </row>
    <row r="12" spans="1:5" ht="25.5">
      <c r="A12" t="s">
        <v>54</v>
      </c>
      <c r="E12" s="34" t="s">
        <v>1814</v>
      </c>
    </row>
    <row r="13" spans="1:18" ht="12.75" customHeight="1">
      <c r="A13" s="6" t="s">
        <v>43</v>
      </c>
      <c s="6"/>
      <c s="39" t="s">
        <v>29</v>
      </c>
      <c s="6"/>
      <c s="27" t="s">
        <v>119</v>
      </c>
      <c s="6"/>
      <c s="6"/>
      <c s="6"/>
      <c s="40">
        <f>0+Q13</f>
      </c>
      <c r="O13">
        <f>0+R13</f>
      </c>
      <c r="Q13">
        <f>0+I14+I18+I22+I26+I30+I34+I38</f>
      </c>
      <c>
        <f>0+O14+O18+O22+O26+O30+O34+O38</f>
      </c>
    </row>
    <row r="14" spans="1:16" ht="12.75">
      <c r="A14" s="25" t="s">
        <v>45</v>
      </c>
      <c s="29" t="s">
        <v>29</v>
      </c>
      <c s="29" t="s">
        <v>1083</v>
      </c>
      <c s="25" t="s">
        <v>47</v>
      </c>
      <c s="30" t="s">
        <v>1084</v>
      </c>
      <c s="31" t="s">
        <v>185</v>
      </c>
      <c s="32">
        <v>19388</v>
      </c>
      <c s="32">
        <v>0</v>
      </c>
      <c s="32">
        <f>ROUND(ROUND(H14,2)*ROUND(G14,2),2)</f>
      </c>
      <c r="O14">
        <f>(I14*21)/100</f>
      </c>
      <c t="s">
        <v>22</v>
      </c>
    </row>
    <row r="15" spans="1:5" ht="12.75">
      <c r="A15" s="33" t="s">
        <v>50</v>
      </c>
      <c r="E15" s="34" t="s">
        <v>47</v>
      </c>
    </row>
    <row r="16" spans="1:5" ht="12.75">
      <c r="A16" s="35" t="s">
        <v>52</v>
      </c>
      <c r="E16" s="36" t="s">
        <v>1815</v>
      </c>
    </row>
    <row r="17" spans="1:5" ht="25.5">
      <c r="A17" t="s">
        <v>54</v>
      </c>
      <c r="E17" s="34" t="s">
        <v>1086</v>
      </c>
    </row>
    <row r="18" spans="1:16" ht="12.75">
      <c r="A18" s="25" t="s">
        <v>45</v>
      </c>
      <c s="29" t="s">
        <v>22</v>
      </c>
      <c s="29" t="s">
        <v>1087</v>
      </c>
      <c s="25" t="s">
        <v>47</v>
      </c>
      <c s="30" t="s">
        <v>1088</v>
      </c>
      <c s="31" t="s">
        <v>185</v>
      </c>
      <c s="32">
        <v>77552</v>
      </c>
      <c s="32">
        <v>0</v>
      </c>
      <c s="32">
        <f>ROUND(ROUND(H18,2)*ROUND(G18,2),2)</f>
      </c>
      <c r="O18">
        <f>(I18*21)/100</f>
      </c>
      <c t="s">
        <v>22</v>
      </c>
    </row>
    <row r="19" spans="1:5" ht="12.75">
      <c r="A19" s="33" t="s">
        <v>50</v>
      </c>
      <c r="E19" s="34" t="s">
        <v>47</v>
      </c>
    </row>
    <row r="20" spans="1:5" ht="12.75">
      <c r="A20" s="35" t="s">
        <v>52</v>
      </c>
      <c r="E20" s="36" t="s">
        <v>1816</v>
      </c>
    </row>
    <row r="21" spans="1:5" ht="38.25">
      <c r="A21" t="s">
        <v>54</v>
      </c>
      <c r="E21" s="34" t="s">
        <v>1089</v>
      </c>
    </row>
    <row r="22" spans="1:16" ht="12.75">
      <c r="A22" s="25" t="s">
        <v>45</v>
      </c>
      <c s="29" t="s">
        <v>23</v>
      </c>
      <c s="29" t="s">
        <v>1817</v>
      </c>
      <c s="25" t="s">
        <v>47</v>
      </c>
      <c s="30" t="s">
        <v>1818</v>
      </c>
      <c s="31" t="s">
        <v>185</v>
      </c>
      <c s="32">
        <v>1612.5</v>
      </c>
      <c s="32">
        <v>0</v>
      </c>
      <c s="32">
        <f>ROUND(ROUND(H22,2)*ROUND(G22,2),2)</f>
      </c>
      <c r="O22">
        <f>(I22*21)/100</f>
      </c>
      <c t="s">
        <v>22</v>
      </c>
    </row>
    <row r="23" spans="1:5" ht="12.75">
      <c r="A23" s="33" t="s">
        <v>50</v>
      </c>
      <c r="E23" s="34" t="s">
        <v>47</v>
      </c>
    </row>
    <row r="24" spans="1:5" ht="12.75">
      <c r="A24" s="35" t="s">
        <v>52</v>
      </c>
      <c r="E24" s="36" t="s">
        <v>1819</v>
      </c>
    </row>
    <row r="25" spans="1:5" ht="51">
      <c r="A25" t="s">
        <v>54</v>
      </c>
      <c r="E25" s="34" t="s">
        <v>1820</v>
      </c>
    </row>
    <row r="26" spans="1:16" ht="12.75">
      <c r="A26" s="25" t="s">
        <v>45</v>
      </c>
      <c s="29" t="s">
        <v>35</v>
      </c>
      <c s="29" t="s">
        <v>1821</v>
      </c>
      <c s="25" t="s">
        <v>47</v>
      </c>
      <c s="30" t="s">
        <v>1822</v>
      </c>
      <c s="31" t="s">
        <v>185</v>
      </c>
      <c s="32">
        <v>1612.5</v>
      </c>
      <c s="32">
        <v>0</v>
      </c>
      <c s="32">
        <f>ROUND(ROUND(H26,2)*ROUND(G26,2),2)</f>
      </c>
      <c r="O26">
        <f>(I26*21)/100</f>
      </c>
      <c t="s">
        <v>22</v>
      </c>
    </row>
    <row r="27" spans="1:5" ht="12.75">
      <c r="A27" s="33" t="s">
        <v>50</v>
      </c>
      <c r="E27" s="34" t="s">
        <v>47</v>
      </c>
    </row>
    <row r="28" spans="1:5" ht="12.75">
      <c r="A28" s="35" t="s">
        <v>52</v>
      </c>
      <c r="E28" s="36" t="s">
        <v>1823</v>
      </c>
    </row>
    <row r="29" spans="1:5" ht="38.25">
      <c r="A29" t="s">
        <v>54</v>
      </c>
      <c r="E29" s="34" t="s">
        <v>1824</v>
      </c>
    </row>
    <row r="30" spans="1:16" ht="12.75">
      <c r="A30" s="25" t="s">
        <v>45</v>
      </c>
      <c s="29" t="s">
        <v>37</v>
      </c>
      <c s="29" t="s">
        <v>1825</v>
      </c>
      <c s="25" t="s">
        <v>47</v>
      </c>
      <c s="30" t="s">
        <v>1826</v>
      </c>
      <c s="31" t="s">
        <v>185</v>
      </c>
      <c s="32">
        <v>4837.5</v>
      </c>
      <c s="32">
        <v>0</v>
      </c>
      <c s="32">
        <f>ROUND(ROUND(H30,2)*ROUND(G30,2),2)</f>
      </c>
      <c r="O30">
        <f>(I30*21)/100</f>
      </c>
      <c t="s">
        <v>22</v>
      </c>
    </row>
    <row r="31" spans="1:5" ht="12.75">
      <c r="A31" s="33" t="s">
        <v>50</v>
      </c>
      <c r="E31" s="34" t="s">
        <v>47</v>
      </c>
    </row>
    <row r="32" spans="1:5" ht="12.75">
      <c r="A32" s="35" t="s">
        <v>52</v>
      </c>
      <c r="E32" s="36" t="s">
        <v>1827</v>
      </c>
    </row>
    <row r="33" spans="1:5" ht="38.25">
      <c r="A33" t="s">
        <v>54</v>
      </c>
      <c r="E33" s="34" t="s">
        <v>1828</v>
      </c>
    </row>
    <row r="34" spans="1:16" ht="12.75">
      <c r="A34" s="25" t="s">
        <v>45</v>
      </c>
      <c s="29" t="s">
        <v>70</v>
      </c>
      <c s="29" t="s">
        <v>1829</v>
      </c>
      <c s="25" t="s">
        <v>47</v>
      </c>
      <c s="30" t="s">
        <v>1830</v>
      </c>
      <c s="31" t="s">
        <v>89</v>
      </c>
      <c s="32">
        <v>2580</v>
      </c>
      <c s="32">
        <v>0</v>
      </c>
      <c s="32">
        <f>ROUND(ROUND(H34,2)*ROUND(G34,2),2)</f>
      </c>
      <c r="O34">
        <f>(I34*21)/100</f>
      </c>
      <c t="s">
        <v>22</v>
      </c>
    </row>
    <row r="35" spans="1:5" ht="12.75">
      <c r="A35" s="33" t="s">
        <v>50</v>
      </c>
      <c r="E35" s="34" t="s">
        <v>47</v>
      </c>
    </row>
    <row r="36" spans="1:5" ht="12.75">
      <c r="A36" s="35" t="s">
        <v>52</v>
      </c>
      <c r="E36" s="36" t="s">
        <v>1831</v>
      </c>
    </row>
    <row r="37" spans="1:5" ht="76.5">
      <c r="A37" t="s">
        <v>54</v>
      </c>
      <c r="E37" s="34" t="s">
        <v>1832</v>
      </c>
    </row>
    <row r="38" spans="1:16" ht="12.75">
      <c r="A38" s="25" t="s">
        <v>45</v>
      </c>
      <c s="29" t="s">
        <v>76</v>
      </c>
      <c s="29" t="s">
        <v>1833</v>
      </c>
      <c s="25" t="s">
        <v>47</v>
      </c>
      <c s="30" t="s">
        <v>1834</v>
      </c>
      <c s="31" t="s">
        <v>122</v>
      </c>
      <c s="32">
        <v>64.5</v>
      </c>
      <c s="32">
        <v>0</v>
      </c>
      <c s="32">
        <f>ROUND(ROUND(H38,2)*ROUND(G38,2),2)</f>
      </c>
      <c r="O38">
        <f>(I38*21)/100</f>
      </c>
      <c t="s">
        <v>22</v>
      </c>
    </row>
    <row r="39" spans="1:5" ht="12.75">
      <c r="A39" s="33" t="s">
        <v>50</v>
      </c>
      <c r="E39" s="34" t="s">
        <v>47</v>
      </c>
    </row>
    <row r="40" spans="1:5" ht="12.75">
      <c r="A40" s="35" t="s">
        <v>52</v>
      </c>
      <c r="E40" s="36" t="s">
        <v>1835</v>
      </c>
    </row>
    <row r="41" spans="1:5" ht="38.25">
      <c r="A41" t="s">
        <v>54</v>
      </c>
      <c r="E41" s="34" t="s">
        <v>342</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24.xml><?xml version="1.0" encoding="utf-8"?>
<worksheet xmlns="http://schemas.openxmlformats.org/spreadsheetml/2006/main" xmlns:r="http://schemas.openxmlformats.org/officeDocument/2006/relationships">
  <sheetPr>
    <pageSetUpPr fitToPage="1"/>
  </sheetPr>
  <dimension ref="A1:R1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0+O8</f>
      </c>
      <c t="s">
        <v>23</v>
      </c>
    </row>
    <row r="3" spans="1:16" ht="15" customHeight="1">
      <c r="A3" t="s">
        <v>12</v>
      </c>
      <c s="12" t="s">
        <v>14</v>
      </c>
      <c s="13" t="s">
        <v>15</v>
      </c>
      <c s="1"/>
      <c s="14" t="s">
        <v>16</v>
      </c>
      <c s="1"/>
      <c s="9"/>
      <c s="8" t="s">
        <v>1836</v>
      </c>
      <c s="37">
        <f>0+I8</f>
      </c>
      <c r="O3" t="s">
        <v>19</v>
      </c>
      <c t="s">
        <v>22</v>
      </c>
    </row>
    <row r="4" spans="1:16" ht="15" customHeight="1">
      <c r="A4" t="s">
        <v>17</v>
      </c>
      <c s="16" t="s">
        <v>18</v>
      </c>
      <c s="17" t="s">
        <v>1836</v>
      </c>
      <c s="6"/>
      <c s="18" t="s">
        <v>1837</v>
      </c>
      <c s="6"/>
      <c s="6"/>
      <c s="19"/>
      <c s="19"/>
      <c r="O4" t="s">
        <v>20</v>
      </c>
      <c t="s">
        <v>22</v>
      </c>
    </row>
    <row r="5" spans="1:16" ht="12.75" customHeight="1">
      <c r="A5" s="15" t="s">
        <v>26</v>
      </c>
      <c s="15" t="s">
        <v>28</v>
      </c>
      <c s="15" t="s">
        <v>30</v>
      </c>
      <c s="15" t="s">
        <v>31</v>
      </c>
      <c s="15" t="s">
        <v>32</v>
      </c>
      <c s="15" t="s">
        <v>34</v>
      </c>
      <c s="15" t="s">
        <v>36</v>
      </c>
      <c s="15" t="s">
        <v>38</v>
      </c>
      <c s="15"/>
      <c r="O5" t="s">
        <v>21</v>
      </c>
      <c t="s">
        <v>22</v>
      </c>
    </row>
    <row r="6" spans="1:9" ht="12.75" customHeight="1">
      <c r="A6" s="15"/>
      <c s="15"/>
      <c s="15"/>
      <c s="15"/>
      <c s="15"/>
      <c s="15"/>
      <c s="15"/>
      <c s="15" t="s">
        <v>39</v>
      </c>
      <c s="15" t="s">
        <v>41</v>
      </c>
    </row>
    <row r="7" spans="1:9" ht="12.75" customHeight="1">
      <c r="A7" s="15" t="s">
        <v>27</v>
      </c>
      <c s="15" t="s">
        <v>29</v>
      </c>
      <c s="15" t="s">
        <v>22</v>
      </c>
      <c s="15" t="s">
        <v>23</v>
      </c>
      <c s="15" t="s">
        <v>33</v>
      </c>
      <c s="15" t="s">
        <v>35</v>
      </c>
      <c s="15" t="s">
        <v>37</v>
      </c>
      <c s="15" t="s">
        <v>40</v>
      </c>
      <c s="15" t="s">
        <v>42</v>
      </c>
    </row>
    <row r="8" spans="1:18" ht="12.75" customHeight="1">
      <c r="A8" s="19" t="s">
        <v>43</v>
      </c>
      <c s="19"/>
      <c s="26" t="s">
        <v>29</v>
      </c>
      <c s="19"/>
      <c s="27" t="s">
        <v>119</v>
      </c>
      <c s="19"/>
      <c s="19"/>
      <c s="19"/>
      <c s="28">
        <f>0+Q8</f>
      </c>
      <c r="O8">
        <f>0+R8</f>
      </c>
      <c r="Q8">
        <f>0+I9+I13</f>
      </c>
      <c>
        <f>0+O9+O13</f>
      </c>
    </row>
    <row r="9" spans="1:16" ht="12.75">
      <c r="A9" s="25" t="s">
        <v>45</v>
      </c>
      <c s="29" t="s">
        <v>29</v>
      </c>
      <c s="29" t="s">
        <v>1083</v>
      </c>
      <c s="25" t="s">
        <v>47</v>
      </c>
      <c s="30" t="s">
        <v>1084</v>
      </c>
      <c s="31" t="s">
        <v>185</v>
      </c>
      <c s="32">
        <v>5440</v>
      </c>
      <c s="32">
        <v>0</v>
      </c>
      <c s="32">
        <f>ROUND(ROUND(H9,2)*ROUND(G9,2),2)</f>
      </c>
      <c r="O9">
        <f>(I9*21)/100</f>
      </c>
      <c t="s">
        <v>22</v>
      </c>
    </row>
    <row r="10" spans="1:5" ht="12.75">
      <c r="A10" s="33" t="s">
        <v>50</v>
      </c>
      <c r="E10" s="34" t="s">
        <v>47</v>
      </c>
    </row>
    <row r="11" spans="1:5" ht="12.75">
      <c r="A11" s="35" t="s">
        <v>52</v>
      </c>
      <c r="E11" s="36" t="s">
        <v>1838</v>
      </c>
    </row>
    <row r="12" spans="1:5" ht="25.5">
      <c r="A12" t="s">
        <v>54</v>
      </c>
      <c r="E12" s="34" t="s">
        <v>1086</v>
      </c>
    </row>
    <row r="13" spans="1:16" ht="12.75">
      <c r="A13" s="25" t="s">
        <v>45</v>
      </c>
      <c s="29" t="s">
        <v>22</v>
      </c>
      <c s="29" t="s">
        <v>1087</v>
      </c>
      <c s="25" t="s">
        <v>47</v>
      </c>
      <c s="30" t="s">
        <v>1088</v>
      </c>
      <c s="31" t="s">
        <v>185</v>
      </c>
      <c s="32">
        <v>21760</v>
      </c>
      <c s="32">
        <v>0</v>
      </c>
      <c s="32">
        <f>ROUND(ROUND(H13,2)*ROUND(G13,2),2)</f>
      </c>
      <c r="O13">
        <f>(I13*21)/100</f>
      </c>
      <c t="s">
        <v>22</v>
      </c>
    </row>
    <row r="14" spans="1:5" ht="12.75">
      <c r="A14" s="33" t="s">
        <v>50</v>
      </c>
      <c r="E14" s="34" t="s">
        <v>47</v>
      </c>
    </row>
    <row r="15" spans="1:5" ht="12.75">
      <c r="A15" s="35" t="s">
        <v>52</v>
      </c>
      <c r="E15" s="36" t="s">
        <v>1839</v>
      </c>
    </row>
    <row r="16" spans="1:5" ht="38.25">
      <c r="A16" t="s">
        <v>54</v>
      </c>
      <c r="E16" s="34" t="s">
        <v>1089</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25.xml><?xml version="1.0" encoding="utf-8"?>
<worksheet xmlns="http://schemas.openxmlformats.org/spreadsheetml/2006/main" xmlns:r="http://schemas.openxmlformats.org/officeDocument/2006/relationships">
  <sheetPr>
    <pageSetUpPr fitToPage="1"/>
  </sheetPr>
  <dimension ref="A1:R2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0+O8</f>
      </c>
      <c t="s">
        <v>23</v>
      </c>
    </row>
    <row r="3" spans="1:16" ht="15" customHeight="1">
      <c r="A3" t="s">
        <v>12</v>
      </c>
      <c s="12" t="s">
        <v>14</v>
      </c>
      <c s="13" t="s">
        <v>15</v>
      </c>
      <c s="1"/>
      <c s="14" t="s">
        <v>16</v>
      </c>
      <c s="1"/>
      <c s="9"/>
      <c s="8" t="s">
        <v>1840</v>
      </c>
      <c s="37">
        <f>0+I8</f>
      </c>
      <c r="O3" t="s">
        <v>19</v>
      </c>
      <c t="s">
        <v>22</v>
      </c>
    </row>
    <row r="4" spans="1:16" ht="15" customHeight="1">
      <c r="A4" t="s">
        <v>17</v>
      </c>
      <c s="16" t="s">
        <v>18</v>
      </c>
      <c s="17" t="s">
        <v>1840</v>
      </c>
      <c s="6"/>
      <c s="18" t="s">
        <v>1841</v>
      </c>
      <c s="6"/>
      <c s="6"/>
      <c s="19"/>
      <c s="19"/>
      <c r="O4" t="s">
        <v>20</v>
      </c>
      <c t="s">
        <v>22</v>
      </c>
    </row>
    <row r="5" spans="1:16" ht="12.75" customHeight="1">
      <c r="A5" s="15" t="s">
        <v>26</v>
      </c>
      <c s="15" t="s">
        <v>28</v>
      </c>
      <c s="15" t="s">
        <v>30</v>
      </c>
      <c s="15" t="s">
        <v>31</v>
      </c>
      <c s="15" t="s">
        <v>32</v>
      </c>
      <c s="15" t="s">
        <v>34</v>
      </c>
      <c s="15" t="s">
        <v>36</v>
      </c>
      <c s="15" t="s">
        <v>38</v>
      </c>
      <c s="15"/>
      <c r="O5" t="s">
        <v>21</v>
      </c>
      <c t="s">
        <v>22</v>
      </c>
    </row>
    <row r="6" spans="1:9" ht="12.75" customHeight="1">
      <c r="A6" s="15"/>
      <c s="15"/>
      <c s="15"/>
      <c s="15"/>
      <c s="15"/>
      <c s="15"/>
      <c s="15"/>
      <c s="15" t="s">
        <v>39</v>
      </c>
      <c s="15" t="s">
        <v>41</v>
      </c>
    </row>
    <row r="7" spans="1:9" ht="12.75" customHeight="1">
      <c r="A7" s="15" t="s">
        <v>27</v>
      </c>
      <c s="15" t="s">
        <v>29</v>
      </c>
      <c s="15" t="s">
        <v>22</v>
      </c>
      <c s="15" t="s">
        <v>23</v>
      </c>
      <c s="15" t="s">
        <v>33</v>
      </c>
      <c s="15" t="s">
        <v>35</v>
      </c>
      <c s="15" t="s">
        <v>37</v>
      </c>
      <c s="15" t="s">
        <v>40</v>
      </c>
      <c s="15" t="s">
        <v>42</v>
      </c>
    </row>
    <row r="8" spans="1:18" ht="12.75" customHeight="1">
      <c r="A8" s="19" t="s">
        <v>43</v>
      </c>
      <c s="19"/>
      <c s="26" t="s">
        <v>29</v>
      </c>
      <c s="19"/>
      <c s="27" t="s">
        <v>119</v>
      </c>
      <c s="19"/>
      <c s="19"/>
      <c s="19"/>
      <c s="28">
        <f>0+Q8</f>
      </c>
      <c r="O8">
        <f>0+R8</f>
      </c>
      <c r="Q8">
        <f>0+I9+I13+I17+I21+I25</f>
      </c>
      <c>
        <f>0+O9+O13+O17+O21+O25</f>
      </c>
    </row>
    <row r="9" spans="1:16" ht="12.75">
      <c r="A9" s="25" t="s">
        <v>45</v>
      </c>
      <c s="29" t="s">
        <v>29</v>
      </c>
      <c s="29" t="s">
        <v>1842</v>
      </c>
      <c s="25" t="s">
        <v>47</v>
      </c>
      <c s="30" t="s">
        <v>1843</v>
      </c>
      <c s="31" t="s">
        <v>185</v>
      </c>
      <c s="32">
        <v>19</v>
      </c>
      <c s="32">
        <v>0</v>
      </c>
      <c s="32">
        <f>ROUND(ROUND(H9,2)*ROUND(G9,2),2)</f>
      </c>
      <c r="O9">
        <f>(I9*21)/100</f>
      </c>
      <c t="s">
        <v>22</v>
      </c>
    </row>
    <row r="10" spans="1:5" ht="12.75">
      <c r="A10" s="33" t="s">
        <v>50</v>
      </c>
      <c r="E10" s="34" t="s">
        <v>47</v>
      </c>
    </row>
    <row r="11" spans="1:5" ht="12.75">
      <c r="A11" s="35" t="s">
        <v>52</v>
      </c>
      <c r="E11" s="36" t="s">
        <v>1844</v>
      </c>
    </row>
    <row r="12" spans="1:5" ht="25.5">
      <c r="A12" t="s">
        <v>54</v>
      </c>
      <c r="E12" s="34" t="s">
        <v>1845</v>
      </c>
    </row>
    <row r="13" spans="1:16" ht="12.75">
      <c r="A13" s="25" t="s">
        <v>45</v>
      </c>
      <c s="29" t="s">
        <v>22</v>
      </c>
      <c s="29" t="s">
        <v>1811</v>
      </c>
      <c s="25" t="s">
        <v>47</v>
      </c>
      <c s="30" t="s">
        <v>1812</v>
      </c>
      <c s="31" t="s">
        <v>185</v>
      </c>
      <c s="32">
        <v>8160</v>
      </c>
      <c s="32">
        <v>0</v>
      </c>
      <c s="32">
        <f>ROUND(ROUND(H13,2)*ROUND(G13,2),2)</f>
      </c>
      <c r="O13">
        <f>(I13*21)/100</f>
      </c>
      <c t="s">
        <v>22</v>
      </c>
    </row>
    <row r="14" spans="1:5" ht="12.75">
      <c r="A14" s="33" t="s">
        <v>50</v>
      </c>
      <c r="E14" s="34" t="s">
        <v>47</v>
      </c>
    </row>
    <row r="15" spans="1:5" ht="12.75">
      <c r="A15" s="35" t="s">
        <v>52</v>
      </c>
      <c r="E15" s="36" t="s">
        <v>1846</v>
      </c>
    </row>
    <row r="16" spans="1:5" ht="25.5">
      <c r="A16" t="s">
        <v>54</v>
      </c>
      <c r="E16" s="34" t="s">
        <v>1814</v>
      </c>
    </row>
    <row r="17" spans="1:16" ht="12.75">
      <c r="A17" s="25" t="s">
        <v>45</v>
      </c>
      <c s="29" t="s">
        <v>23</v>
      </c>
      <c s="29" t="s">
        <v>1847</v>
      </c>
      <c s="25" t="s">
        <v>47</v>
      </c>
      <c s="30" t="s">
        <v>1848</v>
      </c>
      <c s="31" t="s">
        <v>89</v>
      </c>
      <c s="32">
        <v>57</v>
      </c>
      <c s="32">
        <v>0</v>
      </c>
      <c s="32">
        <f>ROUND(ROUND(H17,2)*ROUND(G17,2),2)</f>
      </c>
      <c r="O17">
        <f>(I17*21)/100</f>
      </c>
      <c t="s">
        <v>22</v>
      </c>
    </row>
    <row r="18" spans="1:5" ht="12.75">
      <c r="A18" s="33" t="s">
        <v>50</v>
      </c>
      <c r="E18" s="34" t="s">
        <v>47</v>
      </c>
    </row>
    <row r="19" spans="1:5" ht="12.75">
      <c r="A19" s="35" t="s">
        <v>52</v>
      </c>
      <c r="E19" s="36" t="s">
        <v>1849</v>
      </c>
    </row>
    <row r="20" spans="1:5" ht="38.25">
      <c r="A20" t="s">
        <v>54</v>
      </c>
      <c r="E20" s="34" t="s">
        <v>1850</v>
      </c>
    </row>
    <row r="21" spans="1:16" ht="12.75">
      <c r="A21" s="25" t="s">
        <v>45</v>
      </c>
      <c s="29" t="s">
        <v>33</v>
      </c>
      <c s="29" t="s">
        <v>1851</v>
      </c>
      <c s="25" t="s">
        <v>47</v>
      </c>
      <c s="30" t="s">
        <v>1852</v>
      </c>
      <c s="31" t="s">
        <v>89</v>
      </c>
      <c s="32">
        <v>19</v>
      </c>
      <c s="32">
        <v>0</v>
      </c>
      <c s="32">
        <f>ROUND(ROUND(H21,2)*ROUND(G21,2),2)</f>
      </c>
      <c r="O21">
        <f>(I21*21)/100</f>
      </c>
      <c t="s">
        <v>22</v>
      </c>
    </row>
    <row r="22" spans="1:5" ht="12.75">
      <c r="A22" s="33" t="s">
        <v>50</v>
      </c>
      <c r="E22" s="34" t="s">
        <v>47</v>
      </c>
    </row>
    <row r="23" spans="1:5" ht="12.75">
      <c r="A23" s="35" t="s">
        <v>52</v>
      </c>
      <c r="E23" s="36" t="s">
        <v>285</v>
      </c>
    </row>
    <row r="24" spans="1:5" ht="89.25">
      <c r="A24" t="s">
        <v>54</v>
      </c>
      <c r="E24" s="34" t="s">
        <v>1853</v>
      </c>
    </row>
    <row r="25" spans="1:16" ht="12.75">
      <c r="A25" s="25" t="s">
        <v>45</v>
      </c>
      <c s="29" t="s">
        <v>35</v>
      </c>
      <c s="29" t="s">
        <v>1833</v>
      </c>
      <c s="25" t="s">
        <v>47</v>
      </c>
      <c s="30" t="s">
        <v>1834</v>
      </c>
      <c s="31" t="s">
        <v>122</v>
      </c>
      <c s="32">
        <v>4.75</v>
      </c>
      <c s="32">
        <v>0</v>
      </c>
      <c s="32">
        <f>ROUND(ROUND(H25,2)*ROUND(G25,2),2)</f>
      </c>
      <c r="O25">
        <f>(I25*21)/100</f>
      </c>
      <c t="s">
        <v>22</v>
      </c>
    </row>
    <row r="26" spans="1:5" ht="12.75">
      <c r="A26" s="33" t="s">
        <v>50</v>
      </c>
      <c r="E26" s="34" t="s">
        <v>47</v>
      </c>
    </row>
    <row r="27" spans="1:5" ht="12.75">
      <c r="A27" s="35" t="s">
        <v>52</v>
      </c>
      <c r="E27" s="36" t="s">
        <v>1854</v>
      </c>
    </row>
    <row r="28" spans="1:5" ht="38.25">
      <c r="A28" t="s">
        <v>54</v>
      </c>
      <c r="E28" s="34" t="s">
        <v>342</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26.xml><?xml version="1.0" encoding="utf-8"?>
<worksheet xmlns="http://schemas.openxmlformats.org/spreadsheetml/2006/main" xmlns:r="http://schemas.openxmlformats.org/officeDocument/2006/relationships">
  <sheetPr>
    <pageSetUpPr fitToPage="1"/>
  </sheetPr>
  <dimension ref="A1:R2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0+O8</f>
      </c>
      <c t="s">
        <v>23</v>
      </c>
    </row>
    <row r="3" spans="1:16" ht="15" customHeight="1">
      <c r="A3" t="s">
        <v>12</v>
      </c>
      <c s="12" t="s">
        <v>14</v>
      </c>
      <c s="13" t="s">
        <v>15</v>
      </c>
      <c s="1"/>
      <c s="14" t="s">
        <v>16</v>
      </c>
      <c s="1"/>
      <c s="9"/>
      <c s="8" t="s">
        <v>1855</v>
      </c>
      <c s="37">
        <f>0+I8</f>
      </c>
      <c r="O3" t="s">
        <v>19</v>
      </c>
      <c t="s">
        <v>22</v>
      </c>
    </row>
    <row r="4" spans="1:16" ht="15" customHeight="1">
      <c r="A4" t="s">
        <v>17</v>
      </c>
      <c s="16" t="s">
        <v>18</v>
      </c>
      <c s="17" t="s">
        <v>1855</v>
      </c>
      <c s="6"/>
      <c s="18" t="s">
        <v>1856</v>
      </c>
      <c s="6"/>
      <c s="6"/>
      <c s="19"/>
      <c s="19"/>
      <c r="O4" t="s">
        <v>20</v>
      </c>
      <c t="s">
        <v>22</v>
      </c>
    </row>
    <row r="5" spans="1:16" ht="12.75" customHeight="1">
      <c r="A5" s="15" t="s">
        <v>26</v>
      </c>
      <c s="15" t="s">
        <v>28</v>
      </c>
      <c s="15" t="s">
        <v>30</v>
      </c>
      <c s="15" t="s">
        <v>31</v>
      </c>
      <c s="15" t="s">
        <v>32</v>
      </c>
      <c s="15" t="s">
        <v>34</v>
      </c>
      <c s="15" t="s">
        <v>36</v>
      </c>
      <c s="15" t="s">
        <v>38</v>
      </c>
      <c s="15"/>
      <c r="O5" t="s">
        <v>21</v>
      </c>
      <c t="s">
        <v>22</v>
      </c>
    </row>
    <row r="6" spans="1:9" ht="12.75" customHeight="1">
      <c r="A6" s="15"/>
      <c s="15"/>
      <c s="15"/>
      <c s="15"/>
      <c s="15"/>
      <c s="15"/>
      <c s="15"/>
      <c s="15" t="s">
        <v>39</v>
      </c>
      <c s="15" t="s">
        <v>41</v>
      </c>
    </row>
    <row r="7" spans="1:9" ht="12.75" customHeight="1">
      <c r="A7" s="15" t="s">
        <v>27</v>
      </c>
      <c s="15" t="s">
        <v>29</v>
      </c>
      <c s="15" t="s">
        <v>22</v>
      </c>
      <c s="15" t="s">
        <v>23</v>
      </c>
      <c s="15" t="s">
        <v>33</v>
      </c>
      <c s="15" t="s">
        <v>35</v>
      </c>
      <c s="15" t="s">
        <v>37</v>
      </c>
      <c s="15" t="s">
        <v>40</v>
      </c>
      <c s="15" t="s">
        <v>42</v>
      </c>
    </row>
    <row r="8" spans="1:18" ht="12.75" customHeight="1">
      <c r="A8" s="19" t="s">
        <v>43</v>
      </c>
      <c s="19"/>
      <c s="26" t="s">
        <v>29</v>
      </c>
      <c s="19"/>
      <c s="27" t="s">
        <v>119</v>
      </c>
      <c s="19"/>
      <c s="19"/>
      <c s="19"/>
      <c s="28">
        <f>0+Q8</f>
      </c>
      <c r="O8">
        <f>0+R8</f>
      </c>
      <c r="Q8">
        <f>0+I9+I13+I17+I21</f>
      </c>
      <c>
        <f>0+O9+O13+O17+O21</f>
      </c>
    </row>
    <row r="9" spans="1:16" ht="12.75">
      <c r="A9" s="25" t="s">
        <v>45</v>
      </c>
      <c s="29" t="s">
        <v>29</v>
      </c>
      <c s="29" t="s">
        <v>470</v>
      </c>
      <c s="25" t="s">
        <v>47</v>
      </c>
      <c s="30" t="s">
        <v>471</v>
      </c>
      <c s="31" t="s">
        <v>122</v>
      </c>
      <c s="32">
        <v>132</v>
      </c>
      <c s="32">
        <v>0</v>
      </c>
      <c s="32">
        <f>ROUND(ROUND(H9,2)*ROUND(G9,2),2)</f>
      </c>
      <c r="O9">
        <f>(I9*21)/100</f>
      </c>
      <c t="s">
        <v>22</v>
      </c>
    </row>
    <row r="10" spans="1:5" ht="12.75">
      <c r="A10" s="33" t="s">
        <v>50</v>
      </c>
      <c r="E10" s="34" t="s">
        <v>47</v>
      </c>
    </row>
    <row r="11" spans="1:5" ht="12.75">
      <c r="A11" s="35" t="s">
        <v>52</v>
      </c>
      <c r="E11" s="36" t="s">
        <v>1857</v>
      </c>
    </row>
    <row r="12" spans="1:5" ht="38.25">
      <c r="A12" t="s">
        <v>54</v>
      </c>
      <c r="E12" s="34" t="s">
        <v>473</v>
      </c>
    </row>
    <row r="13" spans="1:16" ht="12.75">
      <c r="A13" s="25" t="s">
        <v>45</v>
      </c>
      <c s="29" t="s">
        <v>22</v>
      </c>
      <c s="29" t="s">
        <v>1087</v>
      </c>
      <c s="25" t="s">
        <v>47</v>
      </c>
      <c s="30" t="s">
        <v>1088</v>
      </c>
      <c s="31" t="s">
        <v>185</v>
      </c>
      <c s="32">
        <v>1756</v>
      </c>
      <c s="32">
        <v>0</v>
      </c>
      <c s="32">
        <f>ROUND(ROUND(H13,2)*ROUND(G13,2),2)</f>
      </c>
      <c r="O13">
        <f>(I13*21)/100</f>
      </c>
      <c t="s">
        <v>22</v>
      </c>
    </row>
    <row r="14" spans="1:5" ht="12.75">
      <c r="A14" s="33" t="s">
        <v>50</v>
      </c>
      <c r="E14" s="34" t="s">
        <v>47</v>
      </c>
    </row>
    <row r="15" spans="1:5" ht="12.75">
      <c r="A15" s="35" t="s">
        <v>52</v>
      </c>
      <c r="E15" s="36" t="s">
        <v>1858</v>
      </c>
    </row>
    <row r="16" spans="1:5" ht="38.25">
      <c r="A16" t="s">
        <v>54</v>
      </c>
      <c r="E16" s="34" t="s">
        <v>1089</v>
      </c>
    </row>
    <row r="17" spans="1:16" ht="12.75">
      <c r="A17" s="25" t="s">
        <v>45</v>
      </c>
      <c s="29" t="s">
        <v>23</v>
      </c>
      <c s="29" t="s">
        <v>1859</v>
      </c>
      <c s="25" t="s">
        <v>47</v>
      </c>
      <c s="30" t="s">
        <v>1860</v>
      </c>
      <c s="31" t="s">
        <v>89</v>
      </c>
      <c s="32">
        <v>878</v>
      </c>
      <c s="32">
        <v>0</v>
      </c>
      <c s="32">
        <f>ROUND(ROUND(H17,2)*ROUND(G17,2),2)</f>
      </c>
      <c r="O17">
        <f>(I17*21)/100</f>
      </c>
      <c t="s">
        <v>22</v>
      </c>
    </row>
    <row r="18" spans="1:5" ht="12.75">
      <c r="A18" s="33" t="s">
        <v>50</v>
      </c>
      <c r="E18" s="34" t="s">
        <v>47</v>
      </c>
    </row>
    <row r="19" spans="1:5" ht="12.75">
      <c r="A19" s="35" t="s">
        <v>52</v>
      </c>
      <c r="E19" s="36" t="s">
        <v>1861</v>
      </c>
    </row>
    <row r="20" spans="1:5" ht="102">
      <c r="A20" t="s">
        <v>54</v>
      </c>
      <c r="E20" s="34" t="s">
        <v>1862</v>
      </c>
    </row>
    <row r="21" spans="1:16" ht="12.75">
      <c r="A21" s="25" t="s">
        <v>45</v>
      </c>
      <c s="29" t="s">
        <v>33</v>
      </c>
      <c s="29" t="s">
        <v>1833</v>
      </c>
      <c s="25" t="s">
        <v>47</v>
      </c>
      <c s="30" t="s">
        <v>1834</v>
      </c>
      <c s="31" t="s">
        <v>122</v>
      </c>
      <c s="32">
        <v>21950</v>
      </c>
      <c s="32">
        <v>0</v>
      </c>
      <c s="32">
        <f>ROUND(ROUND(H21,2)*ROUND(G21,2),2)</f>
      </c>
      <c r="O21">
        <f>(I21*21)/100</f>
      </c>
      <c t="s">
        <v>22</v>
      </c>
    </row>
    <row r="22" spans="1:5" ht="12.75">
      <c r="A22" s="33" t="s">
        <v>50</v>
      </c>
      <c r="E22" s="34" t="s">
        <v>47</v>
      </c>
    </row>
    <row r="23" spans="1:5" ht="12.75">
      <c r="A23" s="35" t="s">
        <v>52</v>
      </c>
      <c r="E23" s="36" t="s">
        <v>1863</v>
      </c>
    </row>
    <row r="24" spans="1:5" ht="38.25">
      <c r="A24" t="s">
        <v>54</v>
      </c>
      <c r="E24" s="34" t="s">
        <v>342</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3.xml><?xml version="1.0" encoding="utf-8"?>
<worksheet xmlns="http://schemas.openxmlformats.org/spreadsheetml/2006/main" xmlns:r="http://schemas.openxmlformats.org/officeDocument/2006/relationships">
  <sheetPr>
    <pageSetUpPr fitToPage="1"/>
  </sheetPr>
  <dimension ref="A1:R8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0+O8+O29+O38</f>
      </c>
      <c t="s">
        <v>23</v>
      </c>
    </row>
    <row r="3" spans="1:16" ht="15" customHeight="1">
      <c r="A3" t="s">
        <v>12</v>
      </c>
      <c s="12" t="s">
        <v>14</v>
      </c>
      <c s="13" t="s">
        <v>15</v>
      </c>
      <c s="1"/>
      <c s="14" t="s">
        <v>16</v>
      </c>
      <c s="1"/>
      <c s="9"/>
      <c s="8" t="s">
        <v>101</v>
      </c>
      <c s="37">
        <f>0+I8+I29+I38</f>
      </c>
      <c r="O3" t="s">
        <v>19</v>
      </c>
      <c t="s">
        <v>22</v>
      </c>
    </row>
    <row r="4" spans="1:16" ht="15" customHeight="1">
      <c r="A4" t="s">
        <v>17</v>
      </c>
      <c s="16" t="s">
        <v>18</v>
      </c>
      <c s="17" t="s">
        <v>101</v>
      </c>
      <c s="6"/>
      <c s="18" t="s">
        <v>102</v>
      </c>
      <c s="6"/>
      <c s="6"/>
      <c s="19"/>
      <c s="19"/>
      <c r="O4" t="s">
        <v>20</v>
      </c>
      <c t="s">
        <v>22</v>
      </c>
    </row>
    <row r="5" spans="1:16" ht="12.75" customHeight="1">
      <c r="A5" s="15" t="s">
        <v>26</v>
      </c>
      <c s="15" t="s">
        <v>28</v>
      </c>
      <c s="15" t="s">
        <v>30</v>
      </c>
      <c s="15" t="s">
        <v>31</v>
      </c>
      <c s="15" t="s">
        <v>32</v>
      </c>
      <c s="15" t="s">
        <v>34</v>
      </c>
      <c s="15" t="s">
        <v>36</v>
      </c>
      <c s="15" t="s">
        <v>38</v>
      </c>
      <c s="15"/>
      <c r="O5" t="s">
        <v>21</v>
      </c>
      <c t="s">
        <v>22</v>
      </c>
    </row>
    <row r="6" spans="1:9" ht="12.75" customHeight="1">
      <c r="A6" s="15"/>
      <c s="15"/>
      <c s="15"/>
      <c s="15"/>
      <c s="15"/>
      <c s="15"/>
      <c s="15"/>
      <c s="15" t="s">
        <v>39</v>
      </c>
      <c s="15" t="s">
        <v>41</v>
      </c>
    </row>
    <row r="7" spans="1:9" ht="12.75" customHeight="1">
      <c r="A7" s="15" t="s">
        <v>27</v>
      </c>
      <c s="15" t="s">
        <v>29</v>
      </c>
      <c s="15" t="s">
        <v>22</v>
      </c>
      <c s="15" t="s">
        <v>23</v>
      </c>
      <c s="15" t="s">
        <v>33</v>
      </c>
      <c s="15" t="s">
        <v>35</v>
      </c>
      <c s="15" t="s">
        <v>37</v>
      </c>
      <c s="15" t="s">
        <v>40</v>
      </c>
      <c s="15" t="s">
        <v>42</v>
      </c>
    </row>
    <row r="8" spans="1:18" ht="12.75" customHeight="1">
      <c r="A8" s="19" t="s">
        <v>43</v>
      </c>
      <c s="19"/>
      <c s="26" t="s">
        <v>27</v>
      </c>
      <c s="19"/>
      <c s="27" t="s">
        <v>44</v>
      </c>
      <c s="19"/>
      <c s="19"/>
      <c s="19"/>
      <c s="28">
        <f>0+Q8</f>
      </c>
      <c r="O8">
        <f>0+R8</f>
      </c>
      <c r="Q8">
        <f>0+I9+I13+I17+I21+I25</f>
      </c>
      <c>
        <f>0+O9+O13+O17+O21+O25</f>
      </c>
    </row>
    <row r="9" spans="1:16" ht="12.75">
      <c r="A9" s="25" t="s">
        <v>45</v>
      </c>
      <c s="29" t="s">
        <v>29</v>
      </c>
      <c s="29" t="s">
        <v>103</v>
      </c>
      <c s="25" t="s">
        <v>57</v>
      </c>
      <c s="30" t="s">
        <v>104</v>
      </c>
      <c s="31" t="s">
        <v>105</v>
      </c>
      <c s="32">
        <v>147.38</v>
      </c>
      <c s="32">
        <v>0</v>
      </c>
      <c s="32">
        <f>ROUND(ROUND(H9,2)*ROUND(G9,2),2)</f>
      </c>
      <c r="O9">
        <f>(I9*21)/100</f>
      </c>
      <c t="s">
        <v>22</v>
      </c>
    </row>
    <row r="10" spans="1:5" ht="12.75">
      <c r="A10" s="33" t="s">
        <v>50</v>
      </c>
      <c r="E10" s="34" t="s">
        <v>106</v>
      </c>
    </row>
    <row r="11" spans="1:5" ht="63.75">
      <c r="A11" s="35" t="s">
        <v>52</v>
      </c>
      <c r="E11" s="36" t="s">
        <v>107</v>
      </c>
    </row>
    <row r="12" spans="1:5" ht="25.5">
      <c r="A12" t="s">
        <v>54</v>
      </c>
      <c r="E12" s="34" t="s">
        <v>108</v>
      </c>
    </row>
    <row r="13" spans="1:16" ht="12.75">
      <c r="A13" s="25" t="s">
        <v>45</v>
      </c>
      <c s="29" t="s">
        <v>22</v>
      </c>
      <c s="29" t="s">
        <v>103</v>
      </c>
      <c s="25" t="s">
        <v>60</v>
      </c>
      <c s="30" t="s">
        <v>104</v>
      </c>
      <c s="31" t="s">
        <v>105</v>
      </c>
      <c s="32">
        <v>926</v>
      </c>
      <c s="32">
        <v>0</v>
      </c>
      <c s="32">
        <f>ROUND(ROUND(H13,2)*ROUND(G13,2),2)</f>
      </c>
      <c r="O13">
        <f>(I13*21)/100</f>
      </c>
      <c t="s">
        <v>22</v>
      </c>
    </row>
    <row r="14" spans="1:5" ht="12.75">
      <c r="A14" s="33" t="s">
        <v>50</v>
      </c>
      <c r="E14" s="34" t="s">
        <v>109</v>
      </c>
    </row>
    <row r="15" spans="1:5" ht="63.75">
      <c r="A15" s="35" t="s">
        <v>52</v>
      </c>
      <c r="E15" s="36" t="s">
        <v>110</v>
      </c>
    </row>
    <row r="16" spans="1:5" ht="25.5">
      <c r="A16" t="s">
        <v>54</v>
      </c>
      <c r="E16" s="34" t="s">
        <v>108</v>
      </c>
    </row>
    <row r="17" spans="1:16" ht="12.75">
      <c r="A17" s="25" t="s">
        <v>45</v>
      </c>
      <c s="29" t="s">
        <v>23</v>
      </c>
      <c s="29" t="s">
        <v>103</v>
      </c>
      <c s="25" t="s">
        <v>62</v>
      </c>
      <c s="30" t="s">
        <v>104</v>
      </c>
      <c s="31" t="s">
        <v>105</v>
      </c>
      <c s="32">
        <v>6.66</v>
      </c>
      <c s="32">
        <v>0</v>
      </c>
      <c s="32">
        <f>ROUND(ROUND(H17,2)*ROUND(G17,2),2)</f>
      </c>
      <c r="O17">
        <f>(I17*21)/100</f>
      </c>
      <c t="s">
        <v>22</v>
      </c>
    </row>
    <row r="18" spans="1:5" ht="12.75">
      <c r="A18" s="33" t="s">
        <v>50</v>
      </c>
      <c r="E18" s="34" t="s">
        <v>111</v>
      </c>
    </row>
    <row r="19" spans="1:5" ht="12.75">
      <c r="A19" s="35" t="s">
        <v>52</v>
      </c>
      <c r="E19" s="36" t="s">
        <v>112</v>
      </c>
    </row>
    <row r="20" spans="1:5" ht="25.5">
      <c r="A20" t="s">
        <v>54</v>
      </c>
      <c r="E20" s="34" t="s">
        <v>108</v>
      </c>
    </row>
    <row r="21" spans="1:16" ht="12.75">
      <c r="A21" s="25" t="s">
        <v>45</v>
      </c>
      <c s="29" t="s">
        <v>33</v>
      </c>
      <c s="29" t="s">
        <v>103</v>
      </c>
      <c s="25" t="s">
        <v>64</v>
      </c>
      <c s="30" t="s">
        <v>104</v>
      </c>
      <c s="31" t="s">
        <v>105</v>
      </c>
      <c s="32">
        <v>3.84</v>
      </c>
      <c s="32">
        <v>0</v>
      </c>
      <c s="32">
        <f>ROUND(ROUND(H21,2)*ROUND(G21,2),2)</f>
      </c>
      <c r="O21">
        <f>(I21*21)/100</f>
      </c>
      <c t="s">
        <v>22</v>
      </c>
    </row>
    <row r="22" spans="1:5" ht="12.75">
      <c r="A22" s="33" t="s">
        <v>50</v>
      </c>
      <c r="E22" s="34" t="s">
        <v>113</v>
      </c>
    </row>
    <row r="23" spans="1:5" ht="12.75">
      <c r="A23" s="35" t="s">
        <v>52</v>
      </c>
      <c r="E23" s="36" t="s">
        <v>114</v>
      </c>
    </row>
    <row r="24" spans="1:5" ht="25.5">
      <c r="A24" t="s">
        <v>54</v>
      </c>
      <c r="E24" s="34" t="s">
        <v>108</v>
      </c>
    </row>
    <row r="25" spans="1:16" ht="12.75">
      <c r="A25" s="25" t="s">
        <v>45</v>
      </c>
      <c s="29" t="s">
        <v>35</v>
      </c>
      <c s="29" t="s">
        <v>115</v>
      </c>
      <c s="25" t="s">
        <v>47</v>
      </c>
      <c s="30" t="s">
        <v>116</v>
      </c>
      <c s="31" t="s">
        <v>105</v>
      </c>
      <c s="32">
        <v>1.34</v>
      </c>
      <c s="32">
        <v>0</v>
      </c>
      <c s="32">
        <f>ROUND(ROUND(H25,2)*ROUND(G25,2),2)</f>
      </c>
      <c r="O25">
        <f>(I25*21)/100</f>
      </c>
      <c t="s">
        <v>22</v>
      </c>
    </row>
    <row r="26" spans="1:5" ht="12.75">
      <c r="A26" s="33" t="s">
        <v>50</v>
      </c>
      <c r="E26" s="34" t="s">
        <v>117</v>
      </c>
    </row>
    <row r="27" spans="1:5" ht="12.75">
      <c r="A27" s="35" t="s">
        <v>52</v>
      </c>
      <c r="E27" s="36" t="s">
        <v>118</v>
      </c>
    </row>
    <row r="28" spans="1:5" ht="25.5">
      <c r="A28" t="s">
        <v>54</v>
      </c>
      <c r="E28" s="34" t="s">
        <v>108</v>
      </c>
    </row>
    <row r="29" spans="1:18" ht="12.75" customHeight="1">
      <c r="A29" s="6" t="s">
        <v>43</v>
      </c>
      <c s="6"/>
      <c s="39" t="s">
        <v>29</v>
      </c>
      <c s="6"/>
      <c s="27" t="s">
        <v>119</v>
      </c>
      <c s="6"/>
      <c s="6"/>
      <c s="6"/>
      <c s="40">
        <f>0+Q29</f>
      </c>
      <c r="O29">
        <f>0+R29</f>
      </c>
      <c r="Q29">
        <f>0+I30+I34</f>
      </c>
      <c>
        <f>0+O30+O34</f>
      </c>
    </row>
    <row r="30" spans="1:16" ht="12.75">
      <c r="A30" s="25" t="s">
        <v>45</v>
      </c>
      <c s="29" t="s">
        <v>37</v>
      </c>
      <c s="29" t="s">
        <v>120</v>
      </c>
      <c s="25" t="s">
        <v>47</v>
      </c>
      <c s="30" t="s">
        <v>121</v>
      </c>
      <c s="31" t="s">
        <v>122</v>
      </c>
      <c s="32">
        <v>1.6</v>
      </c>
      <c s="32">
        <v>0</v>
      </c>
      <c s="32">
        <f>ROUND(ROUND(H30,2)*ROUND(G30,2),2)</f>
      </c>
      <c r="O30">
        <f>(I30*21)/100</f>
      </c>
      <c t="s">
        <v>22</v>
      </c>
    </row>
    <row r="31" spans="1:5" ht="12.75">
      <c r="A31" s="33" t="s">
        <v>50</v>
      </c>
      <c r="E31" s="34" t="s">
        <v>123</v>
      </c>
    </row>
    <row r="32" spans="1:5" ht="12.75">
      <c r="A32" s="35" t="s">
        <v>52</v>
      </c>
      <c r="E32" s="36" t="s">
        <v>124</v>
      </c>
    </row>
    <row r="33" spans="1:5" ht="63.75">
      <c r="A33" t="s">
        <v>54</v>
      </c>
      <c r="E33" s="34" t="s">
        <v>125</v>
      </c>
    </row>
    <row r="34" spans="1:16" ht="12.75">
      <c r="A34" s="25" t="s">
        <v>45</v>
      </c>
      <c s="29" t="s">
        <v>70</v>
      </c>
      <c s="29" t="s">
        <v>126</v>
      </c>
      <c s="25" t="s">
        <v>47</v>
      </c>
      <c s="30" t="s">
        <v>127</v>
      </c>
      <c s="31" t="s">
        <v>122</v>
      </c>
      <c s="32">
        <v>36</v>
      </c>
      <c s="32">
        <v>0</v>
      </c>
      <c s="32">
        <f>ROUND(ROUND(H34,2)*ROUND(G34,2),2)</f>
      </c>
      <c r="O34">
        <f>(I34*21)/100</f>
      </c>
      <c t="s">
        <v>22</v>
      </c>
    </row>
    <row r="35" spans="1:5" ht="12.75">
      <c r="A35" s="33" t="s">
        <v>50</v>
      </c>
      <c r="E35" s="34" t="s">
        <v>47</v>
      </c>
    </row>
    <row r="36" spans="1:5" ht="12.75">
      <c r="A36" s="35" t="s">
        <v>52</v>
      </c>
      <c r="E36" s="36" t="s">
        <v>128</v>
      </c>
    </row>
    <row r="37" spans="1:5" ht="38.25">
      <c r="A37" t="s">
        <v>54</v>
      </c>
      <c r="E37" s="34" t="s">
        <v>129</v>
      </c>
    </row>
    <row r="38" spans="1:18" ht="12.75" customHeight="1">
      <c r="A38" s="6" t="s">
        <v>43</v>
      </c>
      <c s="6"/>
      <c s="39" t="s">
        <v>40</v>
      </c>
      <c s="6"/>
      <c s="27" t="s">
        <v>130</v>
      </c>
      <c s="6"/>
      <c s="6"/>
      <c s="6"/>
      <c s="40">
        <f>0+Q38</f>
      </c>
      <c r="O38">
        <f>0+R38</f>
      </c>
      <c r="Q38">
        <f>0+I39+I43+I47+I51+I55+I59+I63+I67+I71+I75+I79</f>
      </c>
      <c>
        <f>0+O39+O43+O47+O51+O55+O59+O63+O67+O71+O75+O79</f>
      </c>
    </row>
    <row r="39" spans="1:16" ht="12.75">
      <c r="A39" s="25" t="s">
        <v>45</v>
      </c>
      <c s="29" t="s">
        <v>76</v>
      </c>
      <c s="29" t="s">
        <v>131</v>
      </c>
      <c s="25" t="s">
        <v>47</v>
      </c>
      <c s="30" t="s">
        <v>132</v>
      </c>
      <c s="31" t="s">
        <v>133</v>
      </c>
      <c s="32">
        <v>58</v>
      </c>
      <c s="32">
        <v>0</v>
      </c>
      <c s="32">
        <f>ROUND(ROUND(H39,2)*ROUND(G39,2),2)</f>
      </c>
      <c r="O39">
        <f>(I39*21)/100</f>
      </c>
      <c t="s">
        <v>22</v>
      </c>
    </row>
    <row r="40" spans="1:5" ht="25.5">
      <c r="A40" s="33" t="s">
        <v>50</v>
      </c>
      <c r="E40" s="34" t="s">
        <v>134</v>
      </c>
    </row>
    <row r="41" spans="1:5" ht="12.75">
      <c r="A41" s="35" t="s">
        <v>52</v>
      </c>
      <c r="E41" s="36" t="s">
        <v>135</v>
      </c>
    </row>
    <row r="42" spans="1:5" ht="38.25">
      <c r="A42" t="s">
        <v>54</v>
      </c>
      <c r="E42" s="34" t="s">
        <v>136</v>
      </c>
    </row>
    <row r="43" spans="1:16" ht="12.75">
      <c r="A43" s="25" t="s">
        <v>45</v>
      </c>
      <c s="29" t="s">
        <v>40</v>
      </c>
      <c s="29" t="s">
        <v>137</v>
      </c>
      <c s="25" t="s">
        <v>47</v>
      </c>
      <c s="30" t="s">
        <v>138</v>
      </c>
      <c s="31" t="s">
        <v>122</v>
      </c>
      <c s="32">
        <v>130.63</v>
      </c>
      <c s="32">
        <v>0</v>
      </c>
      <c s="32">
        <f>ROUND(ROUND(H43,2)*ROUND(G43,2),2)</f>
      </c>
      <c r="O43">
        <f>(I43*21)/100</f>
      </c>
      <c t="s">
        <v>22</v>
      </c>
    </row>
    <row r="44" spans="1:5" ht="51">
      <c r="A44" s="33" t="s">
        <v>50</v>
      </c>
      <c r="E44" s="34" t="s">
        <v>139</v>
      </c>
    </row>
    <row r="45" spans="1:5" ht="191.25">
      <c r="A45" s="35" t="s">
        <v>52</v>
      </c>
      <c r="E45" s="36" t="s">
        <v>140</v>
      </c>
    </row>
    <row r="46" spans="1:5" ht="102">
      <c r="A46" t="s">
        <v>54</v>
      </c>
      <c r="E46" s="34" t="s">
        <v>141</v>
      </c>
    </row>
    <row r="47" spans="1:16" ht="12.75">
      <c r="A47" s="25" t="s">
        <v>45</v>
      </c>
      <c s="29" t="s">
        <v>42</v>
      </c>
      <c s="29" t="s">
        <v>142</v>
      </c>
      <c s="25" t="s">
        <v>47</v>
      </c>
      <c s="30" t="s">
        <v>143</v>
      </c>
      <c s="31" t="s">
        <v>122</v>
      </c>
      <c s="32">
        <v>48.6</v>
      </c>
      <c s="32">
        <v>0</v>
      </c>
      <c s="32">
        <f>ROUND(ROUND(H47,2)*ROUND(G47,2),2)</f>
      </c>
      <c r="O47">
        <f>(I47*21)/100</f>
      </c>
      <c t="s">
        <v>22</v>
      </c>
    </row>
    <row r="48" spans="1:5" ht="12.75">
      <c r="A48" s="33" t="s">
        <v>50</v>
      </c>
      <c r="E48" s="34" t="s">
        <v>144</v>
      </c>
    </row>
    <row r="49" spans="1:5" ht="76.5">
      <c r="A49" s="35" t="s">
        <v>52</v>
      </c>
      <c r="E49" s="36" t="s">
        <v>145</v>
      </c>
    </row>
    <row r="50" spans="1:5" ht="102">
      <c r="A50" t="s">
        <v>54</v>
      </c>
      <c r="E50" s="34" t="s">
        <v>141</v>
      </c>
    </row>
    <row r="51" spans="1:16" ht="12.75">
      <c r="A51" s="25" t="s">
        <v>45</v>
      </c>
      <c s="29" t="s">
        <v>86</v>
      </c>
      <c s="29" t="s">
        <v>146</v>
      </c>
      <c s="25" t="s">
        <v>47</v>
      </c>
      <c s="30" t="s">
        <v>147</v>
      </c>
      <c s="31" t="s">
        <v>122</v>
      </c>
      <c s="32">
        <v>225.7</v>
      </c>
      <c s="32">
        <v>0</v>
      </c>
      <c s="32">
        <f>ROUND(ROUND(H51,2)*ROUND(G51,2),2)</f>
      </c>
      <c r="O51">
        <f>(I51*21)/100</f>
      </c>
      <c t="s">
        <v>22</v>
      </c>
    </row>
    <row r="52" spans="1:5" ht="38.25">
      <c r="A52" s="33" t="s">
        <v>50</v>
      </c>
      <c r="E52" s="34" t="s">
        <v>148</v>
      </c>
    </row>
    <row r="53" spans="1:5" ht="127.5">
      <c r="A53" s="35" t="s">
        <v>52</v>
      </c>
      <c r="E53" s="36" t="s">
        <v>149</v>
      </c>
    </row>
    <row r="54" spans="1:5" ht="102">
      <c r="A54" t="s">
        <v>54</v>
      </c>
      <c r="E54" s="34" t="s">
        <v>141</v>
      </c>
    </row>
    <row r="55" spans="1:16" ht="12.75">
      <c r="A55" s="25" t="s">
        <v>45</v>
      </c>
      <c s="29" t="s">
        <v>93</v>
      </c>
      <c s="29" t="s">
        <v>150</v>
      </c>
      <c s="25" t="s">
        <v>47</v>
      </c>
      <c s="30" t="s">
        <v>151</v>
      </c>
      <c s="31" t="s">
        <v>122</v>
      </c>
      <c s="32">
        <v>14.08</v>
      </c>
      <c s="32">
        <v>0</v>
      </c>
      <c s="32">
        <f>ROUND(ROUND(H55,2)*ROUND(G55,2),2)</f>
      </c>
      <c r="O55">
        <f>(I55*21)/100</f>
      </c>
      <c t="s">
        <v>22</v>
      </c>
    </row>
    <row r="56" spans="1:5" ht="12.75">
      <c r="A56" s="33" t="s">
        <v>50</v>
      </c>
      <c r="E56" s="34" t="s">
        <v>152</v>
      </c>
    </row>
    <row r="57" spans="1:5" ht="25.5">
      <c r="A57" s="35" t="s">
        <v>52</v>
      </c>
      <c r="E57" s="36" t="s">
        <v>153</v>
      </c>
    </row>
    <row r="58" spans="1:5" ht="76.5">
      <c r="A58" t="s">
        <v>54</v>
      </c>
      <c r="E58" s="34" t="s">
        <v>154</v>
      </c>
    </row>
    <row r="59" spans="1:16" ht="12.75">
      <c r="A59" s="25" t="s">
        <v>45</v>
      </c>
      <c s="29" t="s">
        <v>96</v>
      </c>
      <c s="29" t="s">
        <v>155</v>
      </c>
      <c s="25" t="s">
        <v>47</v>
      </c>
      <c s="30" t="s">
        <v>156</v>
      </c>
      <c s="31" t="s">
        <v>122</v>
      </c>
      <c s="32">
        <v>2.56</v>
      </c>
      <c s="32">
        <v>0</v>
      </c>
      <c s="32">
        <f>ROUND(ROUND(H59,2)*ROUND(G59,2),2)</f>
      </c>
      <c r="O59">
        <f>(I59*21)/100</f>
      </c>
      <c t="s">
        <v>22</v>
      </c>
    </row>
    <row r="60" spans="1:5" ht="12.75">
      <c r="A60" s="33" t="s">
        <v>50</v>
      </c>
      <c r="E60" s="34" t="s">
        <v>157</v>
      </c>
    </row>
    <row r="61" spans="1:5" ht="25.5">
      <c r="A61" s="35" t="s">
        <v>52</v>
      </c>
      <c r="E61" s="36" t="s">
        <v>158</v>
      </c>
    </row>
    <row r="62" spans="1:5" ht="76.5">
      <c r="A62" t="s">
        <v>54</v>
      </c>
      <c r="E62" s="34" t="s">
        <v>154</v>
      </c>
    </row>
    <row r="63" spans="1:16" ht="12.75">
      <c r="A63" s="25" t="s">
        <v>45</v>
      </c>
      <c s="29" t="s">
        <v>159</v>
      </c>
      <c s="29" t="s">
        <v>160</v>
      </c>
      <c s="25" t="s">
        <v>47</v>
      </c>
      <c s="30" t="s">
        <v>161</v>
      </c>
      <c s="31" t="s">
        <v>122</v>
      </c>
      <c s="32">
        <v>8.48</v>
      </c>
      <c s="32">
        <v>0</v>
      </c>
      <c s="32">
        <f>ROUND(ROUND(H63,2)*ROUND(G63,2),2)</f>
      </c>
      <c r="O63">
        <f>(I63*21)/100</f>
      </c>
      <c t="s">
        <v>22</v>
      </c>
    </row>
    <row r="64" spans="1:5" ht="12.75">
      <c r="A64" s="33" t="s">
        <v>50</v>
      </c>
      <c r="E64" s="34" t="s">
        <v>162</v>
      </c>
    </row>
    <row r="65" spans="1:5" ht="25.5">
      <c r="A65" s="35" t="s">
        <v>52</v>
      </c>
      <c r="E65" s="36" t="s">
        <v>163</v>
      </c>
    </row>
    <row r="66" spans="1:5" ht="76.5">
      <c r="A66" t="s">
        <v>54</v>
      </c>
      <c r="E66" s="34" t="s">
        <v>154</v>
      </c>
    </row>
    <row r="67" spans="1:16" ht="12.75">
      <c r="A67" s="25" t="s">
        <v>45</v>
      </c>
      <c s="29" t="s">
        <v>164</v>
      </c>
      <c s="29" t="s">
        <v>165</v>
      </c>
      <c s="25" t="s">
        <v>47</v>
      </c>
      <c s="30" t="s">
        <v>166</v>
      </c>
      <c s="31" t="s">
        <v>133</v>
      </c>
      <c s="32">
        <v>27</v>
      </c>
      <c s="32">
        <v>0</v>
      </c>
      <c s="32">
        <f>ROUND(ROUND(H67,2)*ROUND(G67,2),2)</f>
      </c>
      <c r="O67">
        <f>(I67*21)/100</f>
      </c>
      <c t="s">
        <v>22</v>
      </c>
    </row>
    <row r="68" spans="1:5" ht="12.75">
      <c r="A68" s="33" t="s">
        <v>50</v>
      </c>
      <c r="E68" s="34" t="s">
        <v>167</v>
      </c>
    </row>
    <row r="69" spans="1:5" ht="12.75">
      <c r="A69" s="35" t="s">
        <v>52</v>
      </c>
      <c r="E69" s="36" t="s">
        <v>168</v>
      </c>
    </row>
    <row r="70" spans="1:5" ht="89.25">
      <c r="A70" t="s">
        <v>54</v>
      </c>
      <c r="E70" s="34" t="s">
        <v>169</v>
      </c>
    </row>
    <row r="71" spans="1:16" ht="12.75">
      <c r="A71" s="25" t="s">
        <v>45</v>
      </c>
      <c s="29" t="s">
        <v>170</v>
      </c>
      <c s="29" t="s">
        <v>171</v>
      </c>
      <c s="25" t="s">
        <v>47</v>
      </c>
      <c s="30" t="s">
        <v>172</v>
      </c>
      <c s="31" t="s">
        <v>89</v>
      </c>
      <c s="32">
        <v>18</v>
      </c>
      <c s="32">
        <v>0</v>
      </c>
      <c s="32">
        <f>ROUND(ROUND(H71,2)*ROUND(G71,2),2)</f>
      </c>
      <c r="O71">
        <f>(I71*21)/100</f>
      </c>
      <c t="s">
        <v>22</v>
      </c>
    </row>
    <row r="72" spans="1:5" ht="12.75">
      <c r="A72" s="33" t="s">
        <v>50</v>
      </c>
      <c r="E72" s="34" t="s">
        <v>173</v>
      </c>
    </row>
    <row r="73" spans="1:5" ht="12.75">
      <c r="A73" s="35" t="s">
        <v>52</v>
      </c>
      <c r="E73" s="36" t="s">
        <v>174</v>
      </c>
    </row>
    <row r="74" spans="1:5" ht="76.5">
      <c r="A74" t="s">
        <v>54</v>
      </c>
      <c r="E74" s="34" t="s">
        <v>175</v>
      </c>
    </row>
    <row r="75" spans="1:16" ht="12.75">
      <c r="A75" s="25" t="s">
        <v>45</v>
      </c>
      <c s="29" t="s">
        <v>176</v>
      </c>
      <c s="29" t="s">
        <v>177</v>
      </c>
      <c s="25" t="s">
        <v>47</v>
      </c>
      <c s="30" t="s">
        <v>178</v>
      </c>
      <c s="31" t="s">
        <v>122</v>
      </c>
      <c s="32">
        <v>7</v>
      </c>
      <c s="32">
        <v>0</v>
      </c>
      <c s="32">
        <f>ROUND(ROUND(H75,2)*ROUND(G75,2),2)</f>
      </c>
      <c r="O75">
        <f>(I75*21)/100</f>
      </c>
      <c t="s">
        <v>22</v>
      </c>
    </row>
    <row r="76" spans="1:5" ht="12.75">
      <c r="A76" s="33" t="s">
        <v>50</v>
      </c>
      <c r="E76" s="34" t="s">
        <v>179</v>
      </c>
    </row>
    <row r="77" spans="1:5" ht="12.75">
      <c r="A77" s="35" t="s">
        <v>52</v>
      </c>
      <c r="E77" s="36" t="s">
        <v>180</v>
      </c>
    </row>
    <row r="78" spans="1:5" ht="114.75">
      <c r="A78" t="s">
        <v>54</v>
      </c>
      <c r="E78" s="34" t="s">
        <v>181</v>
      </c>
    </row>
    <row r="79" spans="1:16" ht="12.75">
      <c r="A79" s="25" t="s">
        <v>45</v>
      </c>
      <c s="29" t="s">
        <v>182</v>
      </c>
      <c s="29" t="s">
        <v>183</v>
      </c>
      <c s="25" t="s">
        <v>47</v>
      </c>
      <c s="30" t="s">
        <v>184</v>
      </c>
      <c s="31" t="s">
        <v>185</v>
      </c>
      <c s="32">
        <v>267.3</v>
      </c>
      <c s="32">
        <v>0</v>
      </c>
      <c s="32">
        <f>ROUND(ROUND(H79,2)*ROUND(G79,2),2)</f>
      </c>
      <c r="O79">
        <f>(I79*21)/100</f>
      </c>
      <c t="s">
        <v>22</v>
      </c>
    </row>
    <row r="80" spans="1:5" ht="12.75">
      <c r="A80" s="33" t="s">
        <v>50</v>
      </c>
      <c r="E80" s="34" t="s">
        <v>186</v>
      </c>
    </row>
    <row r="81" spans="1:5" ht="12.75">
      <c r="A81" s="35" t="s">
        <v>52</v>
      </c>
      <c r="E81" s="36" t="s">
        <v>187</v>
      </c>
    </row>
    <row r="82" spans="1:5" ht="114.75">
      <c r="A82" t="s">
        <v>54</v>
      </c>
      <c r="E82" s="34" t="s">
        <v>181</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4.xml><?xml version="1.0" encoding="utf-8"?>
<worksheet xmlns="http://schemas.openxmlformats.org/spreadsheetml/2006/main" xmlns:r="http://schemas.openxmlformats.org/officeDocument/2006/relationships">
  <sheetPr>
    <pageSetUpPr fitToPage="1"/>
  </sheetPr>
  <dimension ref="A1:R5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0+O8+O21+O34</f>
      </c>
      <c t="s">
        <v>23</v>
      </c>
    </row>
    <row r="3" spans="1:16" ht="15" customHeight="1">
      <c r="A3" t="s">
        <v>12</v>
      </c>
      <c s="12" t="s">
        <v>14</v>
      </c>
      <c s="13" t="s">
        <v>15</v>
      </c>
      <c s="1"/>
      <c s="14" t="s">
        <v>16</v>
      </c>
      <c s="1"/>
      <c s="9"/>
      <c s="8" t="s">
        <v>188</v>
      </c>
      <c s="37">
        <f>0+I8+I21+I34</f>
      </c>
      <c r="O3" t="s">
        <v>19</v>
      </c>
      <c t="s">
        <v>22</v>
      </c>
    </row>
    <row r="4" spans="1:16" ht="15" customHeight="1">
      <c r="A4" t="s">
        <v>17</v>
      </c>
      <c s="16" t="s">
        <v>18</v>
      </c>
      <c s="17" t="s">
        <v>188</v>
      </c>
      <c s="6"/>
      <c s="18" t="s">
        <v>189</v>
      </c>
      <c s="6"/>
      <c s="6"/>
      <c s="19"/>
      <c s="19"/>
      <c r="O4" t="s">
        <v>20</v>
      </c>
      <c t="s">
        <v>22</v>
      </c>
    </row>
    <row r="5" spans="1:16" ht="12.75" customHeight="1">
      <c r="A5" s="15" t="s">
        <v>26</v>
      </c>
      <c s="15" t="s">
        <v>28</v>
      </c>
      <c s="15" t="s">
        <v>30</v>
      </c>
      <c s="15" t="s">
        <v>31</v>
      </c>
      <c s="15" t="s">
        <v>32</v>
      </c>
      <c s="15" t="s">
        <v>34</v>
      </c>
      <c s="15" t="s">
        <v>36</v>
      </c>
      <c s="15" t="s">
        <v>38</v>
      </c>
      <c s="15"/>
      <c r="O5" t="s">
        <v>21</v>
      </c>
      <c t="s">
        <v>22</v>
      </c>
    </row>
    <row r="6" spans="1:9" ht="12.75" customHeight="1">
      <c r="A6" s="15"/>
      <c s="15"/>
      <c s="15"/>
      <c s="15"/>
      <c s="15"/>
      <c s="15"/>
      <c s="15"/>
      <c s="15" t="s">
        <v>39</v>
      </c>
      <c s="15" t="s">
        <v>41</v>
      </c>
    </row>
    <row r="7" spans="1:9" ht="12.75" customHeight="1">
      <c r="A7" s="15" t="s">
        <v>27</v>
      </c>
      <c s="15" t="s">
        <v>29</v>
      </c>
      <c s="15" t="s">
        <v>22</v>
      </c>
      <c s="15" t="s">
        <v>23</v>
      </c>
      <c s="15" t="s">
        <v>33</v>
      </c>
      <c s="15" t="s">
        <v>35</v>
      </c>
      <c s="15" t="s">
        <v>37</v>
      </c>
      <c s="15" t="s">
        <v>40</v>
      </c>
      <c s="15" t="s">
        <v>42</v>
      </c>
    </row>
    <row r="8" spans="1:18" ht="12.75" customHeight="1">
      <c r="A8" s="19" t="s">
        <v>43</v>
      </c>
      <c s="19"/>
      <c s="26" t="s">
        <v>27</v>
      </c>
      <c s="19"/>
      <c s="27" t="s">
        <v>44</v>
      </c>
      <c s="19"/>
      <c s="19"/>
      <c s="19"/>
      <c s="28">
        <f>0+Q8</f>
      </c>
      <c r="O8">
        <f>0+R8</f>
      </c>
      <c r="Q8">
        <f>0+I9+I13+I17</f>
      </c>
      <c>
        <f>0+O9+O13+O17</f>
      </c>
    </row>
    <row r="9" spans="1:16" ht="12.75">
      <c r="A9" s="25" t="s">
        <v>45</v>
      </c>
      <c s="29" t="s">
        <v>29</v>
      </c>
      <c s="29" t="s">
        <v>103</v>
      </c>
      <c s="25" t="s">
        <v>57</v>
      </c>
      <c s="30" t="s">
        <v>104</v>
      </c>
      <c s="31" t="s">
        <v>105</v>
      </c>
      <c s="32">
        <v>25.3</v>
      </c>
      <c s="32">
        <v>0</v>
      </c>
      <c s="32">
        <f>ROUND(ROUND(H9,2)*ROUND(G9,2),2)</f>
      </c>
      <c r="O9">
        <f>(I9*21)/100</f>
      </c>
      <c t="s">
        <v>22</v>
      </c>
    </row>
    <row r="10" spans="1:5" ht="12.75">
      <c r="A10" s="33" t="s">
        <v>50</v>
      </c>
      <c r="E10" s="34" t="s">
        <v>106</v>
      </c>
    </row>
    <row r="11" spans="1:5" ht="12.75">
      <c r="A11" s="35" t="s">
        <v>52</v>
      </c>
      <c r="E11" s="36" t="s">
        <v>190</v>
      </c>
    </row>
    <row r="12" spans="1:5" ht="25.5">
      <c r="A12" t="s">
        <v>54</v>
      </c>
      <c r="E12" s="34" t="s">
        <v>108</v>
      </c>
    </row>
    <row r="13" spans="1:16" ht="12.75">
      <c r="A13" s="25" t="s">
        <v>45</v>
      </c>
      <c s="29" t="s">
        <v>22</v>
      </c>
      <c s="29" t="s">
        <v>103</v>
      </c>
      <c s="25" t="s">
        <v>60</v>
      </c>
      <c s="30" t="s">
        <v>104</v>
      </c>
      <c s="31" t="s">
        <v>105</v>
      </c>
      <c s="32">
        <v>6.58</v>
      </c>
      <c s="32">
        <v>0</v>
      </c>
      <c s="32">
        <f>ROUND(ROUND(H13,2)*ROUND(G13,2),2)</f>
      </c>
      <c r="O13">
        <f>(I13*21)/100</f>
      </c>
      <c t="s">
        <v>22</v>
      </c>
    </row>
    <row r="14" spans="1:5" ht="12.75">
      <c r="A14" s="33" t="s">
        <v>50</v>
      </c>
      <c r="E14" s="34" t="s">
        <v>109</v>
      </c>
    </row>
    <row r="15" spans="1:5" ht="12.75">
      <c r="A15" s="35" t="s">
        <v>52</v>
      </c>
      <c r="E15" s="36" t="s">
        <v>191</v>
      </c>
    </row>
    <row r="16" spans="1:5" ht="25.5">
      <c r="A16" t="s">
        <v>54</v>
      </c>
      <c r="E16" s="34" t="s">
        <v>108</v>
      </c>
    </row>
    <row r="17" spans="1:16" ht="12.75">
      <c r="A17" s="25" t="s">
        <v>45</v>
      </c>
      <c s="29" t="s">
        <v>23</v>
      </c>
      <c s="29" t="s">
        <v>103</v>
      </c>
      <c s="25" t="s">
        <v>62</v>
      </c>
      <c s="30" t="s">
        <v>104</v>
      </c>
      <c s="31" t="s">
        <v>105</v>
      </c>
      <c s="32">
        <v>392.86</v>
      </c>
      <c s="32">
        <v>0</v>
      </c>
      <c s="32">
        <f>ROUND(ROUND(H17,2)*ROUND(G17,2),2)</f>
      </c>
      <c r="O17">
        <f>(I17*21)/100</f>
      </c>
      <c t="s">
        <v>22</v>
      </c>
    </row>
    <row r="18" spans="1:5" ht="12.75">
      <c r="A18" s="33" t="s">
        <v>50</v>
      </c>
      <c r="E18" s="34" t="s">
        <v>192</v>
      </c>
    </row>
    <row r="19" spans="1:5" ht="114.75">
      <c r="A19" s="35" t="s">
        <v>52</v>
      </c>
      <c r="E19" s="36" t="s">
        <v>193</v>
      </c>
    </row>
    <row r="20" spans="1:5" ht="25.5">
      <c r="A20" t="s">
        <v>54</v>
      </c>
      <c r="E20" s="34" t="s">
        <v>108</v>
      </c>
    </row>
    <row r="21" spans="1:18" ht="12.75" customHeight="1">
      <c r="A21" s="6" t="s">
        <v>43</v>
      </c>
      <c s="6"/>
      <c s="39" t="s">
        <v>29</v>
      </c>
      <c s="6"/>
      <c s="27" t="s">
        <v>119</v>
      </c>
      <c s="6"/>
      <c s="6"/>
      <c s="6"/>
      <c s="40">
        <f>0+Q21</f>
      </c>
      <c r="O21">
        <f>0+R21</f>
      </c>
      <c r="Q21">
        <f>0+I22+I26+I30</f>
      </c>
      <c>
        <f>0+O22+O26+O30</f>
      </c>
    </row>
    <row r="22" spans="1:16" ht="12.75">
      <c r="A22" s="25" t="s">
        <v>45</v>
      </c>
      <c s="29" t="s">
        <v>33</v>
      </c>
      <c s="29" t="s">
        <v>126</v>
      </c>
      <c s="25" t="s">
        <v>47</v>
      </c>
      <c s="30" t="s">
        <v>127</v>
      </c>
      <c s="31" t="s">
        <v>122</v>
      </c>
      <c s="32">
        <v>18</v>
      </c>
      <c s="32">
        <v>0</v>
      </c>
      <c s="32">
        <f>ROUND(ROUND(H22,2)*ROUND(G22,2),2)</f>
      </c>
      <c r="O22">
        <f>(I22*21)/100</f>
      </c>
      <c t="s">
        <v>22</v>
      </c>
    </row>
    <row r="23" spans="1:5" ht="12.75">
      <c r="A23" s="33" t="s">
        <v>50</v>
      </c>
      <c r="E23" s="34" t="s">
        <v>47</v>
      </c>
    </row>
    <row r="24" spans="1:5" ht="12.75">
      <c r="A24" s="35" t="s">
        <v>52</v>
      </c>
      <c r="E24" s="36" t="s">
        <v>194</v>
      </c>
    </row>
    <row r="25" spans="1:5" ht="38.25">
      <c r="A25" t="s">
        <v>54</v>
      </c>
      <c r="E25" s="34" t="s">
        <v>129</v>
      </c>
    </row>
    <row r="26" spans="1:16" ht="12.75">
      <c r="A26" s="25" t="s">
        <v>45</v>
      </c>
      <c s="29" t="s">
        <v>35</v>
      </c>
      <c s="29" t="s">
        <v>195</v>
      </c>
      <c s="25" t="s">
        <v>47</v>
      </c>
      <c s="30" t="s">
        <v>196</v>
      </c>
      <c s="31" t="s">
        <v>122</v>
      </c>
      <c s="32">
        <v>260.75</v>
      </c>
      <c s="32">
        <v>0</v>
      </c>
      <c s="32">
        <f>ROUND(ROUND(H26,2)*ROUND(G26,2),2)</f>
      </c>
      <c r="O26">
        <f>(I26*21)/100</f>
      </c>
      <c t="s">
        <v>22</v>
      </c>
    </row>
    <row r="27" spans="1:5" ht="25.5">
      <c r="A27" s="33" t="s">
        <v>50</v>
      </c>
      <c r="E27" s="34" t="s">
        <v>197</v>
      </c>
    </row>
    <row r="28" spans="1:5" ht="140.25">
      <c r="A28" s="35" t="s">
        <v>52</v>
      </c>
      <c r="E28" s="36" t="s">
        <v>198</v>
      </c>
    </row>
    <row r="29" spans="1:5" ht="318.75">
      <c r="A29" t="s">
        <v>54</v>
      </c>
      <c r="E29" s="34" t="s">
        <v>199</v>
      </c>
    </row>
    <row r="30" spans="1:16" ht="12.75">
      <c r="A30" s="25" t="s">
        <v>45</v>
      </c>
      <c s="29" t="s">
        <v>37</v>
      </c>
      <c s="29" t="s">
        <v>200</v>
      </c>
      <c s="25" t="s">
        <v>60</v>
      </c>
      <c s="30" t="s">
        <v>201</v>
      </c>
      <c s="31" t="s">
        <v>122</v>
      </c>
      <c s="32">
        <v>260.75</v>
      </c>
      <c s="32">
        <v>0</v>
      </c>
      <c s="32">
        <f>ROUND(ROUND(H30,2)*ROUND(G30,2),2)</f>
      </c>
      <c r="O30">
        <f>(I30*21)/100</f>
      </c>
      <c t="s">
        <v>22</v>
      </c>
    </row>
    <row r="31" spans="1:5" ht="12.75">
      <c r="A31" s="33" t="s">
        <v>50</v>
      </c>
      <c r="E31" s="34" t="s">
        <v>202</v>
      </c>
    </row>
    <row r="32" spans="1:5" ht="12.75">
      <c r="A32" s="35" t="s">
        <v>52</v>
      </c>
      <c r="E32" s="36" t="s">
        <v>203</v>
      </c>
    </row>
    <row r="33" spans="1:5" ht="191.25">
      <c r="A33" t="s">
        <v>54</v>
      </c>
      <c r="E33" s="34" t="s">
        <v>204</v>
      </c>
    </row>
    <row r="34" spans="1:18" ht="12.75" customHeight="1">
      <c r="A34" s="6" t="s">
        <v>43</v>
      </c>
      <c s="6"/>
      <c s="39" t="s">
        <v>40</v>
      </c>
      <c s="6"/>
      <c s="27" t="s">
        <v>130</v>
      </c>
      <c s="6"/>
      <c s="6"/>
      <c s="6"/>
      <c s="40">
        <f>0+Q34</f>
      </c>
      <c r="O34">
        <f>0+R34</f>
      </c>
      <c r="Q34">
        <f>0+I35+I39+I43+I47+I51</f>
      </c>
      <c>
        <f>0+O35+O39+O43+O47+O51</f>
      </c>
    </row>
    <row r="35" spans="1:16" ht="25.5">
      <c r="A35" s="25" t="s">
        <v>45</v>
      </c>
      <c s="29" t="s">
        <v>70</v>
      </c>
      <c s="29" t="s">
        <v>205</v>
      </c>
      <c s="25" t="s">
        <v>47</v>
      </c>
      <c s="30" t="s">
        <v>206</v>
      </c>
      <c s="31" t="s">
        <v>133</v>
      </c>
      <c s="32">
        <v>36</v>
      </c>
      <c s="32">
        <v>0</v>
      </c>
      <c s="32">
        <f>ROUND(ROUND(H35,2)*ROUND(G35,2),2)</f>
      </c>
      <c r="O35">
        <f>(I35*21)/100</f>
      </c>
      <c t="s">
        <v>22</v>
      </c>
    </row>
    <row r="36" spans="1:5" ht="25.5">
      <c r="A36" s="33" t="s">
        <v>50</v>
      </c>
      <c r="E36" s="34" t="s">
        <v>207</v>
      </c>
    </row>
    <row r="37" spans="1:5" ht="12.75">
      <c r="A37" s="35" t="s">
        <v>52</v>
      </c>
      <c r="E37" s="36" t="s">
        <v>208</v>
      </c>
    </row>
    <row r="38" spans="1:5" ht="38.25">
      <c r="A38" t="s">
        <v>54</v>
      </c>
      <c r="E38" s="34" t="s">
        <v>136</v>
      </c>
    </row>
    <row r="39" spans="1:16" ht="12.75">
      <c r="A39" s="25" t="s">
        <v>45</v>
      </c>
      <c s="29" t="s">
        <v>76</v>
      </c>
      <c s="29" t="s">
        <v>209</v>
      </c>
      <c s="25" t="s">
        <v>57</v>
      </c>
      <c s="30" t="s">
        <v>210</v>
      </c>
      <c s="31" t="s">
        <v>122</v>
      </c>
      <c s="32">
        <v>199.9</v>
      </c>
      <c s="32">
        <v>0</v>
      </c>
      <c s="32">
        <f>ROUND(ROUND(H39,2)*ROUND(G39,2),2)</f>
      </c>
      <c r="O39">
        <f>(I39*21)/100</f>
      </c>
      <c t="s">
        <v>22</v>
      </c>
    </row>
    <row r="40" spans="1:5" ht="63.75">
      <c r="A40" s="33" t="s">
        <v>50</v>
      </c>
      <c r="E40" s="34" t="s">
        <v>211</v>
      </c>
    </row>
    <row r="41" spans="1:5" ht="165.75">
      <c r="A41" s="35" t="s">
        <v>52</v>
      </c>
      <c r="E41" s="36" t="s">
        <v>212</v>
      </c>
    </row>
    <row r="42" spans="1:5" ht="102">
      <c r="A42" t="s">
        <v>54</v>
      </c>
      <c r="E42" s="34" t="s">
        <v>141</v>
      </c>
    </row>
    <row r="43" spans="1:16" ht="12.75">
      <c r="A43" s="25" t="s">
        <v>45</v>
      </c>
      <c s="29" t="s">
        <v>40</v>
      </c>
      <c s="29" t="s">
        <v>209</v>
      </c>
      <c s="25" t="s">
        <v>60</v>
      </c>
      <c s="30" t="s">
        <v>210</v>
      </c>
      <c s="31" t="s">
        <v>122</v>
      </c>
      <c s="32">
        <v>15.4</v>
      </c>
      <c s="32">
        <v>0</v>
      </c>
      <c s="32">
        <f>ROUND(ROUND(H43,2)*ROUND(G43,2),2)</f>
      </c>
      <c r="O43">
        <f>(I43*21)/100</f>
      </c>
      <c t="s">
        <v>22</v>
      </c>
    </row>
    <row r="44" spans="1:5" ht="12.75">
      <c r="A44" s="33" t="s">
        <v>50</v>
      </c>
      <c r="E44" s="34" t="s">
        <v>213</v>
      </c>
    </row>
    <row r="45" spans="1:5" ht="114.75">
      <c r="A45" s="35" t="s">
        <v>52</v>
      </c>
      <c r="E45" s="36" t="s">
        <v>214</v>
      </c>
    </row>
    <row r="46" spans="1:5" ht="102">
      <c r="A46" t="s">
        <v>54</v>
      </c>
      <c r="E46" s="34" t="s">
        <v>141</v>
      </c>
    </row>
    <row r="47" spans="1:16" ht="12.75">
      <c r="A47" s="25" t="s">
        <v>45</v>
      </c>
      <c s="29" t="s">
        <v>42</v>
      </c>
      <c s="29" t="s">
        <v>142</v>
      </c>
      <c s="25" t="s">
        <v>47</v>
      </c>
      <c s="30" t="s">
        <v>143</v>
      </c>
      <c s="31" t="s">
        <v>122</v>
      </c>
      <c s="32">
        <v>11</v>
      </c>
      <c s="32">
        <v>0</v>
      </c>
      <c s="32">
        <f>ROUND(ROUND(H47,2)*ROUND(G47,2),2)</f>
      </c>
      <c r="O47">
        <f>(I47*21)/100</f>
      </c>
      <c t="s">
        <v>22</v>
      </c>
    </row>
    <row r="48" spans="1:5" ht="12.75">
      <c r="A48" s="33" t="s">
        <v>50</v>
      </c>
      <c r="E48" s="34" t="s">
        <v>215</v>
      </c>
    </row>
    <row r="49" spans="1:5" ht="25.5">
      <c r="A49" s="35" t="s">
        <v>52</v>
      </c>
      <c r="E49" s="36" t="s">
        <v>216</v>
      </c>
    </row>
    <row r="50" spans="1:5" ht="102">
      <c r="A50" t="s">
        <v>54</v>
      </c>
      <c r="E50" s="34" t="s">
        <v>141</v>
      </c>
    </row>
    <row r="51" spans="1:16" ht="12.75">
      <c r="A51" s="25" t="s">
        <v>45</v>
      </c>
      <c s="29" t="s">
        <v>86</v>
      </c>
      <c s="29" t="s">
        <v>217</v>
      </c>
      <c s="25" t="s">
        <v>47</v>
      </c>
      <c s="30" t="s">
        <v>218</v>
      </c>
      <c s="31" t="s">
        <v>122</v>
      </c>
      <c s="32">
        <v>2.63</v>
      </c>
      <c s="32">
        <v>0</v>
      </c>
      <c s="32">
        <f>ROUND(ROUND(H51,2)*ROUND(G51,2),2)</f>
      </c>
      <c r="O51">
        <f>(I51*21)/100</f>
      </c>
      <c t="s">
        <v>22</v>
      </c>
    </row>
    <row r="52" spans="1:5" ht="12.75">
      <c r="A52" s="33" t="s">
        <v>50</v>
      </c>
      <c r="E52" s="34" t="s">
        <v>219</v>
      </c>
    </row>
    <row r="53" spans="1:5" ht="25.5">
      <c r="A53" s="35" t="s">
        <v>52</v>
      </c>
      <c r="E53" s="36" t="s">
        <v>220</v>
      </c>
    </row>
    <row r="54" spans="1:5" ht="76.5">
      <c r="A54" t="s">
        <v>54</v>
      </c>
      <c r="E54" s="34" t="s">
        <v>154</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5.xml><?xml version="1.0" encoding="utf-8"?>
<worksheet xmlns="http://schemas.openxmlformats.org/spreadsheetml/2006/main" xmlns:r="http://schemas.openxmlformats.org/officeDocument/2006/relationships">
  <sheetPr>
    <pageSetUpPr fitToPage="1"/>
  </sheetPr>
  <dimension ref="A1:R5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0+O8+O21+O30</f>
      </c>
      <c t="s">
        <v>23</v>
      </c>
    </row>
    <row r="3" spans="1:16" ht="15" customHeight="1">
      <c r="A3" t="s">
        <v>12</v>
      </c>
      <c s="12" t="s">
        <v>14</v>
      </c>
      <c s="13" t="s">
        <v>15</v>
      </c>
      <c s="1"/>
      <c s="14" t="s">
        <v>16</v>
      </c>
      <c s="1"/>
      <c s="9"/>
      <c s="8" t="s">
        <v>221</v>
      </c>
      <c s="37">
        <f>0+I8+I21+I30</f>
      </c>
      <c r="O3" t="s">
        <v>19</v>
      </c>
      <c t="s">
        <v>22</v>
      </c>
    </row>
    <row r="4" spans="1:16" ht="15" customHeight="1">
      <c r="A4" t="s">
        <v>17</v>
      </c>
      <c s="16" t="s">
        <v>18</v>
      </c>
      <c s="17" t="s">
        <v>221</v>
      </c>
      <c s="6"/>
      <c s="18" t="s">
        <v>222</v>
      </c>
      <c s="6"/>
      <c s="6"/>
      <c s="19"/>
      <c s="19"/>
      <c r="O4" t="s">
        <v>20</v>
      </c>
      <c t="s">
        <v>22</v>
      </c>
    </row>
    <row r="5" spans="1:16" ht="12.75" customHeight="1">
      <c r="A5" s="15" t="s">
        <v>26</v>
      </c>
      <c s="15" t="s">
        <v>28</v>
      </c>
      <c s="15" t="s">
        <v>30</v>
      </c>
      <c s="15" t="s">
        <v>31</v>
      </c>
      <c s="15" t="s">
        <v>32</v>
      </c>
      <c s="15" t="s">
        <v>34</v>
      </c>
      <c s="15" t="s">
        <v>36</v>
      </c>
      <c s="15" t="s">
        <v>38</v>
      </c>
      <c s="15"/>
      <c r="O5" t="s">
        <v>21</v>
      </c>
      <c t="s">
        <v>22</v>
      </c>
    </row>
    <row r="6" spans="1:9" ht="12.75" customHeight="1">
      <c r="A6" s="15"/>
      <c s="15"/>
      <c s="15"/>
      <c s="15"/>
      <c s="15"/>
      <c s="15"/>
      <c s="15"/>
      <c s="15" t="s">
        <v>39</v>
      </c>
      <c s="15" t="s">
        <v>41</v>
      </c>
    </row>
    <row r="7" spans="1:9" ht="12.75" customHeight="1">
      <c r="A7" s="15" t="s">
        <v>27</v>
      </c>
      <c s="15" t="s">
        <v>29</v>
      </c>
      <c s="15" t="s">
        <v>22</v>
      </c>
      <c s="15" t="s">
        <v>23</v>
      </c>
      <c s="15" t="s">
        <v>33</v>
      </c>
      <c s="15" t="s">
        <v>35</v>
      </c>
      <c s="15" t="s">
        <v>37</v>
      </c>
      <c s="15" t="s">
        <v>40</v>
      </c>
      <c s="15" t="s">
        <v>42</v>
      </c>
    </row>
    <row r="8" spans="1:18" ht="12.75" customHeight="1">
      <c r="A8" s="19" t="s">
        <v>43</v>
      </c>
      <c s="19"/>
      <c s="26" t="s">
        <v>27</v>
      </c>
      <c s="19"/>
      <c s="27" t="s">
        <v>44</v>
      </c>
      <c s="19"/>
      <c s="19"/>
      <c s="19"/>
      <c s="28">
        <f>0+Q8</f>
      </c>
      <c r="O8">
        <f>0+R8</f>
      </c>
      <c r="Q8">
        <f>0+I9+I13+I17</f>
      </c>
      <c>
        <f>0+O9+O13+O17</f>
      </c>
    </row>
    <row r="9" spans="1:16" ht="12.75">
      <c r="A9" s="25" t="s">
        <v>45</v>
      </c>
      <c s="29" t="s">
        <v>29</v>
      </c>
      <c s="29" t="s">
        <v>103</v>
      </c>
      <c s="25" t="s">
        <v>57</v>
      </c>
      <c s="30" t="s">
        <v>104</v>
      </c>
      <c s="31" t="s">
        <v>105</v>
      </c>
      <c s="32">
        <v>11.34</v>
      </c>
      <c s="32">
        <v>0</v>
      </c>
      <c s="32">
        <f>ROUND(ROUND(H9,2)*ROUND(G9,2),2)</f>
      </c>
      <c r="O9">
        <f>(I9*21)/100</f>
      </c>
      <c t="s">
        <v>22</v>
      </c>
    </row>
    <row r="10" spans="1:5" ht="12.75">
      <c r="A10" s="33" t="s">
        <v>50</v>
      </c>
      <c r="E10" s="34" t="s">
        <v>106</v>
      </c>
    </row>
    <row r="11" spans="1:5" ht="12.75">
      <c r="A11" s="35" t="s">
        <v>52</v>
      </c>
      <c r="E11" s="36" t="s">
        <v>223</v>
      </c>
    </row>
    <row r="12" spans="1:5" ht="25.5">
      <c r="A12" t="s">
        <v>54</v>
      </c>
      <c r="E12" s="34" t="s">
        <v>108</v>
      </c>
    </row>
    <row r="13" spans="1:16" ht="12.75">
      <c r="A13" s="25" t="s">
        <v>45</v>
      </c>
      <c s="29" t="s">
        <v>22</v>
      </c>
      <c s="29" t="s">
        <v>103</v>
      </c>
      <c s="25" t="s">
        <v>60</v>
      </c>
      <c s="30" t="s">
        <v>104</v>
      </c>
      <c s="31" t="s">
        <v>105</v>
      </c>
      <c s="32">
        <v>30.88</v>
      </c>
      <c s="32">
        <v>0</v>
      </c>
      <c s="32">
        <f>ROUND(ROUND(H13,2)*ROUND(G13,2),2)</f>
      </c>
      <c r="O13">
        <f>(I13*21)/100</f>
      </c>
      <c t="s">
        <v>22</v>
      </c>
    </row>
    <row r="14" spans="1:5" ht="12.75">
      <c r="A14" s="33" t="s">
        <v>50</v>
      </c>
      <c r="E14" s="34" t="s">
        <v>109</v>
      </c>
    </row>
    <row r="15" spans="1:5" ht="12.75">
      <c r="A15" s="35" t="s">
        <v>52</v>
      </c>
      <c r="E15" s="36" t="s">
        <v>224</v>
      </c>
    </row>
    <row r="16" spans="1:5" ht="25.5">
      <c r="A16" t="s">
        <v>54</v>
      </c>
      <c r="E16" s="34" t="s">
        <v>108</v>
      </c>
    </row>
    <row r="17" spans="1:16" ht="12.75">
      <c r="A17" s="25" t="s">
        <v>45</v>
      </c>
      <c s="29" t="s">
        <v>23</v>
      </c>
      <c s="29" t="s">
        <v>103</v>
      </c>
      <c s="25" t="s">
        <v>62</v>
      </c>
      <c s="30" t="s">
        <v>104</v>
      </c>
      <c s="31" t="s">
        <v>105</v>
      </c>
      <c s="32">
        <v>178.75</v>
      </c>
      <c s="32">
        <v>0</v>
      </c>
      <c s="32">
        <f>ROUND(ROUND(H17,2)*ROUND(G17,2),2)</f>
      </c>
      <c r="O17">
        <f>(I17*21)/100</f>
      </c>
      <c t="s">
        <v>22</v>
      </c>
    </row>
    <row r="18" spans="1:5" ht="12.75">
      <c r="A18" s="33" t="s">
        <v>50</v>
      </c>
      <c r="E18" s="34" t="s">
        <v>225</v>
      </c>
    </row>
    <row r="19" spans="1:5" ht="12.75">
      <c r="A19" s="35" t="s">
        <v>52</v>
      </c>
      <c r="E19" s="36" t="s">
        <v>226</v>
      </c>
    </row>
    <row r="20" spans="1:5" ht="25.5">
      <c r="A20" t="s">
        <v>54</v>
      </c>
      <c r="E20" s="34" t="s">
        <v>108</v>
      </c>
    </row>
    <row r="21" spans="1:18" ht="12.75" customHeight="1">
      <c r="A21" s="6" t="s">
        <v>43</v>
      </c>
      <c s="6"/>
      <c s="39" t="s">
        <v>29</v>
      </c>
      <c s="6"/>
      <c s="27" t="s">
        <v>119</v>
      </c>
      <c s="6"/>
      <c s="6"/>
      <c s="6"/>
      <c s="40">
        <f>0+Q21</f>
      </c>
      <c r="O21">
        <f>0+R21</f>
      </c>
      <c r="Q21">
        <f>0+I22+I26</f>
      </c>
      <c>
        <f>0+O22+O26</f>
      </c>
    </row>
    <row r="22" spans="1:16" ht="12.75">
      <c r="A22" s="25" t="s">
        <v>45</v>
      </c>
      <c s="29" t="s">
        <v>33</v>
      </c>
      <c s="29" t="s">
        <v>195</v>
      </c>
      <c s="25" t="s">
        <v>47</v>
      </c>
      <c s="30" t="s">
        <v>196</v>
      </c>
      <c s="31" t="s">
        <v>122</v>
      </c>
      <c s="32">
        <v>116</v>
      </c>
      <c s="32">
        <v>0</v>
      </c>
      <c s="32">
        <f>ROUND(ROUND(H22,2)*ROUND(G22,2),2)</f>
      </c>
      <c r="O22">
        <f>(I22*21)/100</f>
      </c>
      <c t="s">
        <v>22</v>
      </c>
    </row>
    <row r="23" spans="1:5" ht="12.75">
      <c r="A23" s="33" t="s">
        <v>50</v>
      </c>
      <c r="E23" s="34" t="s">
        <v>227</v>
      </c>
    </row>
    <row r="24" spans="1:5" ht="140.25">
      <c r="A24" s="35" t="s">
        <v>52</v>
      </c>
      <c r="E24" s="36" t="s">
        <v>228</v>
      </c>
    </row>
    <row r="25" spans="1:5" ht="318.75">
      <c r="A25" t="s">
        <v>54</v>
      </c>
      <c r="E25" s="34" t="s">
        <v>199</v>
      </c>
    </row>
    <row r="26" spans="1:16" ht="12.75">
      <c r="A26" s="25" t="s">
        <v>45</v>
      </c>
      <c s="29" t="s">
        <v>35</v>
      </c>
      <c s="29" t="s">
        <v>200</v>
      </c>
      <c s="25" t="s">
        <v>60</v>
      </c>
      <c s="30" t="s">
        <v>201</v>
      </c>
      <c s="31" t="s">
        <v>122</v>
      </c>
      <c s="32">
        <v>116</v>
      </c>
      <c s="32">
        <v>0</v>
      </c>
      <c s="32">
        <f>ROUND(ROUND(H26,2)*ROUND(G26,2),2)</f>
      </c>
      <c r="O26">
        <f>(I26*21)/100</f>
      </c>
      <c t="s">
        <v>22</v>
      </c>
    </row>
    <row r="27" spans="1:5" ht="12.75">
      <c r="A27" s="33" t="s">
        <v>50</v>
      </c>
      <c r="E27" s="34" t="s">
        <v>202</v>
      </c>
    </row>
    <row r="28" spans="1:5" ht="12.75">
      <c r="A28" s="35" t="s">
        <v>52</v>
      </c>
      <c r="E28" s="36" t="s">
        <v>229</v>
      </c>
    </row>
    <row r="29" spans="1:5" ht="191.25">
      <c r="A29" t="s">
        <v>54</v>
      </c>
      <c r="E29" s="34" t="s">
        <v>204</v>
      </c>
    </row>
    <row r="30" spans="1:18" ht="12.75" customHeight="1">
      <c r="A30" s="6" t="s">
        <v>43</v>
      </c>
      <c s="6"/>
      <c s="39" t="s">
        <v>40</v>
      </c>
      <c s="6"/>
      <c s="27" t="s">
        <v>130</v>
      </c>
      <c s="6"/>
      <c s="6"/>
      <c s="6"/>
      <c s="40">
        <f>0+Q30</f>
      </c>
      <c r="O30">
        <f>0+R30</f>
      </c>
      <c r="Q30">
        <f>0+I31+I35+I39+I43+I47</f>
      </c>
      <c>
        <f>0+O31+O35+O39+O43+O47</f>
      </c>
    </row>
    <row r="31" spans="1:16" ht="12.75">
      <c r="A31" s="25" t="s">
        <v>45</v>
      </c>
      <c s="29" t="s">
        <v>37</v>
      </c>
      <c s="29" t="s">
        <v>131</v>
      </c>
      <c s="25" t="s">
        <v>47</v>
      </c>
      <c s="30" t="s">
        <v>132</v>
      </c>
      <c s="31" t="s">
        <v>133</v>
      </c>
      <c s="32">
        <v>24</v>
      </c>
      <c s="32">
        <v>0</v>
      </c>
      <c s="32">
        <f>ROUND(ROUND(H31,2)*ROUND(G31,2),2)</f>
      </c>
      <c r="O31">
        <f>(I31*21)/100</f>
      </c>
      <c t="s">
        <v>22</v>
      </c>
    </row>
    <row r="32" spans="1:5" ht="25.5">
      <c r="A32" s="33" t="s">
        <v>50</v>
      </c>
      <c r="E32" s="34" t="s">
        <v>230</v>
      </c>
    </row>
    <row r="33" spans="1:5" ht="12.75">
      <c r="A33" s="35" t="s">
        <v>52</v>
      </c>
      <c r="E33" s="36" t="s">
        <v>231</v>
      </c>
    </row>
    <row r="34" spans="1:5" ht="38.25">
      <c r="A34" t="s">
        <v>54</v>
      </c>
      <c r="E34" s="34" t="s">
        <v>136</v>
      </c>
    </row>
    <row r="35" spans="1:16" ht="12.75">
      <c r="A35" s="25" t="s">
        <v>45</v>
      </c>
      <c s="29" t="s">
        <v>70</v>
      </c>
      <c s="29" t="s">
        <v>209</v>
      </c>
      <c s="25" t="s">
        <v>47</v>
      </c>
      <c s="30" t="s">
        <v>210</v>
      </c>
      <c s="31" t="s">
        <v>122</v>
      </c>
      <c s="32">
        <v>68.75</v>
      </c>
      <c s="32">
        <v>0</v>
      </c>
      <c s="32">
        <f>ROUND(ROUND(H35,2)*ROUND(G35,2),2)</f>
      </c>
      <c r="O35">
        <f>(I35*21)/100</f>
      </c>
      <c t="s">
        <v>22</v>
      </c>
    </row>
    <row r="36" spans="1:5" ht="76.5">
      <c r="A36" s="33" t="s">
        <v>50</v>
      </c>
      <c r="E36" s="34" t="s">
        <v>232</v>
      </c>
    </row>
    <row r="37" spans="1:5" ht="191.25">
      <c r="A37" s="35" t="s">
        <v>52</v>
      </c>
      <c r="E37" s="36" t="s">
        <v>233</v>
      </c>
    </row>
    <row r="38" spans="1:5" ht="102">
      <c r="A38" t="s">
        <v>54</v>
      </c>
      <c r="E38" s="34" t="s">
        <v>141</v>
      </c>
    </row>
    <row r="39" spans="1:16" ht="12.75">
      <c r="A39" s="25" t="s">
        <v>45</v>
      </c>
      <c s="29" t="s">
        <v>76</v>
      </c>
      <c s="29" t="s">
        <v>234</v>
      </c>
      <c s="25" t="s">
        <v>47</v>
      </c>
      <c s="30" t="s">
        <v>235</v>
      </c>
      <c s="31" t="s">
        <v>122</v>
      </c>
      <c s="32">
        <v>4</v>
      </c>
      <c s="32">
        <v>0</v>
      </c>
      <c s="32">
        <f>ROUND(ROUND(H39,2)*ROUND(G39,2),2)</f>
      </c>
      <c r="O39">
        <f>(I39*21)/100</f>
      </c>
      <c t="s">
        <v>22</v>
      </c>
    </row>
    <row r="40" spans="1:5" ht="25.5">
      <c r="A40" s="33" t="s">
        <v>50</v>
      </c>
      <c r="E40" s="34" t="s">
        <v>236</v>
      </c>
    </row>
    <row r="41" spans="1:5" ht="12.75">
      <c r="A41" s="35" t="s">
        <v>52</v>
      </c>
      <c r="E41" s="36" t="s">
        <v>237</v>
      </c>
    </row>
    <row r="42" spans="1:5" ht="76.5">
      <c r="A42" t="s">
        <v>54</v>
      </c>
      <c r="E42" s="34" t="s">
        <v>154</v>
      </c>
    </row>
    <row r="43" spans="1:16" ht="12.75">
      <c r="A43" s="25" t="s">
        <v>45</v>
      </c>
      <c s="29" t="s">
        <v>40</v>
      </c>
      <c s="29" t="s">
        <v>160</v>
      </c>
      <c s="25" t="s">
        <v>47</v>
      </c>
      <c s="30" t="s">
        <v>161</v>
      </c>
      <c s="31" t="s">
        <v>122</v>
      </c>
      <c s="32">
        <v>4.93</v>
      </c>
      <c s="32">
        <v>0</v>
      </c>
      <c s="32">
        <f>ROUND(ROUND(H43,2)*ROUND(G43,2),2)</f>
      </c>
      <c r="O43">
        <f>(I43*21)/100</f>
      </c>
      <c t="s">
        <v>22</v>
      </c>
    </row>
    <row r="44" spans="1:5" ht="12.75">
      <c r="A44" s="33" t="s">
        <v>50</v>
      </c>
      <c r="E44" s="34" t="s">
        <v>47</v>
      </c>
    </row>
    <row r="45" spans="1:5" ht="76.5">
      <c r="A45" s="35" t="s">
        <v>52</v>
      </c>
      <c r="E45" s="36" t="s">
        <v>238</v>
      </c>
    </row>
    <row r="46" spans="1:5" ht="76.5">
      <c r="A46" t="s">
        <v>54</v>
      </c>
      <c r="E46" s="34" t="s">
        <v>154</v>
      </c>
    </row>
    <row r="47" spans="1:16" ht="12.75">
      <c r="A47" s="25" t="s">
        <v>45</v>
      </c>
      <c s="29" t="s">
        <v>42</v>
      </c>
      <c s="29" t="s">
        <v>217</v>
      </c>
      <c s="25" t="s">
        <v>47</v>
      </c>
      <c s="30" t="s">
        <v>218</v>
      </c>
      <c s="31" t="s">
        <v>122</v>
      </c>
      <c s="32">
        <v>12.35</v>
      </c>
      <c s="32">
        <v>0</v>
      </c>
      <c s="32">
        <f>ROUND(ROUND(H47,2)*ROUND(G47,2),2)</f>
      </c>
      <c r="O47">
        <f>(I47*21)/100</f>
      </c>
      <c t="s">
        <v>22</v>
      </c>
    </row>
    <row r="48" spans="1:5" ht="12.75">
      <c r="A48" s="33" t="s">
        <v>50</v>
      </c>
      <c r="E48" s="34" t="s">
        <v>47</v>
      </c>
    </row>
    <row r="49" spans="1:5" ht="165.75">
      <c r="A49" s="35" t="s">
        <v>52</v>
      </c>
      <c r="E49" s="36" t="s">
        <v>239</v>
      </c>
    </row>
    <row r="50" spans="1:5" ht="76.5">
      <c r="A50" t="s">
        <v>54</v>
      </c>
      <c r="E50" s="34" t="s">
        <v>154</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6.xml><?xml version="1.0" encoding="utf-8"?>
<worksheet xmlns="http://schemas.openxmlformats.org/spreadsheetml/2006/main" xmlns:r="http://schemas.openxmlformats.org/officeDocument/2006/relationships">
  <sheetPr>
    <pageSetUpPr fitToPage="1"/>
  </sheetPr>
  <dimension ref="A1:R14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0+O8+O17+O126</f>
      </c>
      <c t="s">
        <v>23</v>
      </c>
    </row>
    <row r="3" spans="1:16" ht="15" customHeight="1">
      <c r="A3" t="s">
        <v>12</v>
      </c>
      <c s="12" t="s">
        <v>14</v>
      </c>
      <c s="13" t="s">
        <v>15</v>
      </c>
      <c s="1"/>
      <c s="14" t="s">
        <v>16</v>
      </c>
      <c s="1"/>
      <c s="9"/>
      <c s="8" t="s">
        <v>240</v>
      </c>
      <c s="37">
        <f>0+I8+I17+I126</f>
      </c>
      <c r="O3" t="s">
        <v>19</v>
      </c>
      <c t="s">
        <v>22</v>
      </c>
    </row>
    <row r="4" spans="1:16" ht="15" customHeight="1">
      <c r="A4" t="s">
        <v>17</v>
      </c>
      <c s="16" t="s">
        <v>18</v>
      </c>
      <c s="17" t="s">
        <v>240</v>
      </c>
      <c s="6"/>
      <c s="18" t="s">
        <v>241</v>
      </c>
      <c s="6"/>
      <c s="6"/>
      <c s="19"/>
      <c s="19"/>
      <c r="O4" t="s">
        <v>20</v>
      </c>
      <c t="s">
        <v>22</v>
      </c>
    </row>
    <row r="5" spans="1:16" ht="12.75" customHeight="1">
      <c r="A5" s="15" t="s">
        <v>26</v>
      </c>
      <c s="15" t="s">
        <v>28</v>
      </c>
      <c s="15" t="s">
        <v>30</v>
      </c>
      <c s="15" t="s">
        <v>31</v>
      </c>
      <c s="15" t="s">
        <v>32</v>
      </c>
      <c s="15" t="s">
        <v>34</v>
      </c>
      <c s="15" t="s">
        <v>36</v>
      </c>
      <c s="15" t="s">
        <v>38</v>
      </c>
      <c s="15"/>
      <c r="O5" t="s">
        <v>21</v>
      </c>
      <c t="s">
        <v>22</v>
      </c>
    </row>
    <row r="6" spans="1:9" ht="12.75" customHeight="1">
      <c r="A6" s="15"/>
      <c s="15"/>
      <c s="15"/>
      <c s="15"/>
      <c s="15"/>
      <c s="15"/>
      <c s="15"/>
      <c s="15" t="s">
        <v>39</v>
      </c>
      <c s="15" t="s">
        <v>41</v>
      </c>
    </row>
    <row r="7" spans="1:9" ht="12.75" customHeight="1">
      <c r="A7" s="15" t="s">
        <v>27</v>
      </c>
      <c s="15" t="s">
        <v>29</v>
      </c>
      <c s="15" t="s">
        <v>22</v>
      </c>
      <c s="15" t="s">
        <v>23</v>
      </c>
      <c s="15" t="s">
        <v>33</v>
      </c>
      <c s="15" t="s">
        <v>35</v>
      </c>
      <c s="15" t="s">
        <v>37</v>
      </c>
      <c s="15" t="s">
        <v>40</v>
      </c>
      <c s="15" t="s">
        <v>42</v>
      </c>
    </row>
    <row r="8" spans="1:18" ht="12.75" customHeight="1">
      <c r="A8" s="19" t="s">
        <v>43</v>
      </c>
      <c s="19"/>
      <c s="26" t="s">
        <v>27</v>
      </c>
      <c s="19"/>
      <c s="27" t="s">
        <v>44</v>
      </c>
      <c s="19"/>
      <c s="19"/>
      <c s="19"/>
      <c s="28">
        <f>0+Q8</f>
      </c>
      <c r="O8">
        <f>0+R8</f>
      </c>
      <c r="Q8">
        <f>0+I9+I13</f>
      </c>
      <c>
        <f>0+O9+O13</f>
      </c>
    </row>
    <row r="9" spans="1:16" ht="12.75">
      <c r="A9" s="25" t="s">
        <v>45</v>
      </c>
      <c s="29" t="s">
        <v>29</v>
      </c>
      <c s="29" t="s">
        <v>103</v>
      </c>
      <c s="25" t="s">
        <v>57</v>
      </c>
      <c s="30" t="s">
        <v>104</v>
      </c>
      <c s="31" t="s">
        <v>105</v>
      </c>
      <c s="32">
        <v>4818.78</v>
      </c>
      <c s="32">
        <v>0</v>
      </c>
      <c s="32">
        <f>ROUND(ROUND(H9,2)*ROUND(G9,2),2)</f>
      </c>
      <c r="O9">
        <f>(I9*21)/100</f>
      </c>
      <c t="s">
        <v>22</v>
      </c>
    </row>
    <row r="10" spans="1:5" ht="12.75">
      <c r="A10" s="33" t="s">
        <v>50</v>
      </c>
      <c r="E10" s="34" t="s">
        <v>47</v>
      </c>
    </row>
    <row r="11" spans="1:5" ht="51">
      <c r="A11" s="35" t="s">
        <v>52</v>
      </c>
      <c r="E11" s="36" t="s">
        <v>242</v>
      </c>
    </row>
    <row r="12" spans="1:5" ht="25.5">
      <c r="A12" t="s">
        <v>54</v>
      </c>
      <c r="E12" s="34" t="s">
        <v>108</v>
      </c>
    </row>
    <row r="13" spans="1:16" ht="12.75">
      <c r="A13" s="25" t="s">
        <v>45</v>
      </c>
      <c s="29" t="s">
        <v>22</v>
      </c>
      <c s="29" t="s">
        <v>103</v>
      </c>
      <c s="25" t="s">
        <v>60</v>
      </c>
      <c s="30" t="s">
        <v>104</v>
      </c>
      <c s="31" t="s">
        <v>105</v>
      </c>
      <c s="32">
        <v>14.72</v>
      </c>
      <c s="32">
        <v>0</v>
      </c>
      <c s="32">
        <f>ROUND(ROUND(H13,2)*ROUND(G13,2),2)</f>
      </c>
      <c r="O13">
        <f>(I13*21)/100</f>
      </c>
      <c t="s">
        <v>22</v>
      </c>
    </row>
    <row r="14" spans="1:5" ht="12.75">
      <c r="A14" s="33" t="s">
        <v>50</v>
      </c>
      <c r="E14" s="34" t="s">
        <v>47</v>
      </c>
    </row>
    <row r="15" spans="1:5" ht="12.75">
      <c r="A15" s="35" t="s">
        <v>52</v>
      </c>
      <c r="E15" s="36" t="s">
        <v>243</v>
      </c>
    </row>
    <row r="16" spans="1:5" ht="25.5">
      <c r="A16" t="s">
        <v>54</v>
      </c>
      <c r="E16" s="34" t="s">
        <v>108</v>
      </c>
    </row>
    <row r="17" spans="1:18" ht="12.75" customHeight="1">
      <c r="A17" s="6" t="s">
        <v>43</v>
      </c>
      <c s="6"/>
      <c s="39" t="s">
        <v>29</v>
      </c>
      <c s="6"/>
      <c s="27" t="s">
        <v>119</v>
      </c>
      <c s="6"/>
      <c s="6"/>
      <c s="6"/>
      <c s="40">
        <f>0+Q17</f>
      </c>
      <c r="O17">
        <f>0+R17</f>
      </c>
      <c r="Q17">
        <f>0+I18+I22+I26+I30+I34+I38+I42+I46+I50+I54+I58+I62+I66+I70+I74+I78+I82+I86+I90+I94+I98+I102+I106+I110+I114+I118+I122</f>
      </c>
      <c>
        <f>0+O18+O22+O26+O30+O34+O38+O42+O46+O50+O54+O58+O62+O66+O70+O74+O78+O82+O86+O90+O94+O98+O102+O106+O110+O114+O118+O122</f>
      </c>
    </row>
    <row r="18" spans="1:16" ht="12.75">
      <c r="A18" s="25" t="s">
        <v>45</v>
      </c>
      <c s="29" t="s">
        <v>23</v>
      </c>
      <c s="29" t="s">
        <v>244</v>
      </c>
      <c s="25" t="s">
        <v>47</v>
      </c>
      <c s="30" t="s">
        <v>245</v>
      </c>
      <c s="31" t="s">
        <v>185</v>
      </c>
      <c s="32">
        <v>2273</v>
      </c>
      <c s="32">
        <v>0</v>
      </c>
      <c s="32">
        <f>ROUND(ROUND(H18,2)*ROUND(G18,2),2)</f>
      </c>
      <c r="O18">
        <f>(I18*21)/100</f>
      </c>
      <c t="s">
        <v>22</v>
      </c>
    </row>
    <row r="19" spans="1:5" ht="12.75">
      <c r="A19" s="33" t="s">
        <v>50</v>
      </c>
      <c r="E19" s="34" t="s">
        <v>47</v>
      </c>
    </row>
    <row r="20" spans="1:5" ht="38.25">
      <c r="A20" s="35" t="s">
        <v>52</v>
      </c>
      <c r="E20" s="36" t="s">
        <v>246</v>
      </c>
    </row>
    <row r="21" spans="1:5" ht="38.25">
      <c r="A21" t="s">
        <v>54</v>
      </c>
      <c r="E21" s="34" t="s">
        <v>247</v>
      </c>
    </row>
    <row r="22" spans="1:16" ht="12.75">
      <c r="A22" s="25" t="s">
        <v>45</v>
      </c>
      <c s="29" t="s">
        <v>33</v>
      </c>
      <c s="29" t="s">
        <v>248</v>
      </c>
      <c s="25" t="s">
        <v>47</v>
      </c>
      <c s="30" t="s">
        <v>249</v>
      </c>
      <c s="31" t="s">
        <v>185</v>
      </c>
      <c s="32">
        <v>26244</v>
      </c>
      <c s="32">
        <v>0</v>
      </c>
      <c s="32">
        <f>ROUND(ROUND(H22,2)*ROUND(G22,2),2)</f>
      </c>
      <c r="O22">
        <f>(I22*21)/100</f>
      </c>
      <c t="s">
        <v>22</v>
      </c>
    </row>
    <row r="23" spans="1:5" ht="12.75">
      <c r="A23" s="33" t="s">
        <v>50</v>
      </c>
      <c r="E23" s="34" t="s">
        <v>250</v>
      </c>
    </row>
    <row r="24" spans="1:5" ht="12.75">
      <c r="A24" s="35" t="s">
        <v>52</v>
      </c>
      <c r="E24" s="36" t="s">
        <v>251</v>
      </c>
    </row>
    <row r="25" spans="1:5" ht="12.75">
      <c r="A25" t="s">
        <v>54</v>
      </c>
      <c r="E25" s="34" t="s">
        <v>252</v>
      </c>
    </row>
    <row r="26" spans="1:16" ht="12.75">
      <c r="A26" s="25" t="s">
        <v>45</v>
      </c>
      <c s="29" t="s">
        <v>35</v>
      </c>
      <c s="29" t="s">
        <v>253</v>
      </c>
      <c s="25" t="s">
        <v>47</v>
      </c>
      <c s="30" t="s">
        <v>254</v>
      </c>
      <c s="31" t="s">
        <v>89</v>
      </c>
      <c s="32">
        <v>212</v>
      </c>
      <c s="32">
        <v>0</v>
      </c>
      <c s="32">
        <f>ROUND(ROUND(H26,2)*ROUND(G26,2),2)</f>
      </c>
      <c r="O26">
        <f>(I26*21)/100</f>
      </c>
      <c t="s">
        <v>22</v>
      </c>
    </row>
    <row r="27" spans="1:5" ht="25.5">
      <c r="A27" s="33" t="s">
        <v>50</v>
      </c>
      <c r="E27" s="34" t="s">
        <v>255</v>
      </c>
    </row>
    <row r="28" spans="1:5" ht="38.25">
      <c r="A28" s="35" t="s">
        <v>52</v>
      </c>
      <c r="E28" s="36" t="s">
        <v>256</v>
      </c>
    </row>
    <row r="29" spans="1:5" ht="165.75">
      <c r="A29" t="s">
        <v>54</v>
      </c>
      <c r="E29" s="34" t="s">
        <v>257</v>
      </c>
    </row>
    <row r="30" spans="1:16" ht="12.75">
      <c r="A30" s="25" t="s">
        <v>45</v>
      </c>
      <c s="29" t="s">
        <v>37</v>
      </c>
      <c s="29" t="s">
        <v>258</v>
      </c>
      <c s="25" t="s">
        <v>47</v>
      </c>
      <c s="30" t="s">
        <v>259</v>
      </c>
      <c s="31" t="s">
        <v>89</v>
      </c>
      <c s="32">
        <v>51</v>
      </c>
      <c s="32">
        <v>0</v>
      </c>
      <c s="32">
        <f>ROUND(ROUND(H30,2)*ROUND(G30,2),2)</f>
      </c>
      <c r="O30">
        <f>(I30*21)/100</f>
      </c>
      <c t="s">
        <v>22</v>
      </c>
    </row>
    <row r="31" spans="1:5" ht="12.75">
      <c r="A31" s="33" t="s">
        <v>50</v>
      </c>
      <c r="E31" s="34" t="s">
        <v>260</v>
      </c>
    </row>
    <row r="32" spans="1:5" ht="38.25">
      <c r="A32" s="35" t="s">
        <v>52</v>
      </c>
      <c r="E32" s="36" t="s">
        <v>261</v>
      </c>
    </row>
    <row r="33" spans="1:5" ht="76.5">
      <c r="A33" t="s">
        <v>54</v>
      </c>
      <c r="E33" s="34" t="s">
        <v>262</v>
      </c>
    </row>
    <row r="34" spans="1:16" ht="12.75">
      <c r="A34" s="25" t="s">
        <v>45</v>
      </c>
      <c s="29" t="s">
        <v>70</v>
      </c>
      <c s="29" t="s">
        <v>263</v>
      </c>
      <c s="25" t="s">
        <v>47</v>
      </c>
      <c s="30" t="s">
        <v>264</v>
      </c>
      <c s="31" t="s">
        <v>89</v>
      </c>
      <c s="32">
        <v>13</v>
      </c>
      <c s="32">
        <v>0</v>
      </c>
      <c s="32">
        <f>ROUND(ROUND(H34,2)*ROUND(G34,2),2)</f>
      </c>
      <c r="O34">
        <f>(I34*21)/100</f>
      </c>
      <c t="s">
        <v>22</v>
      </c>
    </row>
    <row r="35" spans="1:5" ht="12.75">
      <c r="A35" s="33" t="s">
        <v>50</v>
      </c>
      <c r="E35" s="34" t="s">
        <v>260</v>
      </c>
    </row>
    <row r="36" spans="1:5" ht="38.25">
      <c r="A36" s="35" t="s">
        <v>52</v>
      </c>
      <c r="E36" s="36" t="s">
        <v>265</v>
      </c>
    </row>
    <row r="37" spans="1:5" ht="76.5">
      <c r="A37" t="s">
        <v>54</v>
      </c>
      <c r="E37" s="34" t="s">
        <v>262</v>
      </c>
    </row>
    <row r="38" spans="1:16" ht="12.75">
      <c r="A38" s="25" t="s">
        <v>45</v>
      </c>
      <c s="29" t="s">
        <v>76</v>
      </c>
      <c s="29" t="s">
        <v>266</v>
      </c>
      <c s="25" t="s">
        <v>47</v>
      </c>
      <c s="30" t="s">
        <v>267</v>
      </c>
      <c s="31" t="s">
        <v>89</v>
      </c>
      <c s="32">
        <v>2</v>
      </c>
      <c s="32">
        <v>0</v>
      </c>
      <c s="32">
        <f>ROUND(ROUND(H38,2)*ROUND(G38,2),2)</f>
      </c>
      <c r="O38">
        <f>(I38*21)/100</f>
      </c>
      <c t="s">
        <v>22</v>
      </c>
    </row>
    <row r="39" spans="1:5" ht="12.75">
      <c r="A39" s="33" t="s">
        <v>50</v>
      </c>
      <c r="E39" s="34" t="s">
        <v>47</v>
      </c>
    </row>
    <row r="40" spans="1:5" ht="12.75">
      <c r="A40" s="35" t="s">
        <v>52</v>
      </c>
      <c r="E40" s="36" t="s">
        <v>268</v>
      </c>
    </row>
    <row r="41" spans="1:5" ht="76.5">
      <c r="A41" t="s">
        <v>54</v>
      </c>
      <c r="E41" s="34" t="s">
        <v>262</v>
      </c>
    </row>
    <row r="42" spans="1:16" ht="12.75">
      <c r="A42" s="25" t="s">
        <v>45</v>
      </c>
      <c s="29" t="s">
        <v>40</v>
      </c>
      <c s="29" t="s">
        <v>269</v>
      </c>
      <c s="25" t="s">
        <v>47</v>
      </c>
      <c s="30" t="s">
        <v>270</v>
      </c>
      <c s="31" t="s">
        <v>89</v>
      </c>
      <c s="32">
        <v>64.15</v>
      </c>
      <c s="32">
        <v>0</v>
      </c>
      <c s="32">
        <f>ROUND(ROUND(H42,2)*ROUND(G42,2),2)</f>
      </c>
      <c r="O42">
        <f>(I42*21)/100</f>
      </c>
      <c t="s">
        <v>22</v>
      </c>
    </row>
    <row r="43" spans="1:5" ht="12.75">
      <c r="A43" s="33" t="s">
        <v>50</v>
      </c>
      <c r="E43" s="34" t="s">
        <v>271</v>
      </c>
    </row>
    <row r="44" spans="1:5" ht="38.25">
      <c r="A44" s="35" t="s">
        <v>52</v>
      </c>
      <c r="E44" s="36" t="s">
        <v>272</v>
      </c>
    </row>
    <row r="45" spans="1:5" ht="114.75">
      <c r="A45" t="s">
        <v>54</v>
      </c>
      <c r="E45" s="34" t="s">
        <v>273</v>
      </c>
    </row>
    <row r="46" spans="1:16" ht="12.75">
      <c r="A46" s="25" t="s">
        <v>45</v>
      </c>
      <c s="29" t="s">
        <v>42</v>
      </c>
      <c s="29" t="s">
        <v>274</v>
      </c>
      <c s="25" t="s">
        <v>47</v>
      </c>
      <c s="30" t="s">
        <v>275</v>
      </c>
      <c s="31" t="s">
        <v>89</v>
      </c>
      <c s="32">
        <v>13.65</v>
      </c>
      <c s="32">
        <v>0</v>
      </c>
      <c s="32">
        <f>ROUND(ROUND(H46,2)*ROUND(G46,2),2)</f>
      </c>
      <c r="O46">
        <f>(I46*21)/100</f>
      </c>
      <c t="s">
        <v>22</v>
      </c>
    </row>
    <row r="47" spans="1:5" ht="12.75">
      <c r="A47" s="33" t="s">
        <v>50</v>
      </c>
      <c r="E47" s="34" t="s">
        <v>271</v>
      </c>
    </row>
    <row r="48" spans="1:5" ht="38.25">
      <c r="A48" s="35" t="s">
        <v>52</v>
      </c>
      <c r="E48" s="36" t="s">
        <v>276</v>
      </c>
    </row>
    <row r="49" spans="1:5" ht="114.75">
      <c r="A49" t="s">
        <v>54</v>
      </c>
      <c r="E49" s="34" t="s">
        <v>273</v>
      </c>
    </row>
    <row r="50" spans="1:16" ht="12.75">
      <c r="A50" s="25" t="s">
        <v>45</v>
      </c>
      <c s="29" t="s">
        <v>86</v>
      </c>
      <c s="29" t="s">
        <v>277</v>
      </c>
      <c s="25" t="s">
        <v>47</v>
      </c>
      <c s="30" t="s">
        <v>278</v>
      </c>
      <c s="31" t="s">
        <v>89</v>
      </c>
      <c s="32">
        <v>2.1</v>
      </c>
      <c s="32">
        <v>0</v>
      </c>
      <c s="32">
        <f>ROUND(ROUND(H50,2)*ROUND(G50,2),2)</f>
      </c>
      <c r="O50">
        <f>(I50*21)/100</f>
      </c>
      <c t="s">
        <v>22</v>
      </c>
    </row>
    <row r="51" spans="1:5" ht="12.75">
      <c r="A51" s="33" t="s">
        <v>50</v>
      </c>
      <c r="E51" s="34" t="s">
        <v>47</v>
      </c>
    </row>
    <row r="52" spans="1:5" ht="12.75">
      <c r="A52" s="35" t="s">
        <v>52</v>
      </c>
      <c r="E52" s="36" t="s">
        <v>279</v>
      </c>
    </row>
    <row r="53" spans="1:5" ht="114.75">
      <c r="A53" t="s">
        <v>54</v>
      </c>
      <c r="E53" s="34" t="s">
        <v>273</v>
      </c>
    </row>
    <row r="54" spans="1:16" ht="12.75">
      <c r="A54" s="25" t="s">
        <v>45</v>
      </c>
      <c s="29" t="s">
        <v>93</v>
      </c>
      <c s="29" t="s">
        <v>280</v>
      </c>
      <c s="25" t="s">
        <v>47</v>
      </c>
      <c s="30" t="s">
        <v>281</v>
      </c>
      <c s="31" t="s">
        <v>122</v>
      </c>
      <c s="32">
        <v>11</v>
      </c>
      <c s="32">
        <v>0</v>
      </c>
      <c s="32">
        <f>ROUND(ROUND(H54,2)*ROUND(G54,2),2)</f>
      </c>
      <c r="O54">
        <f>(I54*21)/100</f>
      </c>
      <c t="s">
        <v>22</v>
      </c>
    </row>
    <row r="55" spans="1:5" ht="12.75">
      <c r="A55" s="33" t="s">
        <v>50</v>
      </c>
      <c r="E55" s="34" t="s">
        <v>47</v>
      </c>
    </row>
    <row r="56" spans="1:5" ht="12.75">
      <c r="A56" s="35" t="s">
        <v>52</v>
      </c>
      <c r="E56" s="36" t="s">
        <v>282</v>
      </c>
    </row>
    <row r="57" spans="1:5" ht="63.75">
      <c r="A57" t="s">
        <v>54</v>
      </c>
      <c r="E57" s="34" t="s">
        <v>125</v>
      </c>
    </row>
    <row r="58" spans="1:16" ht="12.75">
      <c r="A58" s="25" t="s">
        <v>45</v>
      </c>
      <c s="29" t="s">
        <v>96</v>
      </c>
      <c s="29" t="s">
        <v>283</v>
      </c>
      <c s="25" t="s">
        <v>47</v>
      </c>
      <c s="30" t="s">
        <v>284</v>
      </c>
      <c s="31" t="s">
        <v>122</v>
      </c>
      <c s="32">
        <v>19</v>
      </c>
      <c s="32">
        <v>0</v>
      </c>
      <c s="32">
        <f>ROUND(ROUND(H58,2)*ROUND(G58,2),2)</f>
      </c>
      <c r="O58">
        <f>(I58*21)/100</f>
      </c>
      <c t="s">
        <v>22</v>
      </c>
    </row>
    <row r="59" spans="1:5" ht="12.75">
      <c r="A59" s="33" t="s">
        <v>50</v>
      </c>
      <c r="E59" s="34" t="s">
        <v>250</v>
      </c>
    </row>
    <row r="60" spans="1:5" ht="12.75">
      <c r="A60" s="35" t="s">
        <v>52</v>
      </c>
      <c r="E60" s="36" t="s">
        <v>285</v>
      </c>
    </row>
    <row r="61" spans="1:5" ht="63.75">
      <c r="A61" t="s">
        <v>54</v>
      </c>
      <c r="E61" s="34" t="s">
        <v>125</v>
      </c>
    </row>
    <row r="62" spans="1:16" ht="12.75">
      <c r="A62" s="25" t="s">
        <v>45</v>
      </c>
      <c s="29" t="s">
        <v>159</v>
      </c>
      <c s="29" t="s">
        <v>286</v>
      </c>
      <c s="25" t="s">
        <v>47</v>
      </c>
      <c s="30" t="s">
        <v>287</v>
      </c>
      <c s="31" t="s">
        <v>185</v>
      </c>
      <c s="32">
        <v>95.4</v>
      </c>
      <c s="32">
        <v>0</v>
      </c>
      <c s="32">
        <f>ROUND(ROUND(H62,2)*ROUND(G62,2),2)</f>
      </c>
      <c r="O62">
        <f>(I62*21)/100</f>
      </c>
      <c t="s">
        <v>22</v>
      </c>
    </row>
    <row r="63" spans="1:5" ht="12.75">
      <c r="A63" s="33" t="s">
        <v>50</v>
      </c>
      <c r="E63" s="34" t="s">
        <v>260</v>
      </c>
    </row>
    <row r="64" spans="1:5" ht="12.75">
      <c r="A64" s="35" t="s">
        <v>52</v>
      </c>
      <c r="E64" s="36" t="s">
        <v>288</v>
      </c>
    </row>
    <row r="65" spans="1:5" ht="63.75">
      <c r="A65" t="s">
        <v>54</v>
      </c>
      <c r="E65" s="34" t="s">
        <v>289</v>
      </c>
    </row>
    <row r="66" spans="1:16" ht="25.5">
      <c r="A66" s="25" t="s">
        <v>45</v>
      </c>
      <c s="29" t="s">
        <v>164</v>
      </c>
      <c s="29" t="s">
        <v>290</v>
      </c>
      <c s="25" t="s">
        <v>47</v>
      </c>
      <c s="30" t="s">
        <v>291</v>
      </c>
      <c s="31" t="s">
        <v>122</v>
      </c>
      <c s="32">
        <v>26.7</v>
      </c>
      <c s="32">
        <v>0</v>
      </c>
      <c s="32">
        <f>ROUND(ROUND(H66,2)*ROUND(G66,2),2)</f>
      </c>
      <c r="O66">
        <f>(I66*21)/100</f>
      </c>
      <c t="s">
        <v>22</v>
      </c>
    </row>
    <row r="67" spans="1:5" ht="12.75">
      <c r="A67" s="33" t="s">
        <v>50</v>
      </c>
      <c r="E67" s="34" t="s">
        <v>250</v>
      </c>
    </row>
    <row r="68" spans="1:5" ht="12.75">
      <c r="A68" s="35" t="s">
        <v>52</v>
      </c>
      <c r="E68" s="36" t="s">
        <v>292</v>
      </c>
    </row>
    <row r="69" spans="1:5" ht="63.75">
      <c r="A69" t="s">
        <v>54</v>
      </c>
      <c r="E69" s="34" t="s">
        <v>293</v>
      </c>
    </row>
    <row r="70" spans="1:16" ht="25.5">
      <c r="A70" s="25" t="s">
        <v>45</v>
      </c>
      <c s="29" t="s">
        <v>170</v>
      </c>
      <c s="29" t="s">
        <v>294</v>
      </c>
      <c s="25" t="s">
        <v>57</v>
      </c>
      <c s="30" t="s">
        <v>295</v>
      </c>
      <c s="31" t="s">
        <v>122</v>
      </c>
      <c s="32">
        <v>250</v>
      </c>
      <c s="32">
        <v>0</v>
      </c>
      <c s="32">
        <f>ROUND(ROUND(H70,2)*ROUND(G70,2),2)</f>
      </c>
      <c r="O70">
        <f>(I70*21)/100</f>
      </c>
      <c t="s">
        <v>22</v>
      </c>
    </row>
    <row r="71" spans="1:5" ht="12.75">
      <c r="A71" s="33" t="s">
        <v>50</v>
      </c>
      <c r="E71" s="34" t="s">
        <v>296</v>
      </c>
    </row>
    <row r="72" spans="1:5" ht="12.75">
      <c r="A72" s="35" t="s">
        <v>52</v>
      </c>
      <c r="E72" s="36" t="s">
        <v>297</v>
      </c>
    </row>
    <row r="73" spans="1:5" ht="63.75">
      <c r="A73" t="s">
        <v>54</v>
      </c>
      <c r="E73" s="34" t="s">
        <v>125</v>
      </c>
    </row>
    <row r="74" spans="1:16" ht="25.5">
      <c r="A74" s="25" t="s">
        <v>45</v>
      </c>
      <c s="29" t="s">
        <v>176</v>
      </c>
      <c s="29" t="s">
        <v>294</v>
      </c>
      <c s="25" t="s">
        <v>60</v>
      </c>
      <c s="30" t="s">
        <v>295</v>
      </c>
      <c s="31" t="s">
        <v>122</v>
      </c>
      <c s="32">
        <v>3003</v>
      </c>
      <c s="32">
        <v>0</v>
      </c>
      <c s="32">
        <f>ROUND(ROUND(H74,2)*ROUND(G74,2),2)</f>
      </c>
      <c r="O74">
        <f>(I74*21)/100</f>
      </c>
      <c t="s">
        <v>22</v>
      </c>
    </row>
    <row r="75" spans="1:5" ht="12.75">
      <c r="A75" s="33" t="s">
        <v>50</v>
      </c>
      <c r="E75" s="34" t="s">
        <v>298</v>
      </c>
    </row>
    <row r="76" spans="1:5" ht="12.75">
      <c r="A76" s="35" t="s">
        <v>52</v>
      </c>
      <c r="E76" s="36" t="s">
        <v>299</v>
      </c>
    </row>
    <row r="77" spans="1:5" ht="63.75">
      <c r="A77" t="s">
        <v>54</v>
      </c>
      <c r="E77" s="34" t="s">
        <v>125</v>
      </c>
    </row>
    <row r="78" spans="1:16" ht="12.75">
      <c r="A78" s="25" t="s">
        <v>45</v>
      </c>
      <c s="29" t="s">
        <v>182</v>
      </c>
      <c s="29" t="s">
        <v>300</v>
      </c>
      <c s="25" t="s">
        <v>57</v>
      </c>
      <c s="30" t="s">
        <v>301</v>
      </c>
      <c s="31" t="s">
        <v>122</v>
      </c>
      <c s="32">
        <v>74</v>
      </c>
      <c s="32">
        <v>0</v>
      </c>
      <c s="32">
        <f>ROUND(ROUND(H78,2)*ROUND(G78,2),2)</f>
      </c>
      <c r="O78">
        <f>(I78*21)/100</f>
      </c>
      <c t="s">
        <v>22</v>
      </c>
    </row>
    <row r="79" spans="1:5" ht="12.75">
      <c r="A79" s="33" t="s">
        <v>50</v>
      </c>
      <c r="E79" s="34" t="s">
        <v>260</v>
      </c>
    </row>
    <row r="80" spans="1:5" ht="12.75">
      <c r="A80" s="35" t="s">
        <v>52</v>
      </c>
      <c r="E80" s="36" t="s">
        <v>302</v>
      </c>
    </row>
    <row r="81" spans="1:5" ht="63.75">
      <c r="A81" t="s">
        <v>54</v>
      </c>
      <c r="E81" s="34" t="s">
        <v>125</v>
      </c>
    </row>
    <row r="82" spans="1:16" ht="12.75">
      <c r="A82" s="25" t="s">
        <v>45</v>
      </c>
      <c s="29" t="s">
        <v>303</v>
      </c>
      <c s="29" t="s">
        <v>300</v>
      </c>
      <c s="25" t="s">
        <v>60</v>
      </c>
      <c s="30" t="s">
        <v>301</v>
      </c>
      <c s="31" t="s">
        <v>122</v>
      </c>
      <c s="32">
        <v>1697</v>
      </c>
      <c s="32">
        <v>0</v>
      </c>
      <c s="32">
        <f>ROUND(ROUND(H82,2)*ROUND(G82,2),2)</f>
      </c>
      <c r="O82">
        <f>(I82*21)/100</f>
      </c>
      <c t="s">
        <v>22</v>
      </c>
    </row>
    <row r="83" spans="1:5" ht="12.75">
      <c r="A83" s="33" t="s">
        <v>50</v>
      </c>
      <c r="E83" s="34" t="s">
        <v>47</v>
      </c>
    </row>
    <row r="84" spans="1:5" ht="38.25">
      <c r="A84" s="35" t="s">
        <v>52</v>
      </c>
      <c r="E84" s="36" t="s">
        <v>304</v>
      </c>
    </row>
    <row r="85" spans="1:5" ht="63.75">
      <c r="A85" t="s">
        <v>54</v>
      </c>
      <c r="E85" s="34" t="s">
        <v>125</v>
      </c>
    </row>
    <row r="86" spans="1:16" ht="25.5">
      <c r="A86" s="25" t="s">
        <v>45</v>
      </c>
      <c s="29" t="s">
        <v>305</v>
      </c>
      <c s="29" t="s">
        <v>306</v>
      </c>
      <c s="25" t="s">
        <v>47</v>
      </c>
      <c s="30" t="s">
        <v>307</v>
      </c>
      <c s="31" t="s">
        <v>122</v>
      </c>
      <c s="32">
        <v>61</v>
      </c>
      <c s="32">
        <v>0</v>
      </c>
      <c s="32">
        <f>ROUND(ROUND(H86,2)*ROUND(G86,2),2)</f>
      </c>
      <c r="O86">
        <f>(I86*21)/100</f>
      </c>
      <c t="s">
        <v>22</v>
      </c>
    </row>
    <row r="87" spans="1:5" ht="12.75">
      <c r="A87" s="33" t="s">
        <v>50</v>
      </c>
      <c r="E87" s="34" t="s">
        <v>47</v>
      </c>
    </row>
    <row r="88" spans="1:5" ht="38.25">
      <c r="A88" s="35" t="s">
        <v>52</v>
      </c>
      <c r="E88" s="36" t="s">
        <v>308</v>
      </c>
    </row>
    <row r="89" spans="1:5" ht="63.75">
      <c r="A89" t="s">
        <v>54</v>
      </c>
      <c r="E89" s="34" t="s">
        <v>125</v>
      </c>
    </row>
    <row r="90" spans="1:16" ht="12.75">
      <c r="A90" s="25" t="s">
        <v>45</v>
      </c>
      <c s="29" t="s">
        <v>309</v>
      </c>
      <c s="29" t="s">
        <v>310</v>
      </c>
      <c s="25" t="s">
        <v>47</v>
      </c>
      <c s="30" t="s">
        <v>311</v>
      </c>
      <c s="31" t="s">
        <v>133</v>
      </c>
      <c s="32">
        <v>390</v>
      </c>
      <c s="32">
        <v>0</v>
      </c>
      <c s="32">
        <f>ROUND(ROUND(H90,2)*ROUND(G90,2),2)</f>
      </c>
      <c r="O90">
        <f>(I90*21)/100</f>
      </c>
      <c t="s">
        <v>22</v>
      </c>
    </row>
    <row r="91" spans="1:5" ht="12.75">
      <c r="A91" s="33" t="s">
        <v>50</v>
      </c>
      <c r="E91" s="34" t="s">
        <v>250</v>
      </c>
    </row>
    <row r="92" spans="1:5" ht="38.25">
      <c r="A92" s="35" t="s">
        <v>52</v>
      </c>
      <c r="E92" s="36" t="s">
        <v>312</v>
      </c>
    </row>
    <row r="93" spans="1:5" ht="63.75">
      <c r="A93" t="s">
        <v>54</v>
      </c>
      <c r="E93" s="34" t="s">
        <v>125</v>
      </c>
    </row>
    <row r="94" spans="1:16" ht="12.75">
      <c r="A94" s="25" t="s">
        <v>45</v>
      </c>
      <c s="29" t="s">
        <v>313</v>
      </c>
      <c s="29" t="s">
        <v>314</v>
      </c>
      <c s="25" t="s">
        <v>47</v>
      </c>
      <c s="30" t="s">
        <v>315</v>
      </c>
      <c s="31" t="s">
        <v>133</v>
      </c>
      <c s="32">
        <v>163</v>
      </c>
      <c s="32">
        <v>0</v>
      </c>
      <c s="32">
        <f>ROUND(ROUND(H94,2)*ROUND(G94,2),2)</f>
      </c>
      <c r="O94">
        <f>(I94*21)/100</f>
      </c>
      <c t="s">
        <v>22</v>
      </c>
    </row>
    <row r="95" spans="1:5" ht="12.75">
      <c r="A95" s="33" t="s">
        <v>50</v>
      </c>
      <c r="E95" s="34" t="s">
        <v>250</v>
      </c>
    </row>
    <row r="96" spans="1:5" ht="12.75">
      <c r="A96" s="35" t="s">
        <v>52</v>
      </c>
      <c r="E96" s="36" t="s">
        <v>316</v>
      </c>
    </row>
    <row r="97" spans="1:5" ht="63.75">
      <c r="A97" t="s">
        <v>54</v>
      </c>
      <c r="E97" s="34" t="s">
        <v>125</v>
      </c>
    </row>
    <row r="98" spans="1:16" ht="12.75">
      <c r="A98" s="25" t="s">
        <v>45</v>
      </c>
      <c s="29" t="s">
        <v>317</v>
      </c>
      <c s="29" t="s">
        <v>318</v>
      </c>
      <c s="25" t="s">
        <v>47</v>
      </c>
      <c s="30" t="s">
        <v>319</v>
      </c>
      <c s="31" t="s">
        <v>133</v>
      </c>
      <c s="32">
        <v>69</v>
      </c>
      <c s="32">
        <v>0</v>
      </c>
      <c s="32">
        <f>ROUND(ROUND(H98,2)*ROUND(G98,2),2)</f>
      </c>
      <c r="O98">
        <f>(I98*21)/100</f>
      </c>
      <c t="s">
        <v>22</v>
      </c>
    </row>
    <row r="99" spans="1:5" ht="12.75">
      <c r="A99" s="33" t="s">
        <v>50</v>
      </c>
      <c r="E99" s="34" t="s">
        <v>250</v>
      </c>
    </row>
    <row r="100" spans="1:5" ht="12.75">
      <c r="A100" s="35" t="s">
        <v>52</v>
      </c>
      <c r="E100" s="36" t="s">
        <v>320</v>
      </c>
    </row>
    <row r="101" spans="1:5" ht="63.75">
      <c r="A101" t="s">
        <v>54</v>
      </c>
      <c r="E101" s="34" t="s">
        <v>125</v>
      </c>
    </row>
    <row r="102" spans="1:16" ht="12.75">
      <c r="A102" s="25" t="s">
        <v>45</v>
      </c>
      <c s="29" t="s">
        <v>321</v>
      </c>
      <c s="29" t="s">
        <v>322</v>
      </c>
      <c s="25" t="s">
        <v>57</v>
      </c>
      <c s="30" t="s">
        <v>323</v>
      </c>
      <c s="31" t="s">
        <v>122</v>
      </c>
      <c s="32">
        <v>3138</v>
      </c>
      <c s="32">
        <v>0</v>
      </c>
      <c s="32">
        <f>ROUND(ROUND(H102,2)*ROUND(G102,2),2)</f>
      </c>
      <c r="O102">
        <f>(I102*21)/100</f>
      </c>
      <c t="s">
        <v>22</v>
      </c>
    </row>
    <row r="103" spans="1:5" ht="12.75">
      <c r="A103" s="33" t="s">
        <v>50</v>
      </c>
      <c r="E103" s="34" t="s">
        <v>324</v>
      </c>
    </row>
    <row r="104" spans="1:5" ht="12.75">
      <c r="A104" s="35" t="s">
        <v>52</v>
      </c>
      <c r="E104" s="36" t="s">
        <v>325</v>
      </c>
    </row>
    <row r="105" spans="1:5" ht="63.75">
      <c r="A105" t="s">
        <v>54</v>
      </c>
      <c r="E105" s="34" t="s">
        <v>125</v>
      </c>
    </row>
    <row r="106" spans="1:16" ht="12.75">
      <c r="A106" s="25" t="s">
        <v>45</v>
      </c>
      <c s="29" t="s">
        <v>326</v>
      </c>
      <c s="29" t="s">
        <v>322</v>
      </c>
      <c s="25" t="s">
        <v>60</v>
      </c>
      <c s="30" t="s">
        <v>323</v>
      </c>
      <c s="31" t="s">
        <v>122</v>
      </c>
      <c s="32">
        <v>1778</v>
      </c>
      <c s="32">
        <v>0</v>
      </c>
      <c s="32">
        <f>ROUND(ROUND(H106,2)*ROUND(G106,2),2)</f>
      </c>
      <c r="O106">
        <f>(I106*21)/100</f>
      </c>
      <c t="s">
        <v>22</v>
      </c>
    </row>
    <row r="107" spans="1:5" ht="12.75">
      <c r="A107" s="33" t="s">
        <v>50</v>
      </c>
      <c r="E107" s="34" t="s">
        <v>327</v>
      </c>
    </row>
    <row r="108" spans="1:5" ht="12.75">
      <c r="A108" s="35" t="s">
        <v>52</v>
      </c>
      <c r="E108" s="36" t="s">
        <v>328</v>
      </c>
    </row>
    <row r="109" spans="1:5" ht="63.75">
      <c r="A109" t="s">
        <v>54</v>
      </c>
      <c r="E109" s="34" t="s">
        <v>125</v>
      </c>
    </row>
    <row r="110" spans="1:16" ht="12.75">
      <c r="A110" s="25" t="s">
        <v>45</v>
      </c>
      <c s="29" t="s">
        <v>329</v>
      </c>
      <c s="29" t="s">
        <v>322</v>
      </c>
      <c s="25" t="s">
        <v>62</v>
      </c>
      <c s="30" t="s">
        <v>323</v>
      </c>
      <c s="31" t="s">
        <v>122</v>
      </c>
      <c s="32">
        <v>769</v>
      </c>
      <c s="32">
        <v>0</v>
      </c>
      <c s="32">
        <f>ROUND(ROUND(H110,2)*ROUND(G110,2),2)</f>
      </c>
      <c r="O110">
        <f>(I110*21)/100</f>
      </c>
      <c t="s">
        <v>22</v>
      </c>
    </row>
    <row r="111" spans="1:5" ht="12.75">
      <c r="A111" s="33" t="s">
        <v>50</v>
      </c>
      <c r="E111" s="34" t="s">
        <v>324</v>
      </c>
    </row>
    <row r="112" spans="1:5" ht="38.25">
      <c r="A112" s="35" t="s">
        <v>52</v>
      </c>
      <c r="E112" s="36" t="s">
        <v>330</v>
      </c>
    </row>
    <row r="113" spans="1:5" ht="63.75">
      <c r="A113" t="s">
        <v>54</v>
      </c>
      <c r="E113" s="34" t="s">
        <v>125</v>
      </c>
    </row>
    <row r="114" spans="1:16" ht="12.75">
      <c r="A114" s="25" t="s">
        <v>45</v>
      </c>
      <c s="29" t="s">
        <v>331</v>
      </c>
      <c s="29" t="s">
        <v>126</v>
      </c>
      <c s="25" t="s">
        <v>47</v>
      </c>
      <c s="30" t="s">
        <v>127</v>
      </c>
      <c s="31" t="s">
        <v>122</v>
      </c>
      <c s="32">
        <v>2265</v>
      </c>
      <c s="32">
        <v>0</v>
      </c>
      <c s="32">
        <f>ROUND(ROUND(H114,2)*ROUND(G114,2),2)</f>
      </c>
      <c r="O114">
        <f>(I114*21)/100</f>
      </c>
      <c t="s">
        <v>22</v>
      </c>
    </row>
    <row r="115" spans="1:5" ht="12.75">
      <c r="A115" s="33" t="s">
        <v>50</v>
      </c>
      <c r="E115" s="34" t="s">
        <v>47</v>
      </c>
    </row>
    <row r="116" spans="1:5" ht="38.25">
      <c r="A116" s="35" t="s">
        <v>52</v>
      </c>
      <c r="E116" s="36" t="s">
        <v>332</v>
      </c>
    </row>
    <row r="117" spans="1:5" ht="38.25">
      <c r="A117" t="s">
        <v>54</v>
      </c>
      <c r="E117" s="34" t="s">
        <v>129</v>
      </c>
    </row>
    <row r="118" spans="1:16" ht="12.75">
      <c r="A118" s="25" t="s">
        <v>45</v>
      </c>
      <c s="29" t="s">
        <v>333</v>
      </c>
      <c s="29" t="s">
        <v>334</v>
      </c>
      <c s="25" t="s">
        <v>47</v>
      </c>
      <c s="30" t="s">
        <v>335</v>
      </c>
      <c s="31" t="s">
        <v>122</v>
      </c>
      <c s="32">
        <v>16.35</v>
      </c>
      <c s="32">
        <v>0</v>
      </c>
      <c s="32">
        <f>ROUND(ROUND(H118,2)*ROUND(G118,2),2)</f>
      </c>
      <c r="O118">
        <f>(I118*21)/100</f>
      </c>
      <c t="s">
        <v>22</v>
      </c>
    </row>
    <row r="119" spans="1:5" ht="12.75">
      <c r="A119" s="33" t="s">
        <v>50</v>
      </c>
      <c r="E119" s="34" t="s">
        <v>47</v>
      </c>
    </row>
    <row r="120" spans="1:5" ht="12.75">
      <c r="A120" s="35" t="s">
        <v>52</v>
      </c>
      <c r="E120" s="36" t="s">
        <v>336</v>
      </c>
    </row>
    <row r="121" spans="1:5" ht="369.75">
      <c r="A121" t="s">
        <v>54</v>
      </c>
      <c r="E121" s="34" t="s">
        <v>337</v>
      </c>
    </row>
    <row r="122" spans="1:16" ht="12.75">
      <c r="A122" s="25" t="s">
        <v>45</v>
      </c>
      <c s="29" t="s">
        <v>338</v>
      </c>
      <c s="29" t="s">
        <v>339</v>
      </c>
      <c s="25" t="s">
        <v>47</v>
      </c>
      <c s="30" t="s">
        <v>340</v>
      </c>
      <c s="31" t="s">
        <v>185</v>
      </c>
      <c s="32">
        <v>308</v>
      </c>
      <c s="32">
        <v>0</v>
      </c>
      <c s="32">
        <f>ROUND(ROUND(H122,2)*ROUND(G122,2),2)</f>
      </c>
      <c r="O122">
        <f>(I122*21)/100</f>
      </c>
      <c t="s">
        <v>22</v>
      </c>
    </row>
    <row r="123" spans="1:5" ht="12.75">
      <c r="A123" s="33" t="s">
        <v>50</v>
      </c>
      <c r="E123" s="34" t="s">
        <v>47</v>
      </c>
    </row>
    <row r="124" spans="1:5" ht="12.75">
      <c r="A124" s="35" t="s">
        <v>52</v>
      </c>
      <c r="E124" s="36" t="s">
        <v>341</v>
      </c>
    </row>
    <row r="125" spans="1:5" ht="38.25">
      <c r="A125" t="s">
        <v>54</v>
      </c>
      <c r="E125" s="34" t="s">
        <v>342</v>
      </c>
    </row>
    <row r="126" spans="1:18" ht="12.75" customHeight="1">
      <c r="A126" s="6" t="s">
        <v>43</v>
      </c>
      <c s="6"/>
      <c s="39" t="s">
        <v>40</v>
      </c>
      <c s="6"/>
      <c s="27" t="s">
        <v>130</v>
      </c>
      <c s="6"/>
      <c s="6"/>
      <c s="6"/>
      <c s="40">
        <f>0+Q126</f>
      </c>
      <c r="O126">
        <f>0+R126</f>
      </c>
      <c r="Q126">
        <f>0+I127+I131+I135+I139+I143</f>
      </c>
      <c>
        <f>0+O127+O131+O135+O139+O143</f>
      </c>
    </row>
    <row r="127" spans="1:16" ht="12.75">
      <c r="A127" s="25" t="s">
        <v>45</v>
      </c>
      <c s="29" t="s">
        <v>343</v>
      </c>
      <c s="29" t="s">
        <v>344</v>
      </c>
      <c s="25" t="s">
        <v>47</v>
      </c>
      <c s="30" t="s">
        <v>345</v>
      </c>
      <c s="31" t="s">
        <v>133</v>
      </c>
      <c s="32">
        <v>117</v>
      </c>
      <c s="32">
        <v>0</v>
      </c>
      <c s="32">
        <f>ROUND(ROUND(H127,2)*ROUND(G127,2),2)</f>
      </c>
      <c r="O127">
        <f>(I127*21)/100</f>
      </c>
      <c t="s">
        <v>22</v>
      </c>
    </row>
    <row r="128" spans="1:5" ht="12.75">
      <c r="A128" s="33" t="s">
        <v>50</v>
      </c>
      <c r="E128" s="34" t="s">
        <v>47</v>
      </c>
    </row>
    <row r="129" spans="1:5" ht="12.75">
      <c r="A129" s="35" t="s">
        <v>52</v>
      </c>
      <c r="E129" s="36" t="s">
        <v>346</v>
      </c>
    </row>
    <row r="130" spans="1:5" ht="38.25">
      <c r="A130" t="s">
        <v>54</v>
      </c>
      <c r="E130" s="34" t="s">
        <v>136</v>
      </c>
    </row>
    <row r="131" spans="1:16" ht="25.5">
      <c r="A131" s="25" t="s">
        <v>45</v>
      </c>
      <c s="29" t="s">
        <v>347</v>
      </c>
      <c s="29" t="s">
        <v>348</v>
      </c>
      <c s="25" t="s">
        <v>47</v>
      </c>
      <c s="30" t="s">
        <v>349</v>
      </c>
      <c s="31" t="s">
        <v>133</v>
      </c>
      <c s="32">
        <v>1616</v>
      </c>
      <c s="32">
        <v>0</v>
      </c>
      <c s="32">
        <f>ROUND(ROUND(H131,2)*ROUND(G131,2),2)</f>
      </c>
      <c r="O131">
        <f>(I131*21)/100</f>
      </c>
      <c t="s">
        <v>22</v>
      </c>
    </row>
    <row r="132" spans="1:5" ht="12.75">
      <c r="A132" s="33" t="s">
        <v>50</v>
      </c>
      <c r="E132" s="34" t="s">
        <v>260</v>
      </c>
    </row>
    <row r="133" spans="1:5" ht="12.75">
      <c r="A133" s="35" t="s">
        <v>52</v>
      </c>
      <c r="E133" s="36" t="s">
        <v>350</v>
      </c>
    </row>
    <row r="134" spans="1:5" ht="38.25">
      <c r="A134" t="s">
        <v>54</v>
      </c>
      <c r="E134" s="34" t="s">
        <v>136</v>
      </c>
    </row>
    <row r="135" spans="1:16" ht="12.75">
      <c r="A135" s="25" t="s">
        <v>45</v>
      </c>
      <c s="29" t="s">
        <v>351</v>
      </c>
      <c s="29" t="s">
        <v>352</v>
      </c>
      <c s="25" t="s">
        <v>47</v>
      </c>
      <c s="30" t="s">
        <v>353</v>
      </c>
      <c s="31" t="s">
        <v>89</v>
      </c>
      <c s="32">
        <v>65</v>
      </c>
      <c s="32">
        <v>0</v>
      </c>
      <c s="32">
        <f>ROUND(ROUND(H135,2)*ROUND(G135,2),2)</f>
      </c>
      <c r="O135">
        <f>(I135*21)/100</f>
      </c>
      <c t="s">
        <v>22</v>
      </c>
    </row>
    <row r="136" spans="1:5" ht="12.75">
      <c r="A136" s="33" t="s">
        <v>50</v>
      </c>
      <c r="E136" s="34" t="s">
        <v>47</v>
      </c>
    </row>
    <row r="137" spans="1:5" ht="12.75">
      <c r="A137" s="35" t="s">
        <v>52</v>
      </c>
      <c r="E137" s="36" t="s">
        <v>354</v>
      </c>
    </row>
    <row r="138" spans="1:5" ht="25.5">
      <c r="A138" t="s">
        <v>54</v>
      </c>
      <c r="E138" s="34" t="s">
        <v>355</v>
      </c>
    </row>
    <row r="139" spans="1:16" ht="12.75">
      <c r="A139" s="25" t="s">
        <v>45</v>
      </c>
      <c s="29" t="s">
        <v>356</v>
      </c>
      <c s="29" t="s">
        <v>357</v>
      </c>
      <c s="25" t="s">
        <v>358</v>
      </c>
      <c s="30" t="s">
        <v>359</v>
      </c>
      <c s="31" t="s">
        <v>49</v>
      </c>
      <c s="32">
        <v>1</v>
      </c>
      <c s="32">
        <v>0</v>
      </c>
      <c s="32">
        <f>ROUND(ROUND(H139,2)*ROUND(G139,2),2)</f>
      </c>
      <c r="O139">
        <f>(I139*21)/100</f>
      </c>
      <c t="s">
        <v>22</v>
      </c>
    </row>
    <row r="140" spans="1:5" ht="38.25">
      <c r="A140" s="33" t="s">
        <v>50</v>
      </c>
      <c r="E140" s="34" t="s">
        <v>360</v>
      </c>
    </row>
    <row r="141" spans="1:5" ht="12.75">
      <c r="A141" s="35" t="s">
        <v>52</v>
      </c>
      <c r="E141" s="36" t="s">
        <v>53</v>
      </c>
    </row>
    <row r="142" spans="1:5" ht="25.5">
      <c r="A142" t="s">
        <v>54</v>
      </c>
      <c r="E142" s="34" t="s">
        <v>361</v>
      </c>
    </row>
    <row r="143" spans="1:16" ht="12.75">
      <c r="A143" s="25" t="s">
        <v>45</v>
      </c>
      <c s="29" t="s">
        <v>362</v>
      </c>
      <c s="29" t="s">
        <v>142</v>
      </c>
      <c s="25" t="s">
        <v>47</v>
      </c>
      <c s="30" t="s">
        <v>143</v>
      </c>
      <c s="31" t="s">
        <v>122</v>
      </c>
      <c s="32">
        <v>6.4</v>
      </c>
      <c s="32">
        <v>0</v>
      </c>
      <c s="32">
        <f>ROUND(ROUND(H143,2)*ROUND(G143,2),2)</f>
      </c>
      <c r="O143">
        <f>(I143*21)/100</f>
      </c>
      <c t="s">
        <v>22</v>
      </c>
    </row>
    <row r="144" spans="1:5" ht="12.75">
      <c r="A144" s="33" t="s">
        <v>50</v>
      </c>
      <c r="E144" s="34" t="s">
        <v>47</v>
      </c>
    </row>
    <row r="145" spans="1:5" ht="12.75">
      <c r="A145" s="35" t="s">
        <v>52</v>
      </c>
      <c r="E145" s="36" t="s">
        <v>363</v>
      </c>
    </row>
    <row r="146" spans="1:5" ht="102">
      <c r="A146" t="s">
        <v>54</v>
      </c>
      <c r="E146" s="34" t="s">
        <v>141</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7.xml><?xml version="1.0" encoding="utf-8"?>
<worksheet xmlns="http://schemas.openxmlformats.org/spreadsheetml/2006/main" xmlns:r="http://schemas.openxmlformats.org/officeDocument/2006/relationships">
  <sheetPr>
    <pageSetUpPr fitToPage="1"/>
  </sheetPr>
  <dimension ref="A1:R8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0+O8+O13+O70</f>
      </c>
      <c t="s">
        <v>23</v>
      </c>
    </row>
    <row r="3" spans="1:16" ht="15" customHeight="1">
      <c r="A3" t="s">
        <v>12</v>
      </c>
      <c s="12" t="s">
        <v>14</v>
      </c>
      <c s="13" t="s">
        <v>15</v>
      </c>
      <c s="1"/>
      <c s="14" t="s">
        <v>16</v>
      </c>
      <c s="1"/>
      <c s="9"/>
      <c s="8" t="s">
        <v>364</v>
      </c>
      <c s="37">
        <f>0+I8+I13+I70</f>
      </c>
      <c r="O3" t="s">
        <v>19</v>
      </c>
      <c t="s">
        <v>22</v>
      </c>
    </row>
    <row r="4" spans="1:16" ht="15" customHeight="1">
      <c r="A4" t="s">
        <v>17</v>
      </c>
      <c s="16" t="s">
        <v>18</v>
      </c>
      <c s="17" t="s">
        <v>364</v>
      </c>
      <c s="6"/>
      <c s="18" t="s">
        <v>365</v>
      </c>
      <c s="6"/>
      <c s="6"/>
      <c s="19"/>
      <c s="19"/>
      <c r="O4" t="s">
        <v>20</v>
      </c>
      <c t="s">
        <v>22</v>
      </c>
    </row>
    <row r="5" spans="1:16" ht="12.75" customHeight="1">
      <c r="A5" s="15" t="s">
        <v>26</v>
      </c>
      <c s="15" t="s">
        <v>28</v>
      </c>
      <c s="15" t="s">
        <v>30</v>
      </c>
      <c s="15" t="s">
        <v>31</v>
      </c>
      <c s="15" t="s">
        <v>32</v>
      </c>
      <c s="15" t="s">
        <v>34</v>
      </c>
      <c s="15" t="s">
        <v>36</v>
      </c>
      <c s="15" t="s">
        <v>38</v>
      </c>
      <c s="15"/>
      <c r="O5" t="s">
        <v>21</v>
      </c>
      <c t="s">
        <v>22</v>
      </c>
    </row>
    <row r="6" spans="1:9" ht="12.75" customHeight="1">
      <c r="A6" s="15"/>
      <c s="15"/>
      <c s="15"/>
      <c s="15"/>
      <c s="15"/>
      <c s="15"/>
      <c s="15"/>
      <c s="15" t="s">
        <v>39</v>
      </c>
      <c s="15" t="s">
        <v>41</v>
      </c>
    </row>
    <row r="7" spans="1:9" ht="12.75" customHeight="1">
      <c r="A7" s="15" t="s">
        <v>27</v>
      </c>
      <c s="15" t="s">
        <v>29</v>
      </c>
      <c s="15" t="s">
        <v>22</v>
      </c>
      <c s="15" t="s">
        <v>23</v>
      </c>
      <c s="15" t="s">
        <v>33</v>
      </c>
      <c s="15" t="s">
        <v>35</v>
      </c>
      <c s="15" t="s">
        <v>37</v>
      </c>
      <c s="15" t="s">
        <v>40</v>
      </c>
      <c s="15" t="s">
        <v>42</v>
      </c>
    </row>
    <row r="8" spans="1:18" ht="12.75" customHeight="1">
      <c r="A8" s="19" t="s">
        <v>43</v>
      </c>
      <c s="19"/>
      <c s="26" t="s">
        <v>27</v>
      </c>
      <c s="19"/>
      <c s="27" t="s">
        <v>44</v>
      </c>
      <c s="19"/>
      <c s="19"/>
      <c s="19"/>
      <c s="28">
        <f>0+Q8</f>
      </c>
      <c r="O8">
        <f>0+R8</f>
      </c>
      <c r="Q8">
        <f>0+I9</f>
      </c>
      <c>
        <f>0+O9</f>
      </c>
    </row>
    <row r="9" spans="1:16" ht="12.75">
      <c r="A9" s="25" t="s">
        <v>45</v>
      </c>
      <c s="29" t="s">
        <v>29</v>
      </c>
      <c s="29" t="s">
        <v>103</v>
      </c>
      <c s="25" t="s">
        <v>60</v>
      </c>
      <c s="30" t="s">
        <v>104</v>
      </c>
      <c s="31" t="s">
        <v>105</v>
      </c>
      <c s="32">
        <v>5.06</v>
      </c>
      <c s="32">
        <v>0</v>
      </c>
      <c s="32">
        <f>ROUND(ROUND(H9,2)*ROUND(G9,2),2)</f>
      </c>
      <c r="O9">
        <f>(I9*21)/100</f>
      </c>
      <c t="s">
        <v>22</v>
      </c>
    </row>
    <row r="10" spans="1:5" ht="12.75">
      <c r="A10" s="33" t="s">
        <v>50</v>
      </c>
      <c r="E10" s="34" t="s">
        <v>47</v>
      </c>
    </row>
    <row r="11" spans="1:5" ht="12.75">
      <c r="A11" s="35" t="s">
        <v>52</v>
      </c>
      <c r="E11" s="36" t="s">
        <v>366</v>
      </c>
    </row>
    <row r="12" spans="1:5" ht="25.5">
      <c r="A12" t="s">
        <v>54</v>
      </c>
      <c r="E12" s="34" t="s">
        <v>108</v>
      </c>
    </row>
    <row r="13" spans="1:18" ht="12.75" customHeight="1">
      <c r="A13" s="6" t="s">
        <v>43</v>
      </c>
      <c s="6"/>
      <c s="39" t="s">
        <v>29</v>
      </c>
      <c s="6"/>
      <c s="27" t="s">
        <v>119</v>
      </c>
      <c s="6"/>
      <c s="6"/>
      <c s="6"/>
      <c s="40">
        <f>0+Q13</f>
      </c>
      <c r="O13">
        <f>0+R13</f>
      </c>
      <c r="Q13">
        <f>0+I14+I18+I22+I26+I30+I34+I38+I42+I46+I50+I54+I58+I62+I66</f>
      </c>
      <c>
        <f>0+O14+O18+O22+O26+O30+O34+O38+O42+O46+O50+O54+O58+O62+O66</f>
      </c>
    </row>
    <row r="14" spans="1:16" ht="12.75">
      <c r="A14" s="25" t="s">
        <v>45</v>
      </c>
      <c s="29" t="s">
        <v>22</v>
      </c>
      <c s="29" t="s">
        <v>248</v>
      </c>
      <c s="25" t="s">
        <v>47</v>
      </c>
      <c s="30" t="s">
        <v>249</v>
      </c>
      <c s="31" t="s">
        <v>185</v>
      </c>
      <c s="32">
        <v>9318</v>
      </c>
      <c s="32">
        <v>0</v>
      </c>
      <c s="32">
        <f>ROUND(ROUND(H14,2)*ROUND(G14,2),2)</f>
      </c>
      <c r="O14">
        <f>(I14*21)/100</f>
      </c>
      <c t="s">
        <v>22</v>
      </c>
    </row>
    <row r="15" spans="1:5" ht="12.75">
      <c r="A15" s="33" t="s">
        <v>50</v>
      </c>
      <c r="E15" s="34" t="s">
        <v>250</v>
      </c>
    </row>
    <row r="16" spans="1:5" ht="12.75">
      <c r="A16" s="35" t="s">
        <v>52</v>
      </c>
      <c r="E16" s="36" t="s">
        <v>367</v>
      </c>
    </row>
    <row r="17" spans="1:5" ht="12.75">
      <c r="A17" t="s">
        <v>54</v>
      </c>
      <c r="E17" s="34" t="s">
        <v>252</v>
      </c>
    </row>
    <row r="18" spans="1:16" ht="12.75">
      <c r="A18" s="25" t="s">
        <v>45</v>
      </c>
      <c s="29" t="s">
        <v>23</v>
      </c>
      <c s="29" t="s">
        <v>280</v>
      </c>
      <c s="25" t="s">
        <v>47</v>
      </c>
      <c s="30" t="s">
        <v>281</v>
      </c>
      <c s="31" t="s">
        <v>122</v>
      </c>
      <c s="32">
        <v>2</v>
      </c>
      <c s="32">
        <v>0</v>
      </c>
      <c s="32">
        <f>ROUND(ROUND(H18,2)*ROUND(G18,2),2)</f>
      </c>
      <c r="O18">
        <f>(I18*21)/100</f>
      </c>
      <c t="s">
        <v>22</v>
      </c>
    </row>
    <row r="19" spans="1:5" ht="12.75">
      <c r="A19" s="33" t="s">
        <v>50</v>
      </c>
      <c r="E19" s="34" t="s">
        <v>250</v>
      </c>
    </row>
    <row r="20" spans="1:5" ht="12.75">
      <c r="A20" s="35" t="s">
        <v>52</v>
      </c>
      <c r="E20" s="36" t="s">
        <v>95</v>
      </c>
    </row>
    <row r="21" spans="1:5" ht="63.75">
      <c r="A21" t="s">
        <v>54</v>
      </c>
      <c r="E21" s="34" t="s">
        <v>125</v>
      </c>
    </row>
    <row r="22" spans="1:16" ht="12.75">
      <c r="A22" s="25" t="s">
        <v>45</v>
      </c>
      <c s="29" t="s">
        <v>33</v>
      </c>
      <c s="29" t="s">
        <v>283</v>
      </c>
      <c s="25" t="s">
        <v>47</v>
      </c>
      <c s="30" t="s">
        <v>284</v>
      </c>
      <c s="31" t="s">
        <v>122</v>
      </c>
      <c s="32">
        <v>35</v>
      </c>
      <c s="32">
        <v>0</v>
      </c>
      <c s="32">
        <f>ROUND(ROUND(H22,2)*ROUND(G22,2),2)</f>
      </c>
      <c r="O22">
        <f>(I22*21)/100</f>
      </c>
      <c t="s">
        <v>22</v>
      </c>
    </row>
    <row r="23" spans="1:5" ht="12.75">
      <c r="A23" s="33" t="s">
        <v>50</v>
      </c>
      <c r="E23" s="34" t="s">
        <v>250</v>
      </c>
    </row>
    <row r="24" spans="1:5" ht="12.75">
      <c r="A24" s="35" t="s">
        <v>52</v>
      </c>
      <c r="E24" s="36" t="s">
        <v>368</v>
      </c>
    </row>
    <row r="25" spans="1:5" ht="63.75">
      <c r="A25" t="s">
        <v>54</v>
      </c>
      <c r="E25" s="34" t="s">
        <v>125</v>
      </c>
    </row>
    <row r="26" spans="1:16" ht="12.75">
      <c r="A26" s="25" t="s">
        <v>45</v>
      </c>
      <c s="29" t="s">
        <v>35</v>
      </c>
      <c s="29" t="s">
        <v>286</v>
      </c>
      <c s="25" t="s">
        <v>47</v>
      </c>
      <c s="30" t="s">
        <v>287</v>
      </c>
      <c s="31" t="s">
        <v>185</v>
      </c>
      <c s="32">
        <v>1.2</v>
      </c>
      <c s="32">
        <v>0</v>
      </c>
      <c s="32">
        <f>ROUND(ROUND(H26,2)*ROUND(G26,2),2)</f>
      </c>
      <c r="O26">
        <f>(I26*21)/100</f>
      </c>
      <c t="s">
        <v>22</v>
      </c>
    </row>
    <row r="27" spans="1:5" ht="12.75">
      <c r="A27" s="33" t="s">
        <v>50</v>
      </c>
      <c r="E27" s="34" t="s">
        <v>260</v>
      </c>
    </row>
    <row r="28" spans="1:5" ht="12.75">
      <c r="A28" s="35" t="s">
        <v>52</v>
      </c>
      <c r="E28" s="36" t="s">
        <v>369</v>
      </c>
    </row>
    <row r="29" spans="1:5" ht="63.75">
      <c r="A29" t="s">
        <v>54</v>
      </c>
      <c r="E29" s="34" t="s">
        <v>289</v>
      </c>
    </row>
    <row r="30" spans="1:16" ht="25.5">
      <c r="A30" s="25" t="s">
        <v>45</v>
      </c>
      <c s="29" t="s">
        <v>37</v>
      </c>
      <c s="29" t="s">
        <v>290</v>
      </c>
      <c s="25" t="s">
        <v>47</v>
      </c>
      <c s="30" t="s">
        <v>291</v>
      </c>
      <c s="31" t="s">
        <v>122</v>
      </c>
      <c s="32">
        <v>32.4</v>
      </c>
      <c s="32">
        <v>0</v>
      </c>
      <c s="32">
        <f>ROUND(ROUND(H30,2)*ROUND(G30,2),2)</f>
      </c>
      <c r="O30">
        <f>(I30*21)/100</f>
      </c>
      <c t="s">
        <v>22</v>
      </c>
    </row>
    <row r="31" spans="1:5" ht="12.75">
      <c r="A31" s="33" t="s">
        <v>50</v>
      </c>
      <c r="E31" s="34" t="s">
        <v>250</v>
      </c>
    </row>
    <row r="32" spans="1:5" ht="12.75">
      <c r="A32" s="35" t="s">
        <v>52</v>
      </c>
      <c r="E32" s="36" t="s">
        <v>370</v>
      </c>
    </row>
    <row r="33" spans="1:5" ht="63.75">
      <c r="A33" t="s">
        <v>54</v>
      </c>
      <c r="E33" s="34" t="s">
        <v>293</v>
      </c>
    </row>
    <row r="34" spans="1:16" ht="25.5">
      <c r="A34" s="25" t="s">
        <v>45</v>
      </c>
      <c s="29" t="s">
        <v>70</v>
      </c>
      <c s="29" t="s">
        <v>306</v>
      </c>
      <c s="25" t="s">
        <v>47</v>
      </c>
      <c s="30" t="s">
        <v>307</v>
      </c>
      <c s="31" t="s">
        <v>122</v>
      </c>
      <c s="32">
        <v>73</v>
      </c>
      <c s="32">
        <v>0</v>
      </c>
      <c s="32">
        <f>ROUND(ROUND(H34,2)*ROUND(G34,2),2)</f>
      </c>
      <c r="O34">
        <f>(I34*21)/100</f>
      </c>
      <c t="s">
        <v>22</v>
      </c>
    </row>
    <row r="35" spans="1:5" ht="12.75">
      <c r="A35" s="33" t="s">
        <v>50</v>
      </c>
      <c r="E35" s="34" t="s">
        <v>250</v>
      </c>
    </row>
    <row r="36" spans="1:5" ht="38.25">
      <c r="A36" s="35" t="s">
        <v>52</v>
      </c>
      <c r="E36" s="36" t="s">
        <v>371</v>
      </c>
    </row>
    <row r="37" spans="1:5" ht="63.75">
      <c r="A37" t="s">
        <v>54</v>
      </c>
      <c r="E37" s="34" t="s">
        <v>125</v>
      </c>
    </row>
    <row r="38" spans="1:16" ht="12.75">
      <c r="A38" s="25" t="s">
        <v>45</v>
      </c>
      <c s="29" t="s">
        <v>76</v>
      </c>
      <c s="29" t="s">
        <v>310</v>
      </c>
      <c s="25" t="s">
        <v>47</v>
      </c>
      <c s="30" t="s">
        <v>311</v>
      </c>
      <c s="31" t="s">
        <v>133</v>
      </c>
      <c s="32">
        <v>291</v>
      </c>
      <c s="32">
        <v>0</v>
      </c>
      <c s="32">
        <f>ROUND(ROUND(H38,2)*ROUND(G38,2),2)</f>
      </c>
      <c r="O38">
        <f>(I38*21)/100</f>
      </c>
      <c t="s">
        <v>22</v>
      </c>
    </row>
    <row r="39" spans="1:5" ht="12.75">
      <c r="A39" s="33" t="s">
        <v>50</v>
      </c>
      <c r="E39" s="34" t="s">
        <v>250</v>
      </c>
    </row>
    <row r="40" spans="1:5" ht="38.25">
      <c r="A40" s="35" t="s">
        <v>52</v>
      </c>
      <c r="E40" s="36" t="s">
        <v>372</v>
      </c>
    </row>
    <row r="41" spans="1:5" ht="63.75">
      <c r="A41" t="s">
        <v>54</v>
      </c>
      <c r="E41" s="34" t="s">
        <v>125</v>
      </c>
    </row>
    <row r="42" spans="1:16" ht="12.75">
      <c r="A42" s="25" t="s">
        <v>45</v>
      </c>
      <c s="29" t="s">
        <v>40</v>
      </c>
      <c s="29" t="s">
        <v>314</v>
      </c>
      <c s="25" t="s">
        <v>47</v>
      </c>
      <c s="30" t="s">
        <v>315</v>
      </c>
      <c s="31" t="s">
        <v>133</v>
      </c>
      <c s="32">
        <v>83</v>
      </c>
      <c s="32">
        <v>0</v>
      </c>
      <c s="32">
        <f>ROUND(ROUND(H42,2)*ROUND(G42,2),2)</f>
      </c>
      <c r="O42">
        <f>(I42*21)/100</f>
      </c>
      <c t="s">
        <v>22</v>
      </c>
    </row>
    <row r="43" spans="1:5" ht="12.75">
      <c r="A43" s="33" t="s">
        <v>50</v>
      </c>
      <c r="E43" s="34" t="s">
        <v>250</v>
      </c>
    </row>
    <row r="44" spans="1:5" ht="12.75">
      <c r="A44" s="35" t="s">
        <v>52</v>
      </c>
      <c r="E44" s="36" t="s">
        <v>373</v>
      </c>
    </row>
    <row r="45" spans="1:5" ht="63.75">
      <c r="A45" t="s">
        <v>54</v>
      </c>
      <c r="E45" s="34" t="s">
        <v>125</v>
      </c>
    </row>
    <row r="46" spans="1:16" ht="12.75">
      <c r="A46" s="25" t="s">
        <v>45</v>
      </c>
      <c s="29" t="s">
        <v>42</v>
      </c>
      <c s="29" t="s">
        <v>318</v>
      </c>
      <c s="25" t="s">
        <v>47</v>
      </c>
      <c s="30" t="s">
        <v>319</v>
      </c>
      <c s="31" t="s">
        <v>133</v>
      </c>
      <c s="32">
        <v>13</v>
      </c>
      <c s="32">
        <v>0</v>
      </c>
      <c s="32">
        <f>ROUND(ROUND(H46,2)*ROUND(G46,2),2)</f>
      </c>
      <c r="O46">
        <f>(I46*21)/100</f>
      </c>
      <c t="s">
        <v>22</v>
      </c>
    </row>
    <row r="47" spans="1:5" ht="12.75">
      <c r="A47" s="33" t="s">
        <v>50</v>
      </c>
      <c r="E47" s="34" t="s">
        <v>250</v>
      </c>
    </row>
    <row r="48" spans="1:5" ht="12.75">
      <c r="A48" s="35" t="s">
        <v>52</v>
      </c>
      <c r="E48" s="36" t="s">
        <v>374</v>
      </c>
    </row>
    <row r="49" spans="1:5" ht="63.75">
      <c r="A49" t="s">
        <v>54</v>
      </c>
      <c r="E49" s="34" t="s">
        <v>125</v>
      </c>
    </row>
    <row r="50" spans="1:16" ht="12.75">
      <c r="A50" s="25" t="s">
        <v>45</v>
      </c>
      <c s="29" t="s">
        <v>86</v>
      </c>
      <c s="29" t="s">
        <v>322</v>
      </c>
      <c s="25" t="s">
        <v>57</v>
      </c>
      <c s="30" t="s">
        <v>323</v>
      </c>
      <c s="31" t="s">
        <v>122</v>
      </c>
      <c s="32">
        <v>483</v>
      </c>
      <c s="32">
        <v>0</v>
      </c>
      <c s="32">
        <f>ROUND(ROUND(H50,2)*ROUND(G50,2),2)</f>
      </c>
      <c r="O50">
        <f>(I50*21)/100</f>
      </c>
      <c t="s">
        <v>22</v>
      </c>
    </row>
    <row r="51" spans="1:5" ht="12.75">
      <c r="A51" s="33" t="s">
        <v>50</v>
      </c>
      <c r="E51" s="34" t="s">
        <v>375</v>
      </c>
    </row>
    <row r="52" spans="1:5" ht="12.75">
      <c r="A52" s="35" t="s">
        <v>52</v>
      </c>
      <c r="E52" s="36" t="s">
        <v>376</v>
      </c>
    </row>
    <row r="53" spans="1:5" ht="63.75">
      <c r="A53" t="s">
        <v>54</v>
      </c>
      <c r="E53" s="34" t="s">
        <v>125</v>
      </c>
    </row>
    <row r="54" spans="1:16" ht="12.75">
      <c r="A54" s="25" t="s">
        <v>45</v>
      </c>
      <c s="29" t="s">
        <v>93</v>
      </c>
      <c s="29" t="s">
        <v>322</v>
      </c>
      <c s="25" t="s">
        <v>60</v>
      </c>
      <c s="30" t="s">
        <v>323</v>
      </c>
      <c s="31" t="s">
        <v>122</v>
      </c>
      <c s="32">
        <v>2049</v>
      </c>
      <c s="32">
        <v>0</v>
      </c>
      <c s="32">
        <f>ROUND(ROUND(H54,2)*ROUND(G54,2),2)</f>
      </c>
      <c r="O54">
        <f>(I54*21)/100</f>
      </c>
      <c t="s">
        <v>22</v>
      </c>
    </row>
    <row r="55" spans="1:5" ht="12.75">
      <c r="A55" s="33" t="s">
        <v>50</v>
      </c>
      <c r="E55" s="34" t="s">
        <v>173</v>
      </c>
    </row>
    <row r="56" spans="1:5" ht="12.75">
      <c r="A56" s="35" t="s">
        <v>52</v>
      </c>
      <c r="E56" s="36" t="s">
        <v>377</v>
      </c>
    </row>
    <row r="57" spans="1:5" ht="63.75">
      <c r="A57" t="s">
        <v>54</v>
      </c>
      <c r="E57" s="34" t="s">
        <v>125</v>
      </c>
    </row>
    <row r="58" spans="1:16" ht="12.75">
      <c r="A58" s="25" t="s">
        <v>45</v>
      </c>
      <c s="29" t="s">
        <v>96</v>
      </c>
      <c s="29" t="s">
        <v>322</v>
      </c>
      <c s="25" t="s">
        <v>62</v>
      </c>
      <c s="30" t="s">
        <v>323</v>
      </c>
      <c s="31" t="s">
        <v>122</v>
      </c>
      <c s="32">
        <v>529</v>
      </c>
      <c s="32">
        <v>0</v>
      </c>
      <c s="32">
        <f>ROUND(ROUND(H58,2)*ROUND(G58,2),2)</f>
      </c>
      <c r="O58">
        <f>(I58*21)/100</f>
      </c>
      <c t="s">
        <v>22</v>
      </c>
    </row>
    <row r="59" spans="1:5" ht="12.75">
      <c r="A59" s="33" t="s">
        <v>50</v>
      </c>
      <c r="E59" s="34" t="s">
        <v>324</v>
      </c>
    </row>
    <row r="60" spans="1:5" ht="38.25">
      <c r="A60" s="35" t="s">
        <v>52</v>
      </c>
      <c r="E60" s="36" t="s">
        <v>378</v>
      </c>
    </row>
    <row r="61" spans="1:5" ht="63.75">
      <c r="A61" t="s">
        <v>54</v>
      </c>
      <c r="E61" s="34" t="s">
        <v>125</v>
      </c>
    </row>
    <row r="62" spans="1:16" ht="12.75">
      <c r="A62" s="25" t="s">
        <v>45</v>
      </c>
      <c s="29" t="s">
        <v>159</v>
      </c>
      <c s="29" t="s">
        <v>334</v>
      </c>
      <c s="25" t="s">
        <v>47</v>
      </c>
      <c s="30" t="s">
        <v>335</v>
      </c>
      <c s="31" t="s">
        <v>122</v>
      </c>
      <c s="32">
        <v>26.85</v>
      </c>
      <c s="32">
        <v>0</v>
      </c>
      <c s="32">
        <f>ROUND(ROUND(H62,2)*ROUND(G62,2),2)</f>
      </c>
      <c r="O62">
        <f>(I62*21)/100</f>
      </c>
      <c t="s">
        <v>22</v>
      </c>
    </row>
    <row r="63" spans="1:5" ht="12.75">
      <c r="A63" s="33" t="s">
        <v>50</v>
      </c>
      <c r="E63" s="34" t="s">
        <v>47</v>
      </c>
    </row>
    <row r="64" spans="1:5" ht="12.75">
      <c r="A64" s="35" t="s">
        <v>52</v>
      </c>
      <c r="E64" s="36" t="s">
        <v>379</v>
      </c>
    </row>
    <row r="65" spans="1:5" ht="369.75">
      <c r="A65" t="s">
        <v>54</v>
      </c>
      <c r="E65" s="34" t="s">
        <v>337</v>
      </c>
    </row>
    <row r="66" spans="1:16" ht="12.75">
      <c r="A66" s="25" t="s">
        <v>45</v>
      </c>
      <c s="29" t="s">
        <v>164</v>
      </c>
      <c s="29" t="s">
        <v>339</v>
      </c>
      <c s="25" t="s">
        <v>47</v>
      </c>
      <c s="30" t="s">
        <v>340</v>
      </c>
      <c s="31" t="s">
        <v>185</v>
      </c>
      <c s="32">
        <v>128</v>
      </c>
      <c s="32">
        <v>0</v>
      </c>
      <c s="32">
        <f>ROUND(ROUND(H66,2)*ROUND(G66,2),2)</f>
      </c>
      <c r="O66">
        <f>(I66*21)/100</f>
      </c>
      <c t="s">
        <v>22</v>
      </c>
    </row>
    <row r="67" spans="1:5" ht="12.75">
      <c r="A67" s="33" t="s">
        <v>50</v>
      </c>
      <c r="E67" s="34" t="s">
        <v>47</v>
      </c>
    </row>
    <row r="68" spans="1:5" ht="12.75">
      <c r="A68" s="35" t="s">
        <v>52</v>
      </c>
      <c r="E68" s="36" t="s">
        <v>380</v>
      </c>
    </row>
    <row r="69" spans="1:5" ht="38.25">
      <c r="A69" t="s">
        <v>54</v>
      </c>
      <c r="E69" s="34" t="s">
        <v>342</v>
      </c>
    </row>
    <row r="70" spans="1:18" ht="12.75" customHeight="1">
      <c r="A70" s="6" t="s">
        <v>43</v>
      </c>
      <c s="6"/>
      <c s="39" t="s">
        <v>40</v>
      </c>
      <c s="6"/>
      <c s="27" t="s">
        <v>130</v>
      </c>
      <c s="6"/>
      <c s="6"/>
      <c s="6"/>
      <c s="40">
        <f>0+Q70</f>
      </c>
      <c r="O70">
        <f>0+R70</f>
      </c>
      <c r="Q70">
        <f>0+I71+I75+I79+I83</f>
      </c>
      <c>
        <f>0+O71+O75+O79+O83</f>
      </c>
    </row>
    <row r="71" spans="1:16" ht="12.75">
      <c r="A71" s="25" t="s">
        <v>45</v>
      </c>
      <c s="29" t="s">
        <v>170</v>
      </c>
      <c s="29" t="s">
        <v>344</v>
      </c>
      <c s="25" t="s">
        <v>47</v>
      </c>
      <c s="30" t="s">
        <v>345</v>
      </c>
      <c s="31" t="s">
        <v>133</v>
      </c>
      <c s="32">
        <v>22</v>
      </c>
      <c s="32">
        <v>0</v>
      </c>
      <c s="32">
        <f>ROUND(ROUND(H71,2)*ROUND(G71,2),2)</f>
      </c>
      <c r="O71">
        <f>(I71*21)/100</f>
      </c>
      <c t="s">
        <v>22</v>
      </c>
    </row>
    <row r="72" spans="1:5" ht="12.75">
      <c r="A72" s="33" t="s">
        <v>50</v>
      </c>
      <c r="E72" s="34" t="s">
        <v>47</v>
      </c>
    </row>
    <row r="73" spans="1:5" ht="12.75">
      <c r="A73" s="35" t="s">
        <v>52</v>
      </c>
      <c r="E73" s="36" t="s">
        <v>381</v>
      </c>
    </row>
    <row r="74" spans="1:5" ht="38.25">
      <c r="A74" t="s">
        <v>54</v>
      </c>
      <c r="E74" s="34" t="s">
        <v>136</v>
      </c>
    </row>
    <row r="75" spans="1:16" ht="12.75">
      <c r="A75" s="25" t="s">
        <v>45</v>
      </c>
      <c s="29" t="s">
        <v>176</v>
      </c>
      <c s="29" t="s">
        <v>352</v>
      </c>
      <c s="25" t="s">
        <v>47</v>
      </c>
      <c s="30" t="s">
        <v>353</v>
      </c>
      <c s="31" t="s">
        <v>89</v>
      </c>
      <c s="32">
        <v>28</v>
      </c>
      <c s="32">
        <v>0</v>
      </c>
      <c s="32">
        <f>ROUND(ROUND(H75,2)*ROUND(G75,2),2)</f>
      </c>
      <c r="O75">
        <f>(I75*21)/100</f>
      </c>
      <c t="s">
        <v>22</v>
      </c>
    </row>
    <row r="76" spans="1:5" ht="12.75">
      <c r="A76" s="33" t="s">
        <v>50</v>
      </c>
      <c r="E76" s="34" t="s">
        <v>47</v>
      </c>
    </row>
    <row r="77" spans="1:5" ht="12.75">
      <c r="A77" s="35" t="s">
        <v>52</v>
      </c>
      <c r="E77" s="36" t="s">
        <v>382</v>
      </c>
    </row>
    <row r="78" spans="1:5" ht="25.5">
      <c r="A78" t="s">
        <v>54</v>
      </c>
      <c r="E78" s="34" t="s">
        <v>355</v>
      </c>
    </row>
    <row r="79" spans="1:16" ht="12.75">
      <c r="A79" s="25" t="s">
        <v>45</v>
      </c>
      <c s="29" t="s">
        <v>182</v>
      </c>
      <c s="29" t="s">
        <v>357</v>
      </c>
      <c s="25" t="s">
        <v>358</v>
      </c>
      <c s="30" t="s">
        <v>359</v>
      </c>
      <c s="31" t="s">
        <v>49</v>
      </c>
      <c s="32">
        <v>1</v>
      </c>
      <c s="32">
        <v>0</v>
      </c>
      <c s="32">
        <f>ROUND(ROUND(H79,2)*ROUND(G79,2),2)</f>
      </c>
      <c r="O79">
        <f>(I79*21)/100</f>
      </c>
      <c t="s">
        <v>22</v>
      </c>
    </row>
    <row r="80" spans="1:5" ht="38.25">
      <c r="A80" s="33" t="s">
        <v>50</v>
      </c>
      <c r="E80" s="34" t="s">
        <v>360</v>
      </c>
    </row>
    <row r="81" spans="1:5" ht="12.75">
      <c r="A81" s="35" t="s">
        <v>52</v>
      </c>
      <c r="E81" s="36" t="s">
        <v>53</v>
      </c>
    </row>
    <row r="82" spans="1:5" ht="25.5">
      <c r="A82" t="s">
        <v>54</v>
      </c>
      <c r="E82" s="34" t="s">
        <v>361</v>
      </c>
    </row>
    <row r="83" spans="1:16" ht="12.75">
      <c r="A83" s="25" t="s">
        <v>45</v>
      </c>
      <c s="29" t="s">
        <v>303</v>
      </c>
      <c s="29" t="s">
        <v>142</v>
      </c>
      <c s="25" t="s">
        <v>47</v>
      </c>
      <c s="30" t="s">
        <v>143</v>
      </c>
      <c s="31" t="s">
        <v>122</v>
      </c>
      <c s="32">
        <v>2.2</v>
      </c>
      <c s="32">
        <v>0</v>
      </c>
      <c s="32">
        <f>ROUND(ROUND(H83,2)*ROUND(G83,2),2)</f>
      </c>
      <c r="O83">
        <f>(I83*21)/100</f>
      </c>
      <c t="s">
        <v>22</v>
      </c>
    </row>
    <row r="84" spans="1:5" ht="12.75">
      <c r="A84" s="33" t="s">
        <v>50</v>
      </c>
      <c r="E84" s="34" t="s">
        <v>47</v>
      </c>
    </row>
    <row r="85" spans="1:5" ht="12.75">
      <c r="A85" s="35" t="s">
        <v>52</v>
      </c>
      <c r="E85" s="36" t="s">
        <v>383</v>
      </c>
    </row>
    <row r="86" spans="1:5" ht="102">
      <c r="A86" t="s">
        <v>54</v>
      </c>
      <c r="E86" s="34" t="s">
        <v>141</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8.xml><?xml version="1.0" encoding="utf-8"?>
<worksheet xmlns="http://schemas.openxmlformats.org/spreadsheetml/2006/main" xmlns:r="http://schemas.openxmlformats.org/officeDocument/2006/relationships">
  <sheetPr>
    <pageSetUpPr fitToPage="1"/>
  </sheetPr>
  <dimension ref="A1:R43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0+O8+O17+O110+O143+O168+O197+O282+O295+O312</f>
      </c>
      <c t="s">
        <v>23</v>
      </c>
    </row>
    <row r="3" spans="1:16" ht="15" customHeight="1">
      <c r="A3" t="s">
        <v>12</v>
      </c>
      <c s="12" t="s">
        <v>14</v>
      </c>
      <c s="13" t="s">
        <v>15</v>
      </c>
      <c s="1"/>
      <c s="14" t="s">
        <v>16</v>
      </c>
      <c s="1"/>
      <c s="9"/>
      <c s="8" t="s">
        <v>384</v>
      </c>
      <c s="37">
        <f>0+I8+I17+I110+I143+I168+I197+I282+I295+I312</f>
      </c>
      <c r="O3" t="s">
        <v>19</v>
      </c>
      <c t="s">
        <v>22</v>
      </c>
    </row>
    <row r="4" spans="1:16" ht="15" customHeight="1">
      <c r="A4" t="s">
        <v>17</v>
      </c>
      <c s="16" t="s">
        <v>18</v>
      </c>
      <c s="17" t="s">
        <v>384</v>
      </c>
      <c s="6"/>
      <c s="18" t="s">
        <v>385</v>
      </c>
      <c s="6"/>
      <c s="6"/>
      <c s="19"/>
      <c s="19"/>
      <c r="O4" t="s">
        <v>20</v>
      </c>
      <c t="s">
        <v>22</v>
      </c>
    </row>
    <row r="5" spans="1:16" ht="12.75" customHeight="1">
      <c r="A5" s="15" t="s">
        <v>26</v>
      </c>
      <c s="15" t="s">
        <v>28</v>
      </c>
      <c s="15" t="s">
        <v>30</v>
      </c>
      <c s="15" t="s">
        <v>31</v>
      </c>
      <c s="15" t="s">
        <v>32</v>
      </c>
      <c s="15" t="s">
        <v>34</v>
      </c>
      <c s="15" t="s">
        <v>36</v>
      </c>
      <c s="15" t="s">
        <v>38</v>
      </c>
      <c s="15"/>
      <c r="O5" t="s">
        <v>21</v>
      </c>
      <c t="s">
        <v>22</v>
      </c>
    </row>
    <row r="6" spans="1:9" ht="12.75" customHeight="1">
      <c r="A6" s="15"/>
      <c s="15"/>
      <c s="15"/>
      <c s="15"/>
      <c s="15"/>
      <c s="15"/>
      <c s="15"/>
      <c s="15" t="s">
        <v>39</v>
      </c>
      <c s="15" t="s">
        <v>41</v>
      </c>
    </row>
    <row r="7" spans="1:9" ht="12.75" customHeight="1">
      <c r="A7" s="15" t="s">
        <v>27</v>
      </c>
      <c s="15" t="s">
        <v>29</v>
      </c>
      <c s="15" t="s">
        <v>22</v>
      </c>
      <c s="15" t="s">
        <v>23</v>
      </c>
      <c s="15" t="s">
        <v>33</v>
      </c>
      <c s="15" t="s">
        <v>35</v>
      </c>
      <c s="15" t="s">
        <v>37</v>
      </c>
      <c s="15" t="s">
        <v>40</v>
      </c>
      <c s="15" t="s">
        <v>42</v>
      </c>
    </row>
    <row r="8" spans="1:18" ht="12.75" customHeight="1">
      <c r="A8" s="19" t="s">
        <v>43</v>
      </c>
      <c s="19"/>
      <c s="26" t="s">
        <v>27</v>
      </c>
      <c s="19"/>
      <c s="27" t="s">
        <v>44</v>
      </c>
      <c s="19"/>
      <c s="19"/>
      <c s="19"/>
      <c s="28">
        <f>0+Q8</f>
      </c>
      <c r="O8">
        <f>0+R8</f>
      </c>
      <c r="Q8">
        <f>0+I9+I13</f>
      </c>
      <c>
        <f>0+O9+O13</f>
      </c>
    </row>
    <row r="9" spans="1:16" ht="12.75">
      <c r="A9" s="25" t="s">
        <v>45</v>
      </c>
      <c s="29" t="s">
        <v>29</v>
      </c>
      <c s="29" t="s">
        <v>103</v>
      </c>
      <c s="25" t="s">
        <v>47</v>
      </c>
      <c s="30" t="s">
        <v>104</v>
      </c>
      <c s="31" t="s">
        <v>105</v>
      </c>
      <c s="32">
        <v>39908.9</v>
      </c>
      <c s="32">
        <v>0</v>
      </c>
      <c s="32">
        <f>ROUND(ROUND(H9,2)*ROUND(G9,2),2)</f>
      </c>
      <c r="O9">
        <f>(I9*21)/100</f>
      </c>
      <c t="s">
        <v>22</v>
      </c>
    </row>
    <row r="10" spans="1:5" ht="12.75">
      <c r="A10" s="33" t="s">
        <v>50</v>
      </c>
      <c r="E10" s="34" t="s">
        <v>386</v>
      </c>
    </row>
    <row r="11" spans="1:5" ht="25.5">
      <c r="A11" s="35" t="s">
        <v>52</v>
      </c>
      <c r="E11" s="36" t="s">
        <v>387</v>
      </c>
    </row>
    <row r="12" spans="1:5" ht="25.5">
      <c r="A12" t="s">
        <v>54</v>
      </c>
      <c r="E12" s="34" t="s">
        <v>108</v>
      </c>
    </row>
    <row r="13" spans="1:16" ht="12.75">
      <c r="A13" s="25" t="s">
        <v>45</v>
      </c>
      <c s="29" t="s">
        <v>22</v>
      </c>
      <c s="29" t="s">
        <v>388</v>
      </c>
      <c s="25" t="s">
        <v>47</v>
      </c>
      <c s="30" t="s">
        <v>389</v>
      </c>
      <c s="31" t="s">
        <v>122</v>
      </c>
      <c s="32">
        <v>3611.7</v>
      </c>
      <c s="32">
        <v>0</v>
      </c>
      <c s="32">
        <f>ROUND(ROUND(H13,2)*ROUND(G13,2),2)</f>
      </c>
      <c r="O13">
        <f>(I13*21)/100</f>
      </c>
      <c t="s">
        <v>22</v>
      </c>
    </row>
    <row r="14" spans="1:5" ht="12.75">
      <c r="A14" s="33" t="s">
        <v>50</v>
      </c>
      <c r="E14" s="34" t="s">
        <v>390</v>
      </c>
    </row>
    <row r="15" spans="1:5" ht="25.5">
      <c r="A15" s="35" t="s">
        <v>52</v>
      </c>
      <c r="E15" s="36" t="s">
        <v>391</v>
      </c>
    </row>
    <row r="16" spans="1:5" ht="25.5">
      <c r="A16" t="s">
        <v>54</v>
      </c>
      <c r="E16" s="34" t="s">
        <v>392</v>
      </c>
    </row>
    <row r="17" spans="1:18" ht="12.75" customHeight="1">
      <c r="A17" s="6" t="s">
        <v>43</v>
      </c>
      <c s="6"/>
      <c s="39" t="s">
        <v>29</v>
      </c>
      <c s="6"/>
      <c s="27" t="s">
        <v>119</v>
      </c>
      <c s="6"/>
      <c s="6"/>
      <c s="6"/>
      <c s="40">
        <f>0+Q17</f>
      </c>
      <c r="O17">
        <f>0+R17</f>
      </c>
      <c r="Q17">
        <f>0+I18+I22+I26+I30+I34+I38+I42+I46+I50+I54+I58+I62+I66+I70+I74+I78+I82+I86+I90+I94+I98+I102+I106</f>
      </c>
      <c>
        <f>0+O18+O22+O26+O30+O34+O38+O42+O46+O50+O54+O58+O62+O66+O70+O74+O78+O82+O86+O90+O94+O98+O102+O106</f>
      </c>
    </row>
    <row r="18" spans="1:16" ht="12.75">
      <c r="A18" s="25" t="s">
        <v>45</v>
      </c>
      <c s="29" t="s">
        <v>23</v>
      </c>
      <c s="29" t="s">
        <v>393</v>
      </c>
      <c s="25" t="s">
        <v>47</v>
      </c>
      <c s="30" t="s">
        <v>394</v>
      </c>
      <c s="31" t="s">
        <v>133</v>
      </c>
      <c s="32">
        <v>1526.56</v>
      </c>
      <c s="32">
        <v>0</v>
      </c>
      <c s="32">
        <f>ROUND(ROUND(H18,2)*ROUND(G18,2),2)</f>
      </c>
      <c r="O18">
        <f>(I18*21)/100</f>
      </c>
      <c t="s">
        <v>22</v>
      </c>
    </row>
    <row r="19" spans="1:5" ht="12.75">
      <c r="A19" s="33" t="s">
        <v>50</v>
      </c>
      <c r="E19" s="34" t="s">
        <v>47</v>
      </c>
    </row>
    <row r="20" spans="1:5" ht="102">
      <c r="A20" s="35" t="s">
        <v>52</v>
      </c>
      <c r="E20" s="36" t="s">
        <v>395</v>
      </c>
    </row>
    <row r="21" spans="1:5" ht="25.5">
      <c r="A21" t="s">
        <v>54</v>
      </c>
      <c r="E21" s="34" t="s">
        <v>396</v>
      </c>
    </row>
    <row r="22" spans="1:16" ht="12.75">
      <c r="A22" s="25" t="s">
        <v>45</v>
      </c>
      <c s="29" t="s">
        <v>33</v>
      </c>
      <c s="29" t="s">
        <v>334</v>
      </c>
      <c s="25" t="s">
        <v>47</v>
      </c>
      <c s="30" t="s">
        <v>335</v>
      </c>
      <c s="31" t="s">
        <v>122</v>
      </c>
      <c s="32">
        <v>18260.49</v>
      </c>
      <c s="32">
        <v>0</v>
      </c>
      <c s="32">
        <f>ROUND(ROUND(H22,2)*ROUND(G22,2),2)</f>
      </c>
      <c r="O22">
        <f>(I22*21)/100</f>
      </c>
      <c t="s">
        <v>22</v>
      </c>
    </row>
    <row r="23" spans="1:5" ht="25.5">
      <c r="A23" s="33" t="s">
        <v>50</v>
      </c>
      <c r="E23" s="34" t="s">
        <v>397</v>
      </c>
    </row>
    <row r="24" spans="1:5" ht="89.25">
      <c r="A24" s="35" t="s">
        <v>52</v>
      </c>
      <c r="E24" s="36" t="s">
        <v>398</v>
      </c>
    </row>
    <row r="25" spans="1:5" ht="369.75">
      <c r="A25" t="s">
        <v>54</v>
      </c>
      <c r="E25" s="34" t="s">
        <v>337</v>
      </c>
    </row>
    <row r="26" spans="1:16" ht="12.75">
      <c r="A26" s="25" t="s">
        <v>45</v>
      </c>
      <c s="29" t="s">
        <v>35</v>
      </c>
      <c s="29" t="s">
        <v>399</v>
      </c>
      <c s="25" t="s">
        <v>47</v>
      </c>
      <c s="30" t="s">
        <v>400</v>
      </c>
      <c s="31" t="s">
        <v>122</v>
      </c>
      <c s="32">
        <v>1326.98</v>
      </c>
      <c s="32">
        <v>0</v>
      </c>
      <c s="32">
        <f>ROUND(ROUND(H26,2)*ROUND(G26,2),2)</f>
      </c>
      <c r="O26">
        <f>(I26*21)/100</f>
      </c>
      <c t="s">
        <v>22</v>
      </c>
    </row>
    <row r="27" spans="1:5" ht="25.5">
      <c r="A27" s="33" t="s">
        <v>50</v>
      </c>
      <c r="E27" s="34" t="s">
        <v>401</v>
      </c>
    </row>
    <row r="28" spans="1:5" ht="76.5">
      <c r="A28" s="35" t="s">
        <v>52</v>
      </c>
      <c r="E28" s="36" t="s">
        <v>402</v>
      </c>
    </row>
    <row r="29" spans="1:5" ht="369.75">
      <c r="A29" t="s">
        <v>54</v>
      </c>
      <c r="E29" s="34" t="s">
        <v>337</v>
      </c>
    </row>
    <row r="30" spans="1:16" ht="12.75">
      <c r="A30" s="25" t="s">
        <v>45</v>
      </c>
      <c s="29" t="s">
        <v>37</v>
      </c>
      <c s="29" t="s">
        <v>403</v>
      </c>
      <c s="25" t="s">
        <v>57</v>
      </c>
      <c s="30" t="s">
        <v>404</v>
      </c>
      <c s="31" t="s">
        <v>122</v>
      </c>
      <c s="32">
        <v>1326.98</v>
      </c>
      <c s="32">
        <v>0</v>
      </c>
      <c s="32">
        <f>ROUND(ROUND(H30,2)*ROUND(G30,2),2)</f>
      </c>
      <c r="O30">
        <f>(I30*21)/100</f>
      </c>
      <c t="s">
        <v>22</v>
      </c>
    </row>
    <row r="31" spans="1:5" ht="12.75">
      <c r="A31" s="33" t="s">
        <v>50</v>
      </c>
      <c r="E31" s="34" t="s">
        <v>405</v>
      </c>
    </row>
    <row r="32" spans="1:5" ht="25.5">
      <c r="A32" s="35" t="s">
        <v>52</v>
      </c>
      <c r="E32" s="36" t="s">
        <v>406</v>
      </c>
    </row>
    <row r="33" spans="1:5" ht="306">
      <c r="A33" t="s">
        <v>54</v>
      </c>
      <c r="E33" s="34" t="s">
        <v>407</v>
      </c>
    </row>
    <row r="34" spans="1:16" ht="12.75">
      <c r="A34" s="25" t="s">
        <v>45</v>
      </c>
      <c s="29" t="s">
        <v>70</v>
      </c>
      <c s="29" t="s">
        <v>403</v>
      </c>
      <c s="25" t="s">
        <v>60</v>
      </c>
      <c s="30" t="s">
        <v>404</v>
      </c>
      <c s="31" t="s">
        <v>122</v>
      </c>
      <c s="32">
        <v>125</v>
      </c>
      <c s="32">
        <v>0</v>
      </c>
      <c s="32">
        <f>ROUND(ROUND(H34,2)*ROUND(G34,2),2)</f>
      </c>
      <c r="O34">
        <f>(I34*21)/100</f>
      </c>
      <c t="s">
        <v>22</v>
      </c>
    </row>
    <row r="35" spans="1:5" ht="12.75">
      <c r="A35" s="33" t="s">
        <v>50</v>
      </c>
      <c r="E35" s="34" t="s">
        <v>408</v>
      </c>
    </row>
    <row r="36" spans="1:5" ht="25.5">
      <c r="A36" s="35" t="s">
        <v>52</v>
      </c>
      <c r="E36" s="36" t="s">
        <v>409</v>
      </c>
    </row>
    <row r="37" spans="1:5" ht="306">
      <c r="A37" t="s">
        <v>54</v>
      </c>
      <c r="E37" s="34" t="s">
        <v>407</v>
      </c>
    </row>
    <row r="38" spans="1:16" ht="12.75">
      <c r="A38" s="25" t="s">
        <v>45</v>
      </c>
      <c s="29" t="s">
        <v>76</v>
      </c>
      <c s="29" t="s">
        <v>403</v>
      </c>
      <c s="25" t="s">
        <v>62</v>
      </c>
      <c s="30" t="s">
        <v>404</v>
      </c>
      <c s="31" t="s">
        <v>122</v>
      </c>
      <c s="32">
        <v>3611.7</v>
      </c>
      <c s="32">
        <v>0</v>
      </c>
      <c s="32">
        <f>ROUND(ROUND(H38,2)*ROUND(G38,2),2)</f>
      </c>
      <c r="O38">
        <f>(I38*21)/100</f>
      </c>
      <c t="s">
        <v>22</v>
      </c>
    </row>
    <row r="39" spans="1:5" ht="12.75">
      <c r="A39" s="33" t="s">
        <v>50</v>
      </c>
      <c r="E39" s="34" t="s">
        <v>410</v>
      </c>
    </row>
    <row r="40" spans="1:5" ht="25.5">
      <c r="A40" s="35" t="s">
        <v>52</v>
      </c>
      <c r="E40" s="36" t="s">
        <v>411</v>
      </c>
    </row>
    <row r="41" spans="1:5" ht="306">
      <c r="A41" t="s">
        <v>54</v>
      </c>
      <c r="E41" s="34" t="s">
        <v>407</v>
      </c>
    </row>
    <row r="42" spans="1:16" ht="12.75">
      <c r="A42" s="25" t="s">
        <v>45</v>
      </c>
      <c s="29" t="s">
        <v>40</v>
      </c>
      <c s="29" t="s">
        <v>412</v>
      </c>
      <c s="25" t="s">
        <v>47</v>
      </c>
      <c s="30" t="s">
        <v>413</v>
      </c>
      <c s="31" t="s">
        <v>122</v>
      </c>
      <c s="32">
        <v>220</v>
      </c>
      <c s="32">
        <v>0</v>
      </c>
      <c s="32">
        <f>ROUND(ROUND(H42,2)*ROUND(G42,2),2)</f>
      </c>
      <c r="O42">
        <f>(I42*21)/100</f>
      </c>
      <c t="s">
        <v>22</v>
      </c>
    </row>
    <row r="43" spans="1:5" ht="12.75">
      <c r="A43" s="33" t="s">
        <v>50</v>
      </c>
      <c r="E43" s="34" t="s">
        <v>47</v>
      </c>
    </row>
    <row r="44" spans="1:5" ht="25.5">
      <c r="A44" s="35" t="s">
        <v>52</v>
      </c>
      <c r="E44" s="36" t="s">
        <v>414</v>
      </c>
    </row>
    <row r="45" spans="1:5" ht="293.25">
      <c r="A45" t="s">
        <v>54</v>
      </c>
      <c r="E45" s="34" t="s">
        <v>415</v>
      </c>
    </row>
    <row r="46" spans="1:16" ht="12.75">
      <c r="A46" s="25" t="s">
        <v>45</v>
      </c>
      <c s="29" t="s">
        <v>42</v>
      </c>
      <c s="29" t="s">
        <v>416</v>
      </c>
      <c s="25" t="s">
        <v>47</v>
      </c>
      <c s="30" t="s">
        <v>417</v>
      </c>
      <c s="31" t="s">
        <v>122</v>
      </c>
      <c s="32">
        <v>376.76</v>
      </c>
      <c s="32">
        <v>0</v>
      </c>
      <c s="32">
        <f>ROUND(ROUND(H46,2)*ROUND(G46,2),2)</f>
      </c>
      <c r="O46">
        <f>(I46*21)/100</f>
      </c>
      <c t="s">
        <v>22</v>
      </c>
    </row>
    <row r="47" spans="1:5" ht="12.75">
      <c r="A47" s="33" t="s">
        <v>50</v>
      </c>
      <c r="E47" s="34" t="s">
        <v>418</v>
      </c>
    </row>
    <row r="48" spans="1:5" ht="229.5">
      <c r="A48" s="35" t="s">
        <v>52</v>
      </c>
      <c r="E48" s="36" t="s">
        <v>419</v>
      </c>
    </row>
    <row r="49" spans="1:5" ht="318.75">
      <c r="A49" t="s">
        <v>54</v>
      </c>
      <c r="E49" s="34" t="s">
        <v>199</v>
      </c>
    </row>
    <row r="50" spans="1:16" ht="12.75">
      <c r="A50" s="25" t="s">
        <v>45</v>
      </c>
      <c s="29" t="s">
        <v>86</v>
      </c>
      <c s="29" t="s">
        <v>420</v>
      </c>
      <c s="25" t="s">
        <v>47</v>
      </c>
      <c s="30" t="s">
        <v>421</v>
      </c>
      <c s="31" t="s">
        <v>122</v>
      </c>
      <c s="32">
        <v>1097.2</v>
      </c>
      <c s="32">
        <v>0</v>
      </c>
      <c s="32">
        <f>ROUND(ROUND(H50,2)*ROUND(G50,2),2)</f>
      </c>
      <c r="O50">
        <f>(I50*21)/100</f>
      </c>
      <c t="s">
        <v>22</v>
      </c>
    </row>
    <row r="51" spans="1:5" ht="12.75">
      <c r="A51" s="33" t="s">
        <v>50</v>
      </c>
      <c r="E51" s="34" t="s">
        <v>418</v>
      </c>
    </row>
    <row r="52" spans="1:5" ht="331.5">
      <c r="A52" s="35" t="s">
        <v>52</v>
      </c>
      <c r="E52" s="36" t="s">
        <v>422</v>
      </c>
    </row>
    <row r="53" spans="1:5" ht="318.75">
      <c r="A53" t="s">
        <v>54</v>
      </c>
      <c r="E53" s="34" t="s">
        <v>199</v>
      </c>
    </row>
    <row r="54" spans="1:16" ht="12.75">
      <c r="A54" s="25" t="s">
        <v>45</v>
      </c>
      <c s="29" t="s">
        <v>93</v>
      </c>
      <c s="29" t="s">
        <v>423</v>
      </c>
      <c s="25" t="s">
        <v>47</v>
      </c>
      <c s="30" t="s">
        <v>424</v>
      </c>
      <c s="31" t="s">
        <v>122</v>
      </c>
      <c s="32">
        <v>210.95</v>
      </c>
      <c s="32">
        <v>0</v>
      </c>
      <c s="32">
        <f>ROUND(ROUND(H54,2)*ROUND(G54,2),2)</f>
      </c>
      <c r="O54">
        <f>(I54*21)/100</f>
      </c>
      <c t="s">
        <v>22</v>
      </c>
    </row>
    <row r="55" spans="1:5" ht="12.75">
      <c r="A55" s="33" t="s">
        <v>50</v>
      </c>
      <c r="E55" s="34" t="s">
        <v>425</v>
      </c>
    </row>
    <row r="56" spans="1:5" ht="25.5">
      <c r="A56" s="35" t="s">
        <v>52</v>
      </c>
      <c r="E56" s="36" t="s">
        <v>426</v>
      </c>
    </row>
    <row r="57" spans="1:5" ht="267.75">
      <c r="A57" t="s">
        <v>54</v>
      </c>
      <c r="E57" s="34" t="s">
        <v>427</v>
      </c>
    </row>
    <row r="58" spans="1:16" ht="12.75">
      <c r="A58" s="25" t="s">
        <v>45</v>
      </c>
      <c s="29" t="s">
        <v>96</v>
      </c>
      <c s="29" t="s">
        <v>200</v>
      </c>
      <c s="25" t="s">
        <v>57</v>
      </c>
      <c s="30" t="s">
        <v>201</v>
      </c>
      <c s="31" t="s">
        <v>122</v>
      </c>
      <c s="32">
        <v>19954.45</v>
      </c>
      <c s="32">
        <v>0</v>
      </c>
      <c s="32">
        <f>ROUND(ROUND(H58,2)*ROUND(G58,2),2)</f>
      </c>
      <c r="O58">
        <f>(I58*21)/100</f>
      </c>
      <c t="s">
        <v>22</v>
      </c>
    </row>
    <row r="59" spans="1:5" ht="12.75">
      <c r="A59" s="33" t="s">
        <v>50</v>
      </c>
      <c r="E59" s="34" t="s">
        <v>428</v>
      </c>
    </row>
    <row r="60" spans="1:5" ht="76.5">
      <c r="A60" s="35" t="s">
        <v>52</v>
      </c>
      <c r="E60" s="36" t="s">
        <v>429</v>
      </c>
    </row>
    <row r="61" spans="1:5" ht="191.25">
      <c r="A61" t="s">
        <v>54</v>
      </c>
      <c r="E61" s="34" t="s">
        <v>204</v>
      </c>
    </row>
    <row r="62" spans="1:16" ht="12.75">
      <c r="A62" s="25" t="s">
        <v>45</v>
      </c>
      <c s="29" t="s">
        <v>159</v>
      </c>
      <c s="29" t="s">
        <v>200</v>
      </c>
      <c s="25" t="s">
        <v>60</v>
      </c>
      <c s="30" t="s">
        <v>201</v>
      </c>
      <c s="31" t="s">
        <v>122</v>
      </c>
      <c s="32">
        <v>1326.98</v>
      </c>
      <c s="32">
        <v>0</v>
      </c>
      <c s="32">
        <f>ROUND(ROUND(H62,2)*ROUND(G62,2),2)</f>
      </c>
      <c r="O62">
        <f>(I62*21)/100</f>
      </c>
      <c t="s">
        <v>22</v>
      </c>
    </row>
    <row r="63" spans="1:5" ht="12.75">
      <c r="A63" s="33" t="s">
        <v>50</v>
      </c>
      <c r="E63" s="34" t="s">
        <v>202</v>
      </c>
    </row>
    <row r="64" spans="1:5" ht="12.75">
      <c r="A64" s="35" t="s">
        <v>52</v>
      </c>
      <c r="E64" s="36" t="s">
        <v>430</v>
      </c>
    </row>
    <row r="65" spans="1:5" ht="191.25">
      <c r="A65" t="s">
        <v>54</v>
      </c>
      <c r="E65" s="34" t="s">
        <v>204</v>
      </c>
    </row>
    <row r="66" spans="1:16" ht="12.75">
      <c r="A66" s="25" t="s">
        <v>45</v>
      </c>
      <c s="29" t="s">
        <v>164</v>
      </c>
      <c s="29" t="s">
        <v>431</v>
      </c>
      <c s="25" t="s">
        <v>358</v>
      </c>
      <c s="30" t="s">
        <v>432</v>
      </c>
      <c s="31" t="s">
        <v>122</v>
      </c>
      <c s="32">
        <v>5142.31</v>
      </c>
      <c s="32">
        <v>0</v>
      </c>
      <c s="32">
        <f>ROUND(ROUND(H66,2)*ROUND(G66,2),2)</f>
      </c>
      <c r="O66">
        <f>(I66*21)/100</f>
      </c>
      <c t="s">
        <v>22</v>
      </c>
    </row>
    <row r="67" spans="1:5" ht="12.75">
      <c r="A67" s="33" t="s">
        <v>50</v>
      </c>
      <c r="E67" s="34" t="s">
        <v>433</v>
      </c>
    </row>
    <row r="68" spans="1:5" ht="89.25">
      <c r="A68" s="35" t="s">
        <v>52</v>
      </c>
      <c r="E68" s="36" t="s">
        <v>434</v>
      </c>
    </row>
    <row r="69" spans="1:5" ht="267.75">
      <c r="A69" t="s">
        <v>54</v>
      </c>
      <c r="E69" s="34" t="s">
        <v>427</v>
      </c>
    </row>
    <row r="70" spans="1:16" ht="12.75">
      <c r="A70" s="25" t="s">
        <v>45</v>
      </c>
      <c s="29" t="s">
        <v>170</v>
      </c>
      <c s="29" t="s">
        <v>435</v>
      </c>
      <c s="25" t="s">
        <v>47</v>
      </c>
      <c s="30" t="s">
        <v>436</v>
      </c>
      <c s="31" t="s">
        <v>122</v>
      </c>
      <c s="32">
        <v>200</v>
      </c>
      <c s="32">
        <v>0</v>
      </c>
      <c s="32">
        <f>ROUND(ROUND(H70,2)*ROUND(G70,2),2)</f>
      </c>
      <c r="O70">
        <f>(I70*21)/100</f>
      </c>
      <c t="s">
        <v>22</v>
      </c>
    </row>
    <row r="71" spans="1:5" ht="12.75">
      <c r="A71" s="33" t="s">
        <v>50</v>
      </c>
      <c r="E71" s="34" t="s">
        <v>425</v>
      </c>
    </row>
    <row r="72" spans="1:5" ht="25.5">
      <c r="A72" s="35" t="s">
        <v>52</v>
      </c>
      <c r="E72" s="36" t="s">
        <v>437</v>
      </c>
    </row>
    <row r="73" spans="1:5" ht="280.5">
      <c r="A73" t="s">
        <v>54</v>
      </c>
      <c r="E73" s="34" t="s">
        <v>438</v>
      </c>
    </row>
    <row r="74" spans="1:16" ht="12.75">
      <c r="A74" s="25" t="s">
        <v>45</v>
      </c>
      <c s="29" t="s">
        <v>176</v>
      </c>
      <c s="29" t="s">
        <v>439</v>
      </c>
      <c s="25" t="s">
        <v>47</v>
      </c>
      <c s="30" t="s">
        <v>440</v>
      </c>
      <c s="31" t="s">
        <v>122</v>
      </c>
      <c s="32">
        <v>77.71</v>
      </c>
      <c s="32">
        <v>0</v>
      </c>
      <c s="32">
        <f>ROUND(ROUND(H74,2)*ROUND(G74,2),2)</f>
      </c>
      <c r="O74">
        <f>(I74*21)/100</f>
      </c>
      <c t="s">
        <v>22</v>
      </c>
    </row>
    <row r="75" spans="1:5" ht="12.75">
      <c r="A75" s="33" t="s">
        <v>50</v>
      </c>
      <c r="E75" s="34" t="s">
        <v>441</v>
      </c>
    </row>
    <row r="76" spans="1:5" ht="25.5">
      <c r="A76" s="35" t="s">
        <v>52</v>
      </c>
      <c r="E76" s="36" t="s">
        <v>442</v>
      </c>
    </row>
    <row r="77" spans="1:5" ht="242.25">
      <c r="A77" t="s">
        <v>54</v>
      </c>
      <c r="E77" s="34" t="s">
        <v>443</v>
      </c>
    </row>
    <row r="78" spans="1:16" ht="12.75">
      <c r="A78" s="25" t="s">
        <v>45</v>
      </c>
      <c s="29" t="s">
        <v>182</v>
      </c>
      <c s="29" t="s">
        <v>444</v>
      </c>
      <c s="25" t="s">
        <v>47</v>
      </c>
      <c s="30" t="s">
        <v>445</v>
      </c>
      <c s="31" t="s">
        <v>122</v>
      </c>
      <c s="32">
        <v>1116.03</v>
      </c>
      <c s="32">
        <v>0</v>
      </c>
      <c s="32">
        <f>ROUND(ROUND(H78,2)*ROUND(G78,2),2)</f>
      </c>
      <c r="O78">
        <f>(I78*21)/100</f>
      </c>
      <c t="s">
        <v>22</v>
      </c>
    </row>
    <row r="79" spans="1:5" ht="12.75">
      <c r="A79" s="33" t="s">
        <v>50</v>
      </c>
      <c r="E79" s="34" t="s">
        <v>446</v>
      </c>
    </row>
    <row r="80" spans="1:5" ht="127.5">
      <c r="A80" s="35" t="s">
        <v>52</v>
      </c>
      <c r="E80" s="36" t="s">
        <v>447</v>
      </c>
    </row>
    <row r="81" spans="1:5" ht="229.5">
      <c r="A81" t="s">
        <v>54</v>
      </c>
      <c r="E81" s="34" t="s">
        <v>448</v>
      </c>
    </row>
    <row r="82" spans="1:16" ht="12.75">
      <c r="A82" s="25" t="s">
        <v>45</v>
      </c>
      <c s="29" t="s">
        <v>303</v>
      </c>
      <c s="29" t="s">
        <v>449</v>
      </c>
      <c s="25" t="s">
        <v>47</v>
      </c>
      <c s="30" t="s">
        <v>450</v>
      </c>
      <c s="31" t="s">
        <v>122</v>
      </c>
      <c s="32">
        <v>130.82</v>
      </c>
      <c s="32">
        <v>0</v>
      </c>
      <c s="32">
        <f>ROUND(ROUND(H82,2)*ROUND(G82,2),2)</f>
      </c>
      <c r="O82">
        <f>(I82*21)/100</f>
      </c>
      <c t="s">
        <v>22</v>
      </c>
    </row>
    <row r="83" spans="1:5" ht="12.75">
      <c r="A83" s="33" t="s">
        <v>50</v>
      </c>
      <c r="E83" s="34" t="s">
        <v>451</v>
      </c>
    </row>
    <row r="84" spans="1:5" ht="204">
      <c r="A84" s="35" t="s">
        <v>52</v>
      </c>
      <c r="E84" s="36" t="s">
        <v>452</v>
      </c>
    </row>
    <row r="85" spans="1:5" ht="293.25">
      <c r="A85" t="s">
        <v>54</v>
      </c>
      <c r="E85" s="34" t="s">
        <v>453</v>
      </c>
    </row>
    <row r="86" spans="1:16" ht="12.75">
      <c r="A86" s="25" t="s">
        <v>45</v>
      </c>
      <c s="29" t="s">
        <v>305</v>
      </c>
      <c s="29" t="s">
        <v>454</v>
      </c>
      <c s="25" t="s">
        <v>57</v>
      </c>
      <c s="30" t="s">
        <v>455</v>
      </c>
      <c s="31" t="s">
        <v>185</v>
      </c>
      <c s="32">
        <v>14903.88</v>
      </c>
      <c s="32">
        <v>0</v>
      </c>
      <c s="32">
        <f>ROUND(ROUND(H86,2)*ROUND(G86,2),2)</f>
      </c>
      <c r="O86">
        <f>(I86*21)/100</f>
      </c>
      <c t="s">
        <v>22</v>
      </c>
    </row>
    <row r="87" spans="1:5" ht="25.5">
      <c r="A87" s="33" t="s">
        <v>50</v>
      </c>
      <c r="E87" s="34" t="s">
        <v>456</v>
      </c>
    </row>
    <row r="88" spans="1:5" ht="25.5">
      <c r="A88" s="35" t="s">
        <v>52</v>
      </c>
      <c r="E88" s="36" t="s">
        <v>457</v>
      </c>
    </row>
    <row r="89" spans="1:5" ht="25.5">
      <c r="A89" t="s">
        <v>54</v>
      </c>
      <c r="E89" s="34" t="s">
        <v>458</v>
      </c>
    </row>
    <row r="90" spans="1:16" ht="12.75">
      <c r="A90" s="25" t="s">
        <v>45</v>
      </c>
      <c s="29" t="s">
        <v>309</v>
      </c>
      <c s="29" t="s">
        <v>454</v>
      </c>
      <c s="25" t="s">
        <v>60</v>
      </c>
      <c s="30" t="s">
        <v>455</v>
      </c>
      <c s="31" t="s">
        <v>185</v>
      </c>
      <c s="32">
        <v>1751.4</v>
      </c>
      <c s="32">
        <v>0</v>
      </c>
      <c s="32">
        <f>ROUND(ROUND(H90,2)*ROUND(G90,2),2)</f>
      </c>
      <c r="O90">
        <f>(I90*21)/100</f>
      </c>
      <c t="s">
        <v>22</v>
      </c>
    </row>
    <row r="91" spans="1:5" ht="25.5">
      <c r="A91" s="33" t="s">
        <v>50</v>
      </c>
      <c r="E91" s="34" t="s">
        <v>459</v>
      </c>
    </row>
    <row r="92" spans="1:5" ht="63.75">
      <c r="A92" s="35" t="s">
        <v>52</v>
      </c>
      <c r="E92" s="36" t="s">
        <v>460</v>
      </c>
    </row>
    <row r="93" spans="1:5" ht="25.5">
      <c r="A93" t="s">
        <v>54</v>
      </c>
      <c r="E93" s="34" t="s">
        <v>458</v>
      </c>
    </row>
    <row r="94" spans="1:16" ht="12.75">
      <c r="A94" s="25" t="s">
        <v>45</v>
      </c>
      <c s="29" t="s">
        <v>313</v>
      </c>
      <c s="29" t="s">
        <v>461</v>
      </c>
      <c s="25" t="s">
        <v>47</v>
      </c>
      <c s="30" t="s">
        <v>462</v>
      </c>
      <c s="31" t="s">
        <v>185</v>
      </c>
      <c s="32">
        <v>26034</v>
      </c>
      <c s="32">
        <v>0</v>
      </c>
      <c s="32">
        <f>ROUND(ROUND(H94,2)*ROUND(G94,2),2)</f>
      </c>
      <c r="O94">
        <f>(I94*21)/100</f>
      </c>
      <c t="s">
        <v>22</v>
      </c>
    </row>
    <row r="95" spans="1:5" ht="12.75">
      <c r="A95" s="33" t="s">
        <v>50</v>
      </c>
      <c r="E95" s="34" t="s">
        <v>463</v>
      </c>
    </row>
    <row r="96" spans="1:5" ht="89.25">
      <c r="A96" s="35" t="s">
        <v>52</v>
      </c>
      <c r="E96" s="36" t="s">
        <v>464</v>
      </c>
    </row>
    <row r="97" spans="1:5" ht="12.75">
      <c r="A97" t="s">
        <v>54</v>
      </c>
      <c r="E97" s="34" t="s">
        <v>465</v>
      </c>
    </row>
    <row r="98" spans="1:16" ht="12.75">
      <c r="A98" s="25" t="s">
        <v>45</v>
      </c>
      <c s="29" t="s">
        <v>317</v>
      </c>
      <c s="29" t="s">
        <v>466</v>
      </c>
      <c s="25" t="s">
        <v>47</v>
      </c>
      <c s="30" t="s">
        <v>467</v>
      </c>
      <c s="31" t="s">
        <v>122</v>
      </c>
      <c s="32">
        <v>3412.8</v>
      </c>
      <c s="32">
        <v>0</v>
      </c>
      <c s="32">
        <f>ROUND(ROUND(H98,2)*ROUND(G98,2),2)</f>
      </c>
      <c r="O98">
        <f>(I98*21)/100</f>
      </c>
      <c t="s">
        <v>22</v>
      </c>
    </row>
    <row r="99" spans="1:5" ht="12.75">
      <c r="A99" s="33" t="s">
        <v>50</v>
      </c>
      <c r="E99" s="34" t="s">
        <v>410</v>
      </c>
    </row>
    <row r="100" spans="1:5" ht="25.5">
      <c r="A100" s="35" t="s">
        <v>52</v>
      </c>
      <c r="E100" s="36" t="s">
        <v>468</v>
      </c>
    </row>
    <row r="101" spans="1:5" ht="38.25">
      <c r="A101" t="s">
        <v>54</v>
      </c>
      <c r="E101" s="34" t="s">
        <v>469</v>
      </c>
    </row>
    <row r="102" spans="1:16" ht="12.75">
      <c r="A102" s="25" t="s">
        <v>45</v>
      </c>
      <c s="29" t="s">
        <v>321</v>
      </c>
      <c s="29" t="s">
        <v>470</v>
      </c>
      <c s="25" t="s">
        <v>57</v>
      </c>
      <c s="30" t="s">
        <v>471</v>
      </c>
      <c s="31" t="s">
        <v>122</v>
      </c>
      <c s="32">
        <v>198.9</v>
      </c>
      <c s="32">
        <v>0</v>
      </c>
      <c s="32">
        <f>ROUND(ROUND(H102,2)*ROUND(G102,2),2)</f>
      </c>
      <c r="O102">
        <f>(I102*21)/100</f>
      </c>
      <c t="s">
        <v>22</v>
      </c>
    </row>
    <row r="103" spans="1:5" ht="12.75">
      <c r="A103" s="33" t="s">
        <v>50</v>
      </c>
      <c r="E103" s="34" t="s">
        <v>410</v>
      </c>
    </row>
    <row r="104" spans="1:5" ht="25.5">
      <c r="A104" s="35" t="s">
        <v>52</v>
      </c>
      <c r="E104" s="36" t="s">
        <v>472</v>
      </c>
    </row>
    <row r="105" spans="1:5" ht="38.25">
      <c r="A105" t="s">
        <v>54</v>
      </c>
      <c r="E105" s="34" t="s">
        <v>473</v>
      </c>
    </row>
    <row r="106" spans="1:16" ht="12.75">
      <c r="A106" s="25" t="s">
        <v>45</v>
      </c>
      <c s="29" t="s">
        <v>326</v>
      </c>
      <c s="29" t="s">
        <v>470</v>
      </c>
      <c s="25" t="s">
        <v>60</v>
      </c>
      <c s="30" t="s">
        <v>471</v>
      </c>
      <c s="31" t="s">
        <v>122</v>
      </c>
      <c s="32">
        <v>125</v>
      </c>
      <c s="32">
        <v>0</v>
      </c>
      <c s="32">
        <f>ROUND(ROUND(H106,2)*ROUND(G106,2),2)</f>
      </c>
      <c r="O106">
        <f>(I106*21)/100</f>
      </c>
      <c t="s">
        <v>22</v>
      </c>
    </row>
    <row r="107" spans="1:5" ht="12.75">
      <c r="A107" s="33" t="s">
        <v>50</v>
      </c>
      <c r="E107" s="34" t="s">
        <v>408</v>
      </c>
    </row>
    <row r="108" spans="1:5" ht="25.5">
      <c r="A108" s="35" t="s">
        <v>52</v>
      </c>
      <c r="E108" s="36" t="s">
        <v>474</v>
      </c>
    </row>
    <row r="109" spans="1:5" ht="38.25">
      <c r="A109" t="s">
        <v>54</v>
      </c>
      <c r="E109" s="34" t="s">
        <v>473</v>
      </c>
    </row>
    <row r="110" spans="1:18" ht="12.75" customHeight="1">
      <c r="A110" s="6" t="s">
        <v>43</v>
      </c>
      <c s="6"/>
      <c s="39" t="s">
        <v>22</v>
      </c>
      <c s="6"/>
      <c s="27" t="s">
        <v>475</v>
      </c>
      <c s="6"/>
      <c s="6"/>
      <c s="6"/>
      <c s="40">
        <f>0+Q110</f>
      </c>
      <c r="O110">
        <f>0+R110</f>
      </c>
      <c r="Q110">
        <f>0+I111+I115+I119+I123+I127+I131+I135+I139</f>
      </c>
      <c>
        <f>0+O111+O115+O119+O123+O127+O131+O135+O139</f>
      </c>
    </row>
    <row r="111" spans="1:16" ht="12.75">
      <c r="A111" s="25" t="s">
        <v>45</v>
      </c>
      <c s="29" t="s">
        <v>329</v>
      </c>
      <c s="29" t="s">
        <v>476</v>
      </c>
      <c s="25" t="s">
        <v>47</v>
      </c>
      <c s="30" t="s">
        <v>477</v>
      </c>
      <c s="31" t="s">
        <v>122</v>
      </c>
      <c s="32">
        <v>503.28</v>
      </c>
      <c s="32">
        <v>0</v>
      </c>
      <c s="32">
        <f>ROUND(ROUND(H111,2)*ROUND(G111,2),2)</f>
      </c>
      <c r="O111">
        <f>(I111*21)/100</f>
      </c>
      <c t="s">
        <v>22</v>
      </c>
    </row>
    <row r="112" spans="1:5" ht="25.5">
      <c r="A112" s="33" t="s">
        <v>50</v>
      </c>
      <c r="E112" s="34" t="s">
        <v>478</v>
      </c>
    </row>
    <row r="113" spans="1:5" ht="25.5">
      <c r="A113" s="35" t="s">
        <v>52</v>
      </c>
      <c r="E113" s="36" t="s">
        <v>479</v>
      </c>
    </row>
    <row r="114" spans="1:5" ht="38.25">
      <c r="A114" t="s">
        <v>54</v>
      </c>
      <c r="E114" s="34" t="s">
        <v>480</v>
      </c>
    </row>
    <row r="115" spans="1:16" ht="12.75">
      <c r="A115" s="25" t="s">
        <v>45</v>
      </c>
      <c s="29" t="s">
        <v>331</v>
      </c>
      <c s="29" t="s">
        <v>481</v>
      </c>
      <c s="25" t="s">
        <v>47</v>
      </c>
      <c s="30" t="s">
        <v>482</v>
      </c>
      <c s="31" t="s">
        <v>185</v>
      </c>
      <c s="32">
        <v>4291.2</v>
      </c>
      <c s="32">
        <v>0</v>
      </c>
      <c s="32">
        <f>ROUND(ROUND(H115,2)*ROUND(G115,2),2)</f>
      </c>
      <c r="O115">
        <f>(I115*21)/100</f>
      </c>
      <c t="s">
        <v>22</v>
      </c>
    </row>
    <row r="116" spans="1:5" ht="25.5">
      <c r="A116" s="33" t="s">
        <v>50</v>
      </c>
      <c r="E116" s="34" t="s">
        <v>483</v>
      </c>
    </row>
    <row r="117" spans="1:5" ht="25.5">
      <c r="A117" s="35" t="s">
        <v>52</v>
      </c>
      <c r="E117" s="36" t="s">
        <v>484</v>
      </c>
    </row>
    <row r="118" spans="1:5" ht="25.5">
      <c r="A118" t="s">
        <v>54</v>
      </c>
      <c r="E118" s="34" t="s">
        <v>485</v>
      </c>
    </row>
    <row r="119" spans="1:16" ht="12.75">
      <c r="A119" s="25" t="s">
        <v>45</v>
      </c>
      <c s="29" t="s">
        <v>333</v>
      </c>
      <c s="29" t="s">
        <v>486</v>
      </c>
      <c s="25" t="s">
        <v>57</v>
      </c>
      <c s="30" t="s">
        <v>487</v>
      </c>
      <c s="31" t="s">
        <v>133</v>
      </c>
      <c s="32">
        <v>323</v>
      </c>
      <c s="32">
        <v>0</v>
      </c>
      <c s="32">
        <f>ROUND(ROUND(H119,2)*ROUND(G119,2),2)</f>
      </c>
      <c r="O119">
        <f>(I119*21)/100</f>
      </c>
      <c t="s">
        <v>22</v>
      </c>
    </row>
    <row r="120" spans="1:5" ht="12.75">
      <c r="A120" s="33" t="s">
        <v>50</v>
      </c>
      <c r="E120" s="34" t="s">
        <v>488</v>
      </c>
    </row>
    <row r="121" spans="1:5" ht="25.5">
      <c r="A121" s="35" t="s">
        <v>52</v>
      </c>
      <c r="E121" s="36" t="s">
        <v>489</v>
      </c>
    </row>
    <row r="122" spans="1:5" ht="165.75">
      <c r="A122" t="s">
        <v>54</v>
      </c>
      <c r="E122" s="34" t="s">
        <v>490</v>
      </c>
    </row>
    <row r="123" spans="1:16" ht="12.75">
      <c r="A123" s="25" t="s">
        <v>45</v>
      </c>
      <c s="29" t="s">
        <v>338</v>
      </c>
      <c s="29" t="s">
        <v>486</v>
      </c>
      <c s="25" t="s">
        <v>60</v>
      </c>
      <c s="30" t="s">
        <v>487</v>
      </c>
      <c s="31" t="s">
        <v>133</v>
      </c>
      <c s="32">
        <v>262</v>
      </c>
      <c s="32">
        <v>0</v>
      </c>
      <c s="32">
        <f>ROUND(ROUND(H123,2)*ROUND(G123,2),2)</f>
      </c>
      <c r="O123">
        <f>(I123*21)/100</f>
      </c>
      <c t="s">
        <v>22</v>
      </c>
    </row>
    <row r="124" spans="1:5" ht="25.5">
      <c r="A124" s="33" t="s">
        <v>50</v>
      </c>
      <c r="E124" s="34" t="s">
        <v>491</v>
      </c>
    </row>
    <row r="125" spans="1:5" ht="25.5">
      <c r="A125" s="35" t="s">
        <v>52</v>
      </c>
      <c r="E125" s="36" t="s">
        <v>492</v>
      </c>
    </row>
    <row r="126" spans="1:5" ht="165.75">
      <c r="A126" t="s">
        <v>54</v>
      </c>
      <c r="E126" s="34" t="s">
        <v>490</v>
      </c>
    </row>
    <row r="127" spans="1:16" ht="12.75">
      <c r="A127" s="25" t="s">
        <v>45</v>
      </c>
      <c s="29" t="s">
        <v>343</v>
      </c>
      <c s="29" t="s">
        <v>493</v>
      </c>
      <c s="25" t="s">
        <v>47</v>
      </c>
      <c s="30" t="s">
        <v>494</v>
      </c>
      <c s="31" t="s">
        <v>185</v>
      </c>
      <c s="32">
        <v>13750</v>
      </c>
      <c s="32">
        <v>0</v>
      </c>
      <c s="32">
        <f>ROUND(ROUND(H127,2)*ROUND(G127,2),2)</f>
      </c>
      <c r="O127">
        <f>(I127*21)/100</f>
      </c>
      <c t="s">
        <v>22</v>
      </c>
    </row>
    <row r="128" spans="1:5" ht="12.75">
      <c r="A128" s="33" t="s">
        <v>50</v>
      </c>
      <c r="E128" s="34" t="s">
        <v>47</v>
      </c>
    </row>
    <row r="129" spans="1:5" ht="25.5">
      <c r="A129" s="35" t="s">
        <v>52</v>
      </c>
      <c r="E129" s="36" t="s">
        <v>495</v>
      </c>
    </row>
    <row r="130" spans="1:5" ht="38.25">
      <c r="A130" t="s">
        <v>54</v>
      </c>
      <c r="E130" s="34" t="s">
        <v>496</v>
      </c>
    </row>
    <row r="131" spans="1:16" ht="25.5">
      <c r="A131" s="25" t="s">
        <v>45</v>
      </c>
      <c s="29" t="s">
        <v>347</v>
      </c>
      <c s="29" t="s">
        <v>497</v>
      </c>
      <c s="25" t="s">
        <v>47</v>
      </c>
      <c s="30" t="s">
        <v>498</v>
      </c>
      <c s="31" t="s">
        <v>185</v>
      </c>
      <c s="32">
        <v>27500</v>
      </c>
      <c s="32">
        <v>0</v>
      </c>
      <c s="32">
        <f>ROUND(ROUND(H131,2)*ROUND(G131,2),2)</f>
      </c>
      <c r="O131">
        <f>(I131*21)/100</f>
      </c>
      <c t="s">
        <v>22</v>
      </c>
    </row>
    <row r="132" spans="1:5" ht="12.75">
      <c r="A132" s="33" t="s">
        <v>50</v>
      </c>
      <c r="E132" s="34" t="s">
        <v>47</v>
      </c>
    </row>
    <row r="133" spans="1:5" ht="25.5">
      <c r="A133" s="35" t="s">
        <v>52</v>
      </c>
      <c r="E133" s="36" t="s">
        <v>499</v>
      </c>
    </row>
    <row r="134" spans="1:5" ht="38.25">
      <c r="A134" t="s">
        <v>54</v>
      </c>
      <c r="E134" s="34" t="s">
        <v>500</v>
      </c>
    </row>
    <row r="135" spans="1:16" ht="12.75">
      <c r="A135" s="25" t="s">
        <v>45</v>
      </c>
      <c s="29" t="s">
        <v>351</v>
      </c>
      <c s="29" t="s">
        <v>501</v>
      </c>
      <c s="25" t="s">
        <v>47</v>
      </c>
      <c s="30" t="s">
        <v>502</v>
      </c>
      <c s="31" t="s">
        <v>122</v>
      </c>
      <c s="32">
        <v>28.84</v>
      </c>
      <c s="32">
        <v>0</v>
      </c>
      <c s="32">
        <f>ROUND(ROUND(H135,2)*ROUND(G135,2),2)</f>
      </c>
      <c r="O135">
        <f>(I135*21)/100</f>
      </c>
      <c t="s">
        <v>22</v>
      </c>
    </row>
    <row r="136" spans="1:5" ht="12.75">
      <c r="A136" s="33" t="s">
        <v>50</v>
      </c>
      <c r="E136" s="34" t="s">
        <v>503</v>
      </c>
    </row>
    <row r="137" spans="1:5" ht="25.5">
      <c r="A137" s="35" t="s">
        <v>52</v>
      </c>
      <c r="E137" s="36" t="s">
        <v>504</v>
      </c>
    </row>
    <row r="138" spans="1:5" ht="369.75">
      <c r="A138" t="s">
        <v>54</v>
      </c>
      <c r="E138" s="34" t="s">
        <v>505</v>
      </c>
    </row>
    <row r="139" spans="1:16" ht="12.75">
      <c r="A139" s="25" t="s">
        <v>45</v>
      </c>
      <c s="29" t="s">
        <v>356</v>
      </c>
      <c s="29" t="s">
        <v>506</v>
      </c>
      <c s="25" t="s">
        <v>47</v>
      </c>
      <c s="30" t="s">
        <v>507</v>
      </c>
      <c s="31" t="s">
        <v>105</v>
      </c>
      <c s="32">
        <v>1.27</v>
      </c>
      <c s="32">
        <v>0</v>
      </c>
      <c s="32">
        <f>ROUND(ROUND(H139,2)*ROUND(G139,2),2)</f>
      </c>
      <c r="O139">
        <f>(I139*21)/100</f>
      </c>
      <c t="s">
        <v>22</v>
      </c>
    </row>
    <row r="140" spans="1:5" ht="12.75">
      <c r="A140" s="33" t="s">
        <v>50</v>
      </c>
      <c r="E140" s="34" t="s">
        <v>508</v>
      </c>
    </row>
    <row r="141" spans="1:5" ht="25.5">
      <c r="A141" s="35" t="s">
        <v>52</v>
      </c>
      <c r="E141" s="36" t="s">
        <v>509</v>
      </c>
    </row>
    <row r="142" spans="1:5" ht="267.75">
      <c r="A142" t="s">
        <v>54</v>
      </c>
      <c r="E142" s="34" t="s">
        <v>510</v>
      </c>
    </row>
    <row r="143" spans="1:18" ht="12.75" customHeight="1">
      <c r="A143" s="6" t="s">
        <v>43</v>
      </c>
      <c s="6"/>
      <c s="39" t="s">
        <v>23</v>
      </c>
      <c s="6"/>
      <c s="27" t="s">
        <v>511</v>
      </c>
      <c s="6"/>
      <c s="6"/>
      <c s="6"/>
      <c s="40">
        <f>0+Q143</f>
      </c>
      <c r="O143">
        <f>0+R143</f>
      </c>
      <c r="Q143">
        <f>0+I144+I148+I152+I156+I160+I164</f>
      </c>
      <c>
        <f>0+O144+O148+O152+O156+O160+O164</f>
      </c>
    </row>
    <row r="144" spans="1:16" ht="12.75">
      <c r="A144" s="25" t="s">
        <v>45</v>
      </c>
      <c s="29" t="s">
        <v>362</v>
      </c>
      <c s="29" t="s">
        <v>512</v>
      </c>
      <c s="25" t="s">
        <v>47</v>
      </c>
      <c s="30" t="s">
        <v>513</v>
      </c>
      <c s="31" t="s">
        <v>514</v>
      </c>
      <c s="32">
        <v>130</v>
      </c>
      <c s="32">
        <v>0</v>
      </c>
      <c s="32">
        <f>ROUND(ROUND(H144,2)*ROUND(G144,2),2)</f>
      </c>
      <c r="O144">
        <f>(I144*21)/100</f>
      </c>
      <c t="s">
        <v>22</v>
      </c>
    </row>
    <row r="145" spans="1:5" ht="25.5">
      <c r="A145" s="33" t="s">
        <v>50</v>
      </c>
      <c r="E145" s="34" t="s">
        <v>515</v>
      </c>
    </row>
    <row r="146" spans="1:5" ht="76.5">
      <c r="A146" s="35" t="s">
        <v>52</v>
      </c>
      <c r="E146" s="36" t="s">
        <v>516</v>
      </c>
    </row>
    <row r="147" spans="1:5" ht="25.5">
      <c r="A147" t="s">
        <v>54</v>
      </c>
      <c r="E147" s="34" t="s">
        <v>517</v>
      </c>
    </row>
    <row r="148" spans="1:16" ht="12.75">
      <c r="A148" s="25" t="s">
        <v>45</v>
      </c>
      <c s="29" t="s">
        <v>518</v>
      </c>
      <c s="29" t="s">
        <v>519</v>
      </c>
      <c s="25" t="s">
        <v>47</v>
      </c>
      <c s="30" t="s">
        <v>520</v>
      </c>
      <c s="31" t="s">
        <v>122</v>
      </c>
      <c s="32">
        <v>5.2</v>
      </c>
      <c s="32">
        <v>0</v>
      </c>
      <c s="32">
        <f>ROUND(ROUND(H148,2)*ROUND(G148,2),2)</f>
      </c>
      <c r="O148">
        <f>(I148*21)/100</f>
      </c>
      <c t="s">
        <v>22</v>
      </c>
    </row>
    <row r="149" spans="1:5" ht="51">
      <c r="A149" s="33" t="s">
        <v>50</v>
      </c>
      <c r="E149" s="34" t="s">
        <v>521</v>
      </c>
    </row>
    <row r="150" spans="1:5" ht="63.75">
      <c r="A150" s="35" t="s">
        <v>52</v>
      </c>
      <c r="E150" s="36" t="s">
        <v>522</v>
      </c>
    </row>
    <row r="151" spans="1:5" ht="382.5">
      <c r="A151" t="s">
        <v>54</v>
      </c>
      <c r="E151" s="34" t="s">
        <v>523</v>
      </c>
    </row>
    <row r="152" spans="1:16" ht="12.75">
      <c r="A152" s="25" t="s">
        <v>45</v>
      </c>
      <c s="29" t="s">
        <v>524</v>
      </c>
      <c s="29" t="s">
        <v>525</v>
      </c>
      <c s="25" t="s">
        <v>47</v>
      </c>
      <c s="30" t="s">
        <v>526</v>
      </c>
      <c s="31" t="s">
        <v>105</v>
      </c>
      <c s="32">
        <v>0.78</v>
      </c>
      <c s="32">
        <v>0</v>
      </c>
      <c s="32">
        <f>ROUND(ROUND(H152,2)*ROUND(G152,2),2)</f>
      </c>
      <c r="O152">
        <f>(I152*21)/100</f>
      </c>
      <c t="s">
        <v>22</v>
      </c>
    </row>
    <row r="153" spans="1:5" ht="12.75">
      <c r="A153" s="33" t="s">
        <v>50</v>
      </c>
      <c r="E153" s="34" t="s">
        <v>508</v>
      </c>
    </row>
    <row r="154" spans="1:5" ht="25.5">
      <c r="A154" s="35" t="s">
        <v>52</v>
      </c>
      <c r="E154" s="36" t="s">
        <v>527</v>
      </c>
    </row>
    <row r="155" spans="1:5" ht="242.25">
      <c r="A155" t="s">
        <v>54</v>
      </c>
      <c r="E155" s="34" t="s">
        <v>528</v>
      </c>
    </row>
    <row r="156" spans="1:16" ht="12.75">
      <c r="A156" s="25" t="s">
        <v>45</v>
      </c>
      <c s="29" t="s">
        <v>529</v>
      </c>
      <c s="29" t="s">
        <v>530</v>
      </c>
      <c s="25" t="s">
        <v>47</v>
      </c>
      <c s="30" t="s">
        <v>531</v>
      </c>
      <c s="31" t="s">
        <v>122</v>
      </c>
      <c s="32">
        <v>20.68</v>
      </c>
      <c s="32">
        <v>0</v>
      </c>
      <c s="32">
        <f>ROUND(ROUND(H156,2)*ROUND(G156,2),2)</f>
      </c>
      <c r="O156">
        <f>(I156*21)/100</f>
      </c>
      <c t="s">
        <v>22</v>
      </c>
    </row>
    <row r="157" spans="1:5" ht="12.75">
      <c r="A157" s="33" t="s">
        <v>50</v>
      </c>
      <c r="E157" s="34" t="s">
        <v>503</v>
      </c>
    </row>
    <row r="158" spans="1:5" ht="89.25">
      <c r="A158" s="35" t="s">
        <v>52</v>
      </c>
      <c r="E158" s="36" t="s">
        <v>532</v>
      </c>
    </row>
    <row r="159" spans="1:5" ht="369.75">
      <c r="A159" t="s">
        <v>54</v>
      </c>
      <c r="E159" s="34" t="s">
        <v>533</v>
      </c>
    </row>
    <row r="160" spans="1:16" ht="12.75">
      <c r="A160" s="25" t="s">
        <v>45</v>
      </c>
      <c s="29" t="s">
        <v>534</v>
      </c>
      <c s="29" t="s">
        <v>535</v>
      </c>
      <c s="25" t="s">
        <v>47</v>
      </c>
      <c s="30" t="s">
        <v>536</v>
      </c>
      <c s="31" t="s">
        <v>105</v>
      </c>
      <c s="32">
        <v>2.25</v>
      </c>
      <c s="32">
        <v>0</v>
      </c>
      <c s="32">
        <f>ROUND(ROUND(H160,2)*ROUND(G160,2),2)</f>
      </c>
      <c r="O160">
        <f>(I160*21)/100</f>
      </c>
      <c t="s">
        <v>22</v>
      </c>
    </row>
    <row r="161" spans="1:5" ht="12.75">
      <c r="A161" s="33" t="s">
        <v>50</v>
      </c>
      <c r="E161" s="34" t="s">
        <v>508</v>
      </c>
    </row>
    <row r="162" spans="1:5" ht="25.5">
      <c r="A162" s="35" t="s">
        <v>52</v>
      </c>
      <c r="E162" s="36" t="s">
        <v>537</v>
      </c>
    </row>
    <row r="163" spans="1:5" ht="267.75">
      <c r="A163" t="s">
        <v>54</v>
      </c>
      <c r="E163" s="34" t="s">
        <v>510</v>
      </c>
    </row>
    <row r="164" spans="1:16" ht="25.5">
      <c r="A164" s="25" t="s">
        <v>45</v>
      </c>
      <c s="29" t="s">
        <v>538</v>
      </c>
      <c s="29" t="s">
        <v>539</v>
      </c>
      <c s="25" t="s">
        <v>47</v>
      </c>
      <c s="30" t="s">
        <v>540</v>
      </c>
      <c s="31" t="s">
        <v>185</v>
      </c>
      <c s="32">
        <v>106</v>
      </c>
      <c s="32">
        <v>0</v>
      </c>
      <c s="32">
        <f>ROUND(ROUND(H164,2)*ROUND(G164,2),2)</f>
      </c>
      <c r="O164">
        <f>(I164*21)/100</f>
      </c>
      <c t="s">
        <v>22</v>
      </c>
    </row>
    <row r="165" spans="1:5" ht="12.75">
      <c r="A165" s="33" t="s">
        <v>50</v>
      </c>
      <c r="E165" s="34" t="s">
        <v>47</v>
      </c>
    </row>
    <row r="166" spans="1:5" ht="25.5">
      <c r="A166" s="35" t="s">
        <v>52</v>
      </c>
      <c r="E166" s="36" t="s">
        <v>541</v>
      </c>
    </row>
    <row r="167" spans="1:5" ht="114.75">
      <c r="A167" t="s">
        <v>54</v>
      </c>
      <c r="E167" s="34" t="s">
        <v>542</v>
      </c>
    </row>
    <row r="168" spans="1:18" ht="12.75" customHeight="1">
      <c r="A168" s="6" t="s">
        <v>43</v>
      </c>
      <c s="6"/>
      <c s="39" t="s">
        <v>33</v>
      </c>
      <c s="6"/>
      <c s="27" t="s">
        <v>543</v>
      </c>
      <c s="6"/>
      <c s="6"/>
      <c s="6"/>
      <c s="40">
        <f>0+Q168</f>
      </c>
      <c r="O168">
        <f>0+R168</f>
      </c>
      <c r="Q168">
        <f>0+I169+I173+I177+I181+I185+I189+I193</f>
      </c>
      <c>
        <f>0+O169+O173+O177+O181+O185+O189+O193</f>
      </c>
    </row>
    <row r="169" spans="1:16" ht="12.75">
      <c r="A169" s="25" t="s">
        <v>45</v>
      </c>
      <c s="29" t="s">
        <v>544</v>
      </c>
      <c s="29" t="s">
        <v>545</v>
      </c>
      <c s="25" t="s">
        <v>47</v>
      </c>
      <c s="30" t="s">
        <v>546</v>
      </c>
      <c s="31" t="s">
        <v>122</v>
      </c>
      <c s="32">
        <v>30.71</v>
      </c>
      <c s="32">
        <v>0</v>
      </c>
      <c s="32">
        <f>ROUND(ROUND(H169,2)*ROUND(G169,2),2)</f>
      </c>
      <c r="O169">
        <f>(I169*21)/100</f>
      </c>
      <c t="s">
        <v>22</v>
      </c>
    </row>
    <row r="170" spans="1:5" ht="12.75">
      <c r="A170" s="33" t="s">
        <v>50</v>
      </c>
      <c r="E170" s="34" t="s">
        <v>547</v>
      </c>
    </row>
    <row r="171" spans="1:5" ht="267.75">
      <c r="A171" s="35" t="s">
        <v>52</v>
      </c>
      <c r="E171" s="36" t="s">
        <v>548</v>
      </c>
    </row>
    <row r="172" spans="1:5" ht="369.75">
      <c r="A172" t="s">
        <v>54</v>
      </c>
      <c r="E172" s="34" t="s">
        <v>533</v>
      </c>
    </row>
    <row r="173" spans="1:16" ht="12.75">
      <c r="A173" s="25" t="s">
        <v>45</v>
      </c>
      <c s="29" t="s">
        <v>549</v>
      </c>
      <c s="29" t="s">
        <v>550</v>
      </c>
      <c s="25" t="s">
        <v>47</v>
      </c>
      <c s="30" t="s">
        <v>551</v>
      </c>
      <c s="31" t="s">
        <v>122</v>
      </c>
      <c s="32">
        <v>5.69</v>
      </c>
      <c s="32">
        <v>0</v>
      </c>
      <c s="32">
        <f>ROUND(ROUND(H173,2)*ROUND(G173,2),2)</f>
      </c>
      <c r="O173">
        <f>(I173*21)/100</f>
      </c>
      <c t="s">
        <v>22</v>
      </c>
    </row>
    <row r="174" spans="1:5" ht="12.75">
      <c r="A174" s="33" t="s">
        <v>50</v>
      </c>
      <c r="E174" s="34" t="s">
        <v>552</v>
      </c>
    </row>
    <row r="175" spans="1:5" ht="216.75">
      <c r="A175" s="35" t="s">
        <v>52</v>
      </c>
      <c r="E175" s="36" t="s">
        <v>553</v>
      </c>
    </row>
    <row r="176" spans="1:5" ht="369.75">
      <c r="A176" t="s">
        <v>54</v>
      </c>
      <c r="E176" s="34" t="s">
        <v>533</v>
      </c>
    </row>
    <row r="177" spans="1:16" ht="12.75">
      <c r="A177" s="25" t="s">
        <v>45</v>
      </c>
      <c s="29" t="s">
        <v>554</v>
      </c>
      <c s="29" t="s">
        <v>555</v>
      </c>
      <c s="25" t="s">
        <v>47</v>
      </c>
      <c s="30" t="s">
        <v>556</v>
      </c>
      <c s="31" t="s">
        <v>105</v>
      </c>
      <c s="32">
        <v>0.09</v>
      </c>
      <c s="32">
        <v>0</v>
      </c>
      <c s="32">
        <f>ROUND(ROUND(H177,2)*ROUND(G177,2),2)</f>
      </c>
      <c r="O177">
        <f>(I177*21)/100</f>
      </c>
      <c t="s">
        <v>22</v>
      </c>
    </row>
    <row r="178" spans="1:5" ht="12.75">
      <c r="A178" s="33" t="s">
        <v>50</v>
      </c>
      <c r="E178" s="34" t="s">
        <v>557</v>
      </c>
    </row>
    <row r="179" spans="1:5" ht="25.5">
      <c r="A179" s="35" t="s">
        <v>52</v>
      </c>
      <c r="E179" s="36" t="s">
        <v>558</v>
      </c>
    </row>
    <row r="180" spans="1:5" ht="178.5">
      <c r="A180" t="s">
        <v>54</v>
      </c>
      <c r="E180" s="34" t="s">
        <v>559</v>
      </c>
    </row>
    <row r="181" spans="1:16" ht="12.75">
      <c r="A181" s="25" t="s">
        <v>45</v>
      </c>
      <c s="29" t="s">
        <v>560</v>
      </c>
      <c s="29" t="s">
        <v>561</v>
      </c>
      <c s="25" t="s">
        <v>47</v>
      </c>
      <c s="30" t="s">
        <v>562</v>
      </c>
      <c s="31" t="s">
        <v>122</v>
      </c>
      <c s="32">
        <v>81.85</v>
      </c>
      <c s="32">
        <v>0</v>
      </c>
      <c s="32">
        <f>ROUND(ROUND(H181,2)*ROUND(G181,2),2)</f>
      </c>
      <c r="O181">
        <f>(I181*21)/100</f>
      </c>
      <c t="s">
        <v>22</v>
      </c>
    </row>
    <row r="182" spans="1:5" ht="12.75">
      <c r="A182" s="33" t="s">
        <v>50</v>
      </c>
      <c r="E182" s="34" t="s">
        <v>563</v>
      </c>
    </row>
    <row r="183" spans="1:5" ht="89.25">
      <c r="A183" s="35" t="s">
        <v>52</v>
      </c>
      <c r="E183" s="36" t="s">
        <v>564</v>
      </c>
    </row>
    <row r="184" spans="1:5" ht="38.25">
      <c r="A184" t="s">
        <v>54</v>
      </c>
      <c r="E184" s="34" t="s">
        <v>565</v>
      </c>
    </row>
    <row r="185" spans="1:16" ht="12.75">
      <c r="A185" s="25" t="s">
        <v>45</v>
      </c>
      <c s="29" t="s">
        <v>566</v>
      </c>
      <c s="29" t="s">
        <v>567</v>
      </c>
      <c s="25" t="s">
        <v>47</v>
      </c>
      <c s="30" t="s">
        <v>568</v>
      </c>
      <c s="31" t="s">
        <v>122</v>
      </c>
      <c s="32">
        <v>10.45</v>
      </c>
      <c s="32">
        <v>0</v>
      </c>
      <c s="32">
        <f>ROUND(ROUND(H185,2)*ROUND(G185,2),2)</f>
      </c>
      <c r="O185">
        <f>(I185*21)/100</f>
      </c>
      <c t="s">
        <v>22</v>
      </c>
    </row>
    <row r="186" spans="1:5" ht="12.75">
      <c r="A186" s="33" t="s">
        <v>50</v>
      </c>
      <c r="E186" s="34" t="s">
        <v>569</v>
      </c>
    </row>
    <row r="187" spans="1:5" ht="255">
      <c r="A187" s="35" t="s">
        <v>52</v>
      </c>
      <c r="E187" s="36" t="s">
        <v>570</v>
      </c>
    </row>
    <row r="188" spans="1:5" ht="293.25">
      <c r="A188" t="s">
        <v>54</v>
      </c>
      <c r="E188" s="34" t="s">
        <v>571</v>
      </c>
    </row>
    <row r="189" spans="1:16" ht="12.75">
      <c r="A189" s="25" t="s">
        <v>45</v>
      </c>
      <c s="29" t="s">
        <v>572</v>
      </c>
      <c s="29" t="s">
        <v>573</v>
      </c>
      <c s="25" t="s">
        <v>47</v>
      </c>
      <c s="30" t="s">
        <v>574</v>
      </c>
      <c s="31" t="s">
        <v>122</v>
      </c>
      <c s="32">
        <v>0.54</v>
      </c>
      <c s="32">
        <v>0</v>
      </c>
      <c s="32">
        <f>ROUND(ROUND(H189,2)*ROUND(G189,2),2)</f>
      </c>
      <c r="O189">
        <f>(I189*21)/100</f>
      </c>
      <c t="s">
        <v>22</v>
      </c>
    </row>
    <row r="190" spans="1:5" ht="12.75">
      <c r="A190" s="33" t="s">
        <v>50</v>
      </c>
      <c r="E190" s="34" t="s">
        <v>575</v>
      </c>
    </row>
    <row r="191" spans="1:5" ht="25.5">
      <c r="A191" s="35" t="s">
        <v>52</v>
      </c>
      <c r="E191" s="36" t="s">
        <v>576</v>
      </c>
    </row>
    <row r="192" spans="1:5" ht="51">
      <c r="A192" t="s">
        <v>54</v>
      </c>
      <c r="E192" s="34" t="s">
        <v>577</v>
      </c>
    </row>
    <row r="193" spans="1:16" ht="12.75">
      <c r="A193" s="25" t="s">
        <v>45</v>
      </c>
      <c s="29" t="s">
        <v>578</v>
      </c>
      <c s="29" t="s">
        <v>579</v>
      </c>
      <c s="25" t="s">
        <v>47</v>
      </c>
      <c s="30" t="s">
        <v>580</v>
      </c>
      <c s="31" t="s">
        <v>122</v>
      </c>
      <c s="32">
        <v>11.38</v>
      </c>
      <c s="32">
        <v>0</v>
      </c>
      <c s="32">
        <f>ROUND(ROUND(H193,2)*ROUND(G193,2),2)</f>
      </c>
      <c r="O193">
        <f>(I193*21)/100</f>
      </c>
      <c t="s">
        <v>22</v>
      </c>
    </row>
    <row r="194" spans="1:5" ht="12.75">
      <c r="A194" s="33" t="s">
        <v>50</v>
      </c>
      <c r="E194" s="34" t="s">
        <v>581</v>
      </c>
    </row>
    <row r="195" spans="1:5" ht="216.75">
      <c r="A195" s="35" t="s">
        <v>52</v>
      </c>
      <c r="E195" s="36" t="s">
        <v>582</v>
      </c>
    </row>
    <row r="196" spans="1:5" ht="102">
      <c r="A196" t="s">
        <v>54</v>
      </c>
      <c r="E196" s="34" t="s">
        <v>583</v>
      </c>
    </row>
    <row r="197" spans="1:18" ht="12.75" customHeight="1">
      <c r="A197" s="6" t="s">
        <v>43</v>
      </c>
      <c s="6"/>
      <c s="39" t="s">
        <v>35</v>
      </c>
      <c s="6"/>
      <c s="27" t="s">
        <v>584</v>
      </c>
      <c s="6"/>
      <c s="6"/>
      <c s="6"/>
      <c s="40">
        <f>0+Q197</f>
      </c>
      <c r="O197">
        <f>0+R197</f>
      </c>
      <c r="Q197">
        <f>0+I198+I202+I206+I210+I214+I218+I222+I226+I230+I234+I238+I242+I246+I250+I254+I258+I262+I266+I270+I274+I278</f>
      </c>
      <c>
        <f>0+O198+O202+O206+O210+O214+O218+O222+O226+O230+O234+O238+O242+O246+O250+O254+O258+O262+O266+O270+O274+O278</f>
      </c>
    </row>
    <row r="198" spans="1:16" ht="12.75">
      <c r="A198" s="25" t="s">
        <v>45</v>
      </c>
      <c s="29" t="s">
        <v>585</v>
      </c>
      <c s="29" t="s">
        <v>586</v>
      </c>
      <c s="25" t="s">
        <v>57</v>
      </c>
      <c s="30" t="s">
        <v>587</v>
      </c>
      <c s="31" t="s">
        <v>122</v>
      </c>
      <c s="32">
        <v>1318.78</v>
      </c>
      <c s="32">
        <v>0</v>
      </c>
      <c s="32">
        <f>ROUND(ROUND(H198,2)*ROUND(G198,2),2)</f>
      </c>
      <c r="O198">
        <f>(I198*21)/100</f>
      </c>
      <c t="s">
        <v>22</v>
      </c>
    </row>
    <row r="199" spans="1:5" ht="12.75">
      <c r="A199" s="33" t="s">
        <v>50</v>
      </c>
      <c r="E199" s="34" t="s">
        <v>588</v>
      </c>
    </row>
    <row r="200" spans="1:5" ht="102">
      <c r="A200" s="35" t="s">
        <v>52</v>
      </c>
      <c r="E200" s="36" t="s">
        <v>589</v>
      </c>
    </row>
    <row r="201" spans="1:5" ht="51">
      <c r="A201" t="s">
        <v>54</v>
      </c>
      <c r="E201" s="34" t="s">
        <v>590</v>
      </c>
    </row>
    <row r="202" spans="1:16" ht="12.75">
      <c r="A202" s="25" t="s">
        <v>45</v>
      </c>
      <c s="29" t="s">
        <v>591</v>
      </c>
      <c s="29" t="s">
        <v>586</v>
      </c>
      <c s="25" t="s">
        <v>60</v>
      </c>
      <c s="30" t="s">
        <v>587</v>
      </c>
      <c s="31" t="s">
        <v>122</v>
      </c>
      <c s="32">
        <v>532.94</v>
      </c>
      <c s="32">
        <v>0</v>
      </c>
      <c s="32">
        <f>ROUND(ROUND(H202,2)*ROUND(G202,2),2)</f>
      </c>
      <c r="O202">
        <f>(I202*21)/100</f>
      </c>
      <c t="s">
        <v>22</v>
      </c>
    </row>
    <row r="203" spans="1:5" ht="12.75">
      <c r="A203" s="33" t="s">
        <v>50</v>
      </c>
      <c r="E203" s="34" t="s">
        <v>592</v>
      </c>
    </row>
    <row r="204" spans="1:5" ht="102">
      <c r="A204" s="35" t="s">
        <v>52</v>
      </c>
      <c r="E204" s="36" t="s">
        <v>593</v>
      </c>
    </row>
    <row r="205" spans="1:5" ht="51">
      <c r="A205" t="s">
        <v>54</v>
      </c>
      <c r="E205" s="34" t="s">
        <v>590</v>
      </c>
    </row>
    <row r="206" spans="1:16" ht="12.75">
      <c r="A206" s="25" t="s">
        <v>45</v>
      </c>
      <c s="29" t="s">
        <v>594</v>
      </c>
      <c s="29" t="s">
        <v>586</v>
      </c>
      <c s="25" t="s">
        <v>62</v>
      </c>
      <c s="30" t="s">
        <v>587</v>
      </c>
      <c s="31" t="s">
        <v>122</v>
      </c>
      <c s="32">
        <v>245.2</v>
      </c>
      <c s="32">
        <v>0</v>
      </c>
      <c s="32">
        <f>ROUND(ROUND(H206,2)*ROUND(G206,2),2)</f>
      </c>
      <c r="O206">
        <f>(I206*21)/100</f>
      </c>
      <c t="s">
        <v>22</v>
      </c>
    </row>
    <row r="207" spans="1:5" ht="12.75">
      <c r="A207" s="33" t="s">
        <v>50</v>
      </c>
      <c r="E207" s="34" t="s">
        <v>595</v>
      </c>
    </row>
    <row r="208" spans="1:5" ht="127.5">
      <c r="A208" s="35" t="s">
        <v>52</v>
      </c>
      <c r="E208" s="36" t="s">
        <v>596</v>
      </c>
    </row>
    <row r="209" spans="1:5" ht="51">
      <c r="A209" t="s">
        <v>54</v>
      </c>
      <c r="E209" s="34" t="s">
        <v>590</v>
      </c>
    </row>
    <row r="210" spans="1:16" ht="12.75">
      <c r="A210" s="25" t="s">
        <v>45</v>
      </c>
      <c s="29" t="s">
        <v>597</v>
      </c>
      <c s="29" t="s">
        <v>598</v>
      </c>
      <c s="25" t="s">
        <v>599</v>
      </c>
      <c s="30" t="s">
        <v>600</v>
      </c>
      <c s="31" t="s">
        <v>122</v>
      </c>
      <c s="32">
        <v>1182.53</v>
      </c>
      <c s="32">
        <v>0</v>
      </c>
      <c s="32">
        <f>ROUND(ROUND(H210,2)*ROUND(G210,2),2)</f>
      </c>
      <c r="O210">
        <f>(I210*21)/100</f>
      </c>
      <c t="s">
        <v>22</v>
      </c>
    </row>
    <row r="211" spans="1:5" ht="25.5">
      <c r="A211" s="33" t="s">
        <v>50</v>
      </c>
      <c r="E211" s="34" t="s">
        <v>601</v>
      </c>
    </row>
    <row r="212" spans="1:5" ht="127.5">
      <c r="A212" s="35" t="s">
        <v>52</v>
      </c>
      <c r="E212" s="36" t="s">
        <v>602</v>
      </c>
    </row>
    <row r="213" spans="1:5" ht="102">
      <c r="A213" t="s">
        <v>54</v>
      </c>
      <c r="E213" s="34" t="s">
        <v>603</v>
      </c>
    </row>
    <row r="214" spans="1:16" ht="12.75">
      <c r="A214" s="25" t="s">
        <v>45</v>
      </c>
      <c s="29" t="s">
        <v>604</v>
      </c>
      <c s="29" t="s">
        <v>598</v>
      </c>
      <c s="25" t="s">
        <v>605</v>
      </c>
      <c s="30" t="s">
        <v>600</v>
      </c>
      <c s="31" t="s">
        <v>122</v>
      </c>
      <c s="32">
        <v>1812.51</v>
      </c>
      <c s="32">
        <v>0</v>
      </c>
      <c s="32">
        <f>ROUND(ROUND(H214,2)*ROUND(G214,2),2)</f>
      </c>
      <c r="O214">
        <f>(I214*21)/100</f>
      </c>
      <c t="s">
        <v>22</v>
      </c>
    </row>
    <row r="215" spans="1:5" ht="25.5">
      <c r="A215" s="33" t="s">
        <v>50</v>
      </c>
      <c r="E215" s="34" t="s">
        <v>606</v>
      </c>
    </row>
    <row r="216" spans="1:5" ht="89.25">
      <c r="A216" s="35" t="s">
        <v>52</v>
      </c>
      <c r="E216" s="36" t="s">
        <v>607</v>
      </c>
    </row>
    <row r="217" spans="1:5" ht="102">
      <c r="A217" t="s">
        <v>54</v>
      </c>
      <c r="E217" s="34" t="s">
        <v>603</v>
      </c>
    </row>
    <row r="218" spans="1:16" ht="12.75">
      <c r="A218" s="25" t="s">
        <v>45</v>
      </c>
      <c s="29" t="s">
        <v>608</v>
      </c>
      <c s="29" t="s">
        <v>598</v>
      </c>
      <c s="25" t="s">
        <v>609</v>
      </c>
      <c s="30" t="s">
        <v>600</v>
      </c>
      <c s="31" t="s">
        <v>122</v>
      </c>
      <c s="32">
        <v>105.08</v>
      </c>
      <c s="32">
        <v>0</v>
      </c>
      <c s="32">
        <f>ROUND(ROUND(H218,2)*ROUND(G218,2),2)</f>
      </c>
      <c r="O218">
        <f>(I218*21)/100</f>
      </c>
      <c t="s">
        <v>22</v>
      </c>
    </row>
    <row r="219" spans="1:5" ht="25.5">
      <c r="A219" s="33" t="s">
        <v>50</v>
      </c>
      <c r="E219" s="34" t="s">
        <v>610</v>
      </c>
    </row>
    <row r="220" spans="1:5" ht="25.5">
      <c r="A220" s="35" t="s">
        <v>52</v>
      </c>
      <c r="E220" s="36" t="s">
        <v>611</v>
      </c>
    </row>
    <row r="221" spans="1:5" ht="102">
      <c r="A221" t="s">
        <v>54</v>
      </c>
      <c r="E221" s="34" t="s">
        <v>603</v>
      </c>
    </row>
    <row r="222" spans="1:16" ht="12.75">
      <c r="A222" s="25" t="s">
        <v>45</v>
      </c>
      <c s="29" t="s">
        <v>612</v>
      </c>
      <c s="29" t="s">
        <v>598</v>
      </c>
      <c s="25" t="s">
        <v>613</v>
      </c>
      <c s="30" t="s">
        <v>600</v>
      </c>
      <c s="31" t="s">
        <v>122</v>
      </c>
      <c s="32">
        <v>2309.63</v>
      </c>
      <c s="32">
        <v>0</v>
      </c>
      <c s="32">
        <f>ROUND(ROUND(H222,2)*ROUND(G222,2),2)</f>
      </c>
      <c r="O222">
        <f>(I222*21)/100</f>
      </c>
      <c t="s">
        <v>22</v>
      </c>
    </row>
    <row r="223" spans="1:5" ht="25.5">
      <c r="A223" s="33" t="s">
        <v>50</v>
      </c>
      <c r="E223" s="34" t="s">
        <v>614</v>
      </c>
    </row>
    <row r="224" spans="1:5" ht="102">
      <c r="A224" s="35" t="s">
        <v>52</v>
      </c>
      <c r="E224" s="36" t="s">
        <v>615</v>
      </c>
    </row>
    <row r="225" spans="1:5" ht="102">
      <c r="A225" t="s">
        <v>54</v>
      </c>
      <c r="E225" s="34" t="s">
        <v>603</v>
      </c>
    </row>
    <row r="226" spans="1:16" ht="12.75">
      <c r="A226" s="25" t="s">
        <v>45</v>
      </c>
      <c s="29" t="s">
        <v>616</v>
      </c>
      <c s="29" t="s">
        <v>617</v>
      </c>
      <c s="25" t="s">
        <v>47</v>
      </c>
      <c s="30" t="s">
        <v>618</v>
      </c>
      <c s="31" t="s">
        <v>185</v>
      </c>
      <c s="32">
        <v>164</v>
      </c>
      <c s="32">
        <v>0</v>
      </c>
      <c s="32">
        <f>ROUND(ROUND(H226,2)*ROUND(G226,2),2)</f>
      </c>
      <c r="O226">
        <f>(I226*21)/100</f>
      </c>
      <c t="s">
        <v>22</v>
      </c>
    </row>
    <row r="227" spans="1:5" ht="12.75">
      <c r="A227" s="33" t="s">
        <v>50</v>
      </c>
      <c r="E227" s="34" t="s">
        <v>619</v>
      </c>
    </row>
    <row r="228" spans="1:5" ht="25.5">
      <c r="A228" s="35" t="s">
        <v>52</v>
      </c>
      <c r="E228" s="36" t="s">
        <v>620</v>
      </c>
    </row>
    <row r="229" spans="1:5" ht="102">
      <c r="A229" t="s">
        <v>54</v>
      </c>
      <c r="E229" s="34" t="s">
        <v>603</v>
      </c>
    </row>
    <row r="230" spans="1:16" ht="12.75">
      <c r="A230" s="25" t="s">
        <v>45</v>
      </c>
      <c s="29" t="s">
        <v>621</v>
      </c>
      <c s="29" t="s">
        <v>622</v>
      </c>
      <c s="25" t="s">
        <v>47</v>
      </c>
      <c s="30" t="s">
        <v>623</v>
      </c>
      <c s="31" t="s">
        <v>185</v>
      </c>
      <c s="32">
        <v>24921</v>
      </c>
      <c s="32">
        <v>0</v>
      </c>
      <c s="32">
        <f>ROUND(ROUND(H230,2)*ROUND(G230,2),2)</f>
      </c>
      <c r="O230">
        <f>(I230*21)/100</f>
      </c>
      <c t="s">
        <v>22</v>
      </c>
    </row>
    <row r="231" spans="1:5" ht="25.5">
      <c r="A231" s="33" t="s">
        <v>50</v>
      </c>
      <c r="E231" s="34" t="s">
        <v>624</v>
      </c>
    </row>
    <row r="232" spans="1:5" ht="25.5">
      <c r="A232" s="35" t="s">
        <v>52</v>
      </c>
      <c r="E232" s="36" t="s">
        <v>625</v>
      </c>
    </row>
    <row r="233" spans="1:5" ht="76.5">
      <c r="A233" t="s">
        <v>54</v>
      </c>
      <c r="E233" s="34" t="s">
        <v>626</v>
      </c>
    </row>
    <row r="234" spans="1:16" ht="12.75">
      <c r="A234" s="25" t="s">
        <v>45</v>
      </c>
      <c s="29" t="s">
        <v>627</v>
      </c>
      <c s="29" t="s">
        <v>628</v>
      </c>
      <c s="25" t="s">
        <v>47</v>
      </c>
      <c s="30" t="s">
        <v>629</v>
      </c>
      <c s="31" t="s">
        <v>122</v>
      </c>
      <c s="32">
        <v>797</v>
      </c>
      <c s="32">
        <v>0</v>
      </c>
      <c s="32">
        <f>ROUND(ROUND(H234,2)*ROUND(G234,2),2)</f>
      </c>
      <c r="O234">
        <f>(I234*21)/100</f>
      </c>
      <c t="s">
        <v>22</v>
      </c>
    </row>
    <row r="235" spans="1:5" ht="12.75">
      <c r="A235" s="33" t="s">
        <v>50</v>
      </c>
      <c r="E235" s="34" t="s">
        <v>630</v>
      </c>
    </row>
    <row r="236" spans="1:5" ht="140.25">
      <c r="A236" s="35" t="s">
        <v>52</v>
      </c>
      <c r="E236" s="36" t="s">
        <v>631</v>
      </c>
    </row>
    <row r="237" spans="1:5" ht="102">
      <c r="A237" t="s">
        <v>54</v>
      </c>
      <c r="E237" s="34" t="s">
        <v>603</v>
      </c>
    </row>
    <row r="238" spans="1:16" ht="12.75">
      <c r="A238" s="25" t="s">
        <v>45</v>
      </c>
      <c s="29" t="s">
        <v>632</v>
      </c>
      <c s="29" t="s">
        <v>633</v>
      </c>
      <c s="25" t="s">
        <v>47</v>
      </c>
      <c s="30" t="s">
        <v>634</v>
      </c>
      <c s="31" t="s">
        <v>185</v>
      </c>
      <c s="32">
        <v>36648.25</v>
      </c>
      <c s="32">
        <v>0</v>
      </c>
      <c s="32">
        <f>ROUND(ROUND(H238,2)*ROUND(G238,2),2)</f>
      </c>
      <c r="O238">
        <f>(I238*21)/100</f>
      </c>
      <c t="s">
        <v>22</v>
      </c>
    </row>
    <row r="239" spans="1:5" ht="12.75">
      <c r="A239" s="33" t="s">
        <v>50</v>
      </c>
      <c r="E239" s="34" t="s">
        <v>635</v>
      </c>
    </row>
    <row r="240" spans="1:5" ht="89.25">
      <c r="A240" s="35" t="s">
        <v>52</v>
      </c>
      <c r="E240" s="36" t="s">
        <v>636</v>
      </c>
    </row>
    <row r="241" spans="1:5" ht="51">
      <c r="A241" t="s">
        <v>54</v>
      </c>
      <c r="E241" s="34" t="s">
        <v>637</v>
      </c>
    </row>
    <row r="242" spans="1:16" ht="12.75">
      <c r="A242" s="25" t="s">
        <v>45</v>
      </c>
      <c s="29" t="s">
        <v>638</v>
      </c>
      <c s="29" t="s">
        <v>639</v>
      </c>
      <c s="25" t="s">
        <v>47</v>
      </c>
      <c s="30" t="s">
        <v>640</v>
      </c>
      <c s="31" t="s">
        <v>185</v>
      </c>
      <c s="32">
        <v>36244.25</v>
      </c>
      <c s="32">
        <v>0</v>
      </c>
      <c s="32">
        <f>ROUND(ROUND(H242,2)*ROUND(G242,2),2)</f>
      </c>
      <c r="O242">
        <f>(I242*21)/100</f>
      </c>
      <c t="s">
        <v>22</v>
      </c>
    </row>
    <row r="243" spans="1:5" ht="12.75">
      <c r="A243" s="33" t="s">
        <v>50</v>
      </c>
      <c r="E243" s="34" t="s">
        <v>641</v>
      </c>
    </row>
    <row r="244" spans="1:5" ht="89.25">
      <c r="A244" s="35" t="s">
        <v>52</v>
      </c>
      <c r="E244" s="36" t="s">
        <v>642</v>
      </c>
    </row>
    <row r="245" spans="1:5" ht="51">
      <c r="A245" t="s">
        <v>54</v>
      </c>
      <c r="E245" s="34" t="s">
        <v>637</v>
      </c>
    </row>
    <row r="246" spans="1:16" ht="12.75">
      <c r="A246" s="25" t="s">
        <v>45</v>
      </c>
      <c s="29" t="s">
        <v>643</v>
      </c>
      <c s="29" t="s">
        <v>644</v>
      </c>
      <c s="25" t="s">
        <v>47</v>
      </c>
      <c s="30" t="s">
        <v>645</v>
      </c>
      <c s="31" t="s">
        <v>185</v>
      </c>
      <c s="32">
        <v>36130.23</v>
      </c>
      <c s="32">
        <v>0</v>
      </c>
      <c s="32">
        <f>ROUND(ROUND(H246,2)*ROUND(G246,2),2)</f>
      </c>
      <c r="O246">
        <f>(I246*21)/100</f>
      </c>
      <c t="s">
        <v>22</v>
      </c>
    </row>
    <row r="247" spans="1:5" ht="12.75">
      <c r="A247" s="33" t="s">
        <v>50</v>
      </c>
      <c r="E247" s="34" t="s">
        <v>646</v>
      </c>
    </row>
    <row r="248" spans="1:5" ht="25.5">
      <c r="A248" s="35" t="s">
        <v>52</v>
      </c>
      <c r="E248" s="36" t="s">
        <v>647</v>
      </c>
    </row>
    <row r="249" spans="1:5" ht="51">
      <c r="A249" t="s">
        <v>54</v>
      </c>
      <c r="E249" s="34" t="s">
        <v>637</v>
      </c>
    </row>
    <row r="250" spans="1:16" ht="12.75">
      <c r="A250" s="25" t="s">
        <v>45</v>
      </c>
      <c s="29" t="s">
        <v>648</v>
      </c>
      <c s="29" t="s">
        <v>649</v>
      </c>
      <c s="25" t="s">
        <v>47</v>
      </c>
      <c s="30" t="s">
        <v>650</v>
      </c>
      <c s="31" t="s">
        <v>185</v>
      </c>
      <c s="32">
        <v>164</v>
      </c>
      <c s="32">
        <v>0</v>
      </c>
      <c s="32">
        <f>ROUND(ROUND(H250,2)*ROUND(G250,2),2)</f>
      </c>
      <c r="O250">
        <f>(I250*21)/100</f>
      </c>
      <c t="s">
        <v>22</v>
      </c>
    </row>
    <row r="251" spans="1:5" ht="12.75">
      <c r="A251" s="33" t="s">
        <v>50</v>
      </c>
      <c r="E251" s="34" t="s">
        <v>651</v>
      </c>
    </row>
    <row r="252" spans="1:5" ht="25.5">
      <c r="A252" s="35" t="s">
        <v>52</v>
      </c>
      <c r="E252" s="36" t="s">
        <v>652</v>
      </c>
    </row>
    <row r="253" spans="1:5" ht="51">
      <c r="A253" t="s">
        <v>54</v>
      </c>
      <c r="E253" s="34" t="s">
        <v>653</v>
      </c>
    </row>
    <row r="254" spans="1:16" ht="12.75">
      <c r="A254" s="25" t="s">
        <v>45</v>
      </c>
      <c s="29" t="s">
        <v>654</v>
      </c>
      <c s="29" t="s">
        <v>655</v>
      </c>
      <c s="25" t="s">
        <v>47</v>
      </c>
      <c s="30" t="s">
        <v>656</v>
      </c>
      <c s="31" t="s">
        <v>185</v>
      </c>
      <c s="32">
        <v>35691</v>
      </c>
      <c s="32">
        <v>0</v>
      </c>
      <c s="32">
        <f>ROUND(ROUND(H254,2)*ROUND(G254,2),2)</f>
      </c>
      <c r="O254">
        <f>(I254*21)/100</f>
      </c>
      <c t="s">
        <v>22</v>
      </c>
    </row>
    <row r="255" spans="1:5" ht="12.75">
      <c r="A255" s="33" t="s">
        <v>50</v>
      </c>
      <c r="E255" s="34" t="s">
        <v>657</v>
      </c>
    </row>
    <row r="256" spans="1:5" ht="102">
      <c r="A256" s="35" t="s">
        <v>52</v>
      </c>
      <c r="E256" s="36" t="s">
        <v>658</v>
      </c>
    </row>
    <row r="257" spans="1:5" ht="140.25">
      <c r="A257" t="s">
        <v>54</v>
      </c>
      <c r="E257" s="34" t="s">
        <v>659</v>
      </c>
    </row>
    <row r="258" spans="1:16" ht="12.75">
      <c r="A258" s="25" t="s">
        <v>45</v>
      </c>
      <c s="29" t="s">
        <v>660</v>
      </c>
      <c s="29" t="s">
        <v>661</v>
      </c>
      <c s="25" t="s">
        <v>47</v>
      </c>
      <c s="30" t="s">
        <v>662</v>
      </c>
      <c s="31" t="s">
        <v>185</v>
      </c>
      <c s="32">
        <v>35473.25</v>
      </c>
      <c s="32">
        <v>0</v>
      </c>
      <c s="32">
        <f>ROUND(ROUND(H258,2)*ROUND(G258,2),2)</f>
      </c>
      <c r="O258">
        <f>(I258*21)/100</f>
      </c>
      <c t="s">
        <v>22</v>
      </c>
    </row>
    <row r="259" spans="1:5" ht="12.75">
      <c r="A259" s="33" t="s">
        <v>50</v>
      </c>
      <c r="E259" s="34" t="s">
        <v>663</v>
      </c>
    </row>
    <row r="260" spans="1:5" ht="127.5">
      <c r="A260" s="35" t="s">
        <v>52</v>
      </c>
      <c r="E260" s="36" t="s">
        <v>664</v>
      </c>
    </row>
    <row r="261" spans="1:5" ht="140.25">
      <c r="A261" t="s">
        <v>54</v>
      </c>
      <c r="E261" s="34" t="s">
        <v>659</v>
      </c>
    </row>
    <row r="262" spans="1:16" ht="12.75">
      <c r="A262" s="25" t="s">
        <v>45</v>
      </c>
      <c s="29" t="s">
        <v>665</v>
      </c>
      <c s="29" t="s">
        <v>666</v>
      </c>
      <c s="25" t="s">
        <v>47</v>
      </c>
      <c s="30" t="s">
        <v>667</v>
      </c>
      <c s="31" t="s">
        <v>185</v>
      </c>
      <c s="32">
        <v>25332</v>
      </c>
      <c s="32">
        <v>0</v>
      </c>
      <c s="32">
        <f>ROUND(ROUND(H262,2)*ROUND(G262,2),2)</f>
      </c>
      <c r="O262">
        <f>(I262*21)/100</f>
      </c>
      <c t="s">
        <v>22</v>
      </c>
    </row>
    <row r="263" spans="1:5" ht="12.75">
      <c r="A263" s="33" t="s">
        <v>50</v>
      </c>
      <c r="E263" s="34" t="s">
        <v>668</v>
      </c>
    </row>
    <row r="264" spans="1:5" ht="89.25">
      <c r="A264" s="35" t="s">
        <v>52</v>
      </c>
      <c r="E264" s="36" t="s">
        <v>669</v>
      </c>
    </row>
    <row r="265" spans="1:5" ht="140.25">
      <c r="A265" t="s">
        <v>54</v>
      </c>
      <c r="E265" s="34" t="s">
        <v>659</v>
      </c>
    </row>
    <row r="266" spans="1:16" ht="12.75">
      <c r="A266" s="25" t="s">
        <v>45</v>
      </c>
      <c s="29" t="s">
        <v>670</v>
      </c>
      <c s="29" t="s">
        <v>671</v>
      </c>
      <c s="25" t="s">
        <v>47</v>
      </c>
      <c s="30" t="s">
        <v>672</v>
      </c>
      <c s="31" t="s">
        <v>185</v>
      </c>
      <c s="32">
        <v>10798.23</v>
      </c>
      <c s="32">
        <v>0</v>
      </c>
      <c s="32">
        <f>ROUND(ROUND(H266,2)*ROUND(G266,2),2)</f>
      </c>
      <c r="O266">
        <f>(I266*21)/100</f>
      </c>
      <c t="s">
        <v>22</v>
      </c>
    </row>
    <row r="267" spans="1:5" ht="12.75">
      <c r="A267" s="33" t="s">
        <v>50</v>
      </c>
      <c r="E267" s="34" t="s">
        <v>673</v>
      </c>
    </row>
    <row r="268" spans="1:5" ht="89.25">
      <c r="A268" s="35" t="s">
        <v>52</v>
      </c>
      <c r="E268" s="36" t="s">
        <v>674</v>
      </c>
    </row>
    <row r="269" spans="1:5" ht="140.25">
      <c r="A269" t="s">
        <v>54</v>
      </c>
      <c r="E269" s="34" t="s">
        <v>659</v>
      </c>
    </row>
    <row r="270" spans="1:16" ht="12.75">
      <c r="A270" s="25" t="s">
        <v>45</v>
      </c>
      <c s="29" t="s">
        <v>675</v>
      </c>
      <c s="29" t="s">
        <v>676</v>
      </c>
      <c s="25" t="s">
        <v>47</v>
      </c>
      <c s="30" t="s">
        <v>677</v>
      </c>
      <c s="31" t="s">
        <v>185</v>
      </c>
      <c s="32">
        <v>36648.25</v>
      </c>
      <c s="32">
        <v>0</v>
      </c>
      <c s="32">
        <f>ROUND(ROUND(H270,2)*ROUND(G270,2),2)</f>
      </c>
      <c r="O270">
        <f>(I270*21)/100</f>
      </c>
      <c t="s">
        <v>22</v>
      </c>
    </row>
    <row r="271" spans="1:5" ht="12.75">
      <c r="A271" s="33" t="s">
        <v>50</v>
      </c>
      <c r="E271" s="34" t="s">
        <v>678</v>
      </c>
    </row>
    <row r="272" spans="1:5" ht="25.5">
      <c r="A272" s="35" t="s">
        <v>52</v>
      </c>
      <c r="E272" s="36" t="s">
        <v>679</v>
      </c>
    </row>
    <row r="273" spans="1:5" ht="25.5">
      <c r="A273" t="s">
        <v>54</v>
      </c>
      <c r="E273" s="34" t="s">
        <v>680</v>
      </c>
    </row>
    <row r="274" spans="1:16" ht="12.75">
      <c r="A274" s="25" t="s">
        <v>45</v>
      </c>
      <c s="29" t="s">
        <v>681</v>
      </c>
      <c s="29" t="s">
        <v>682</v>
      </c>
      <c s="25" t="s">
        <v>47</v>
      </c>
      <c s="30" t="s">
        <v>683</v>
      </c>
      <c s="31" t="s">
        <v>185</v>
      </c>
      <c s="32">
        <v>1429</v>
      </c>
      <c s="32">
        <v>0</v>
      </c>
      <c s="32">
        <f>ROUND(ROUND(H274,2)*ROUND(G274,2),2)</f>
      </c>
      <c r="O274">
        <f>(I274*21)/100</f>
      </c>
      <c t="s">
        <v>22</v>
      </c>
    </row>
    <row r="275" spans="1:5" ht="25.5">
      <c r="A275" s="33" t="s">
        <v>50</v>
      </c>
      <c r="E275" s="34" t="s">
        <v>684</v>
      </c>
    </row>
    <row r="276" spans="1:5" ht="25.5">
      <c r="A276" s="35" t="s">
        <v>52</v>
      </c>
      <c r="E276" s="36" t="s">
        <v>685</v>
      </c>
    </row>
    <row r="277" spans="1:5" ht="153">
      <c r="A277" t="s">
        <v>54</v>
      </c>
      <c r="E277" s="34" t="s">
        <v>686</v>
      </c>
    </row>
    <row r="278" spans="1:16" ht="25.5">
      <c r="A278" s="25" t="s">
        <v>45</v>
      </c>
      <c s="29" t="s">
        <v>687</v>
      </c>
      <c s="29" t="s">
        <v>688</v>
      </c>
      <c s="25" t="s">
        <v>47</v>
      </c>
      <c s="30" t="s">
        <v>689</v>
      </c>
      <c s="31" t="s">
        <v>185</v>
      </c>
      <c s="32">
        <v>89</v>
      </c>
      <c s="32">
        <v>0</v>
      </c>
      <c s="32">
        <f>ROUND(ROUND(H278,2)*ROUND(G278,2),2)</f>
      </c>
      <c r="O278">
        <f>(I278*21)/100</f>
      </c>
      <c t="s">
        <v>22</v>
      </c>
    </row>
    <row r="279" spans="1:5" ht="25.5">
      <c r="A279" s="33" t="s">
        <v>50</v>
      </c>
      <c r="E279" s="34" t="s">
        <v>684</v>
      </c>
    </row>
    <row r="280" spans="1:5" ht="25.5">
      <c r="A280" s="35" t="s">
        <v>52</v>
      </c>
      <c r="E280" s="36" t="s">
        <v>690</v>
      </c>
    </row>
    <row r="281" spans="1:5" ht="153">
      <c r="A281" t="s">
        <v>54</v>
      </c>
      <c r="E281" s="34" t="s">
        <v>686</v>
      </c>
    </row>
    <row r="282" spans="1:18" ht="12.75" customHeight="1">
      <c r="A282" s="6" t="s">
        <v>43</v>
      </c>
      <c s="6"/>
      <c s="39" t="s">
        <v>70</v>
      </c>
      <c s="6"/>
      <c s="27" t="s">
        <v>691</v>
      </c>
      <c s="6"/>
      <c s="6"/>
      <c s="6"/>
      <c s="40">
        <f>0+Q282</f>
      </c>
      <c r="O282">
        <f>0+R282</f>
      </c>
      <c r="Q282">
        <f>0+I283+I287+I291</f>
      </c>
      <c>
        <f>0+O283+O287+O291</f>
      </c>
    </row>
    <row r="283" spans="1:16" ht="12.75">
      <c r="A283" s="25" t="s">
        <v>45</v>
      </c>
      <c s="29" t="s">
        <v>692</v>
      </c>
      <c s="29" t="s">
        <v>693</v>
      </c>
      <c s="25" t="s">
        <v>47</v>
      </c>
      <c s="30" t="s">
        <v>694</v>
      </c>
      <c s="31" t="s">
        <v>185</v>
      </c>
      <c s="32">
        <v>22</v>
      </c>
      <c s="32">
        <v>0</v>
      </c>
      <c s="32">
        <f>ROUND(ROUND(H283,2)*ROUND(G283,2),2)</f>
      </c>
      <c r="O283">
        <f>(I283*21)/100</f>
      </c>
      <c t="s">
        <v>22</v>
      </c>
    </row>
    <row r="284" spans="1:5" ht="51">
      <c r="A284" s="33" t="s">
        <v>50</v>
      </c>
      <c r="E284" s="34" t="s">
        <v>695</v>
      </c>
    </row>
    <row r="285" spans="1:5" ht="76.5">
      <c r="A285" s="35" t="s">
        <v>52</v>
      </c>
      <c r="E285" s="36" t="s">
        <v>696</v>
      </c>
    </row>
    <row r="286" spans="1:5" ht="204">
      <c r="A286" t="s">
        <v>54</v>
      </c>
      <c r="E286" s="34" t="s">
        <v>697</v>
      </c>
    </row>
    <row r="287" spans="1:16" ht="12.75">
      <c r="A287" s="25" t="s">
        <v>45</v>
      </c>
      <c s="29" t="s">
        <v>698</v>
      </c>
      <c s="29" t="s">
        <v>699</v>
      </c>
      <c s="25" t="s">
        <v>47</v>
      </c>
      <c s="30" t="s">
        <v>700</v>
      </c>
      <c s="31" t="s">
        <v>185</v>
      </c>
      <c s="32">
        <v>22</v>
      </c>
      <c s="32">
        <v>0</v>
      </c>
      <c s="32">
        <f>ROUND(ROUND(H287,2)*ROUND(G287,2),2)</f>
      </c>
      <c r="O287">
        <f>(I287*21)/100</f>
      </c>
      <c t="s">
        <v>22</v>
      </c>
    </row>
    <row r="288" spans="1:5" ht="51">
      <c r="A288" s="33" t="s">
        <v>50</v>
      </c>
      <c r="E288" s="34" t="s">
        <v>701</v>
      </c>
    </row>
    <row r="289" spans="1:5" ht="12.75">
      <c r="A289" s="35" t="s">
        <v>52</v>
      </c>
      <c r="E289" s="36" t="s">
        <v>702</v>
      </c>
    </row>
    <row r="290" spans="1:5" ht="38.25">
      <c r="A290" t="s">
        <v>54</v>
      </c>
      <c r="E290" s="34" t="s">
        <v>703</v>
      </c>
    </row>
    <row r="291" spans="1:16" ht="12.75">
      <c r="A291" s="25" t="s">
        <v>45</v>
      </c>
      <c s="29" t="s">
        <v>704</v>
      </c>
      <c s="29" t="s">
        <v>705</v>
      </c>
      <c s="25" t="s">
        <v>47</v>
      </c>
      <c s="30" t="s">
        <v>706</v>
      </c>
      <c s="31" t="s">
        <v>185</v>
      </c>
      <c s="32">
        <v>7</v>
      </c>
      <c s="32">
        <v>0</v>
      </c>
      <c s="32">
        <f>ROUND(ROUND(H291,2)*ROUND(G291,2),2)</f>
      </c>
      <c r="O291">
        <f>(I291*21)/100</f>
      </c>
      <c t="s">
        <v>22</v>
      </c>
    </row>
    <row r="292" spans="1:5" ht="38.25">
      <c r="A292" s="33" t="s">
        <v>50</v>
      </c>
      <c r="E292" s="34" t="s">
        <v>707</v>
      </c>
    </row>
    <row r="293" spans="1:5" ht="63.75">
      <c r="A293" s="35" t="s">
        <v>52</v>
      </c>
      <c r="E293" s="36" t="s">
        <v>708</v>
      </c>
    </row>
    <row r="294" spans="1:5" ht="51">
      <c r="A294" t="s">
        <v>54</v>
      </c>
      <c r="E294" s="34" t="s">
        <v>709</v>
      </c>
    </row>
    <row r="295" spans="1:18" ht="12.75" customHeight="1">
      <c r="A295" s="6" t="s">
        <v>43</v>
      </c>
      <c s="6"/>
      <c s="39" t="s">
        <v>76</v>
      </c>
      <c s="6"/>
      <c s="27" t="s">
        <v>710</v>
      </c>
      <c s="6"/>
      <c s="6"/>
      <c s="6"/>
      <c s="40">
        <f>0+Q295</f>
      </c>
      <c r="O295">
        <f>0+R295</f>
      </c>
      <c r="Q295">
        <f>0+I296+I300+I304+I308</f>
      </c>
      <c>
        <f>0+O296+O300+O304+O308</f>
      </c>
    </row>
    <row r="296" spans="1:16" ht="12.75">
      <c r="A296" s="25" t="s">
        <v>45</v>
      </c>
      <c s="29" t="s">
        <v>711</v>
      </c>
      <c s="29" t="s">
        <v>712</v>
      </c>
      <c s="25" t="s">
        <v>47</v>
      </c>
      <c s="30" t="s">
        <v>713</v>
      </c>
      <c s="31" t="s">
        <v>133</v>
      </c>
      <c s="32">
        <v>8400</v>
      </c>
      <c s="32">
        <v>0</v>
      </c>
      <c s="32">
        <f>ROUND(ROUND(H296,2)*ROUND(G296,2),2)</f>
      </c>
      <c r="O296">
        <f>(I296*21)/100</f>
      </c>
      <c t="s">
        <v>22</v>
      </c>
    </row>
    <row r="297" spans="1:5" ht="25.5">
      <c r="A297" s="33" t="s">
        <v>50</v>
      </c>
      <c r="E297" s="34" t="s">
        <v>714</v>
      </c>
    </row>
    <row r="298" spans="1:5" ht="25.5">
      <c r="A298" s="35" t="s">
        <v>52</v>
      </c>
      <c r="E298" s="36" t="s">
        <v>715</v>
      </c>
    </row>
    <row r="299" spans="1:5" ht="242.25">
      <c r="A299" t="s">
        <v>54</v>
      </c>
      <c r="E299" s="34" t="s">
        <v>716</v>
      </c>
    </row>
    <row r="300" spans="1:16" ht="12.75">
      <c r="A300" s="25" t="s">
        <v>45</v>
      </c>
      <c s="29" t="s">
        <v>717</v>
      </c>
      <c s="29" t="s">
        <v>718</v>
      </c>
      <c s="25" t="s">
        <v>47</v>
      </c>
      <c s="30" t="s">
        <v>719</v>
      </c>
      <c s="31" t="s">
        <v>133</v>
      </c>
      <c s="32">
        <v>260</v>
      </c>
      <c s="32">
        <v>0</v>
      </c>
      <c s="32">
        <f>ROUND(ROUND(H300,2)*ROUND(G300,2),2)</f>
      </c>
      <c r="O300">
        <f>(I300*21)/100</f>
      </c>
      <c t="s">
        <v>22</v>
      </c>
    </row>
    <row r="301" spans="1:5" ht="25.5">
      <c r="A301" s="33" t="s">
        <v>50</v>
      </c>
      <c r="E301" s="34" t="s">
        <v>720</v>
      </c>
    </row>
    <row r="302" spans="1:5" ht="25.5">
      <c r="A302" s="35" t="s">
        <v>52</v>
      </c>
      <c r="E302" s="36" t="s">
        <v>721</v>
      </c>
    </row>
    <row r="303" spans="1:5" ht="242.25">
      <c r="A303" t="s">
        <v>54</v>
      </c>
      <c r="E303" s="34" t="s">
        <v>716</v>
      </c>
    </row>
    <row r="304" spans="1:16" ht="12.75">
      <c r="A304" s="25" t="s">
        <v>45</v>
      </c>
      <c s="29" t="s">
        <v>722</v>
      </c>
      <c s="29" t="s">
        <v>723</v>
      </c>
      <c s="25" t="s">
        <v>47</v>
      </c>
      <c s="30" t="s">
        <v>724</v>
      </c>
      <c s="31" t="s">
        <v>89</v>
      </c>
      <c s="32">
        <v>2</v>
      </c>
      <c s="32">
        <v>0</v>
      </c>
      <c s="32">
        <f>ROUND(ROUND(H304,2)*ROUND(G304,2),2)</f>
      </c>
      <c r="O304">
        <f>(I304*21)/100</f>
      </c>
      <c t="s">
        <v>22</v>
      </c>
    </row>
    <row r="305" spans="1:5" ht="12.75">
      <c r="A305" s="33" t="s">
        <v>50</v>
      </c>
      <c r="E305" s="34" t="s">
        <v>725</v>
      </c>
    </row>
    <row r="306" spans="1:5" ht="12.75">
      <c r="A306" s="35" t="s">
        <v>52</v>
      </c>
      <c r="E306" s="36" t="s">
        <v>726</v>
      </c>
    </row>
    <row r="307" spans="1:5" ht="89.25">
      <c r="A307" t="s">
        <v>54</v>
      </c>
      <c r="E307" s="34" t="s">
        <v>727</v>
      </c>
    </row>
    <row r="308" spans="1:16" ht="12.75">
      <c r="A308" s="25" t="s">
        <v>45</v>
      </c>
      <c s="29" t="s">
        <v>728</v>
      </c>
      <c s="29" t="s">
        <v>729</v>
      </c>
      <c s="25" t="s">
        <v>47</v>
      </c>
      <c s="30" t="s">
        <v>730</v>
      </c>
      <c s="31" t="s">
        <v>122</v>
      </c>
      <c s="32">
        <v>57.68</v>
      </c>
      <c s="32">
        <v>0</v>
      </c>
      <c s="32">
        <f>ROUND(ROUND(H308,2)*ROUND(G308,2),2)</f>
      </c>
      <c r="O308">
        <f>(I308*21)/100</f>
      </c>
      <c t="s">
        <v>22</v>
      </c>
    </row>
    <row r="309" spans="1:5" ht="12.75">
      <c r="A309" s="33" t="s">
        <v>50</v>
      </c>
      <c r="E309" s="34" t="s">
        <v>547</v>
      </c>
    </row>
    <row r="310" spans="1:5" ht="216.75">
      <c r="A310" s="35" t="s">
        <v>52</v>
      </c>
      <c r="E310" s="36" t="s">
        <v>731</v>
      </c>
    </row>
    <row r="311" spans="1:5" ht="369.75">
      <c r="A311" t="s">
        <v>54</v>
      </c>
      <c r="E311" s="34" t="s">
        <v>533</v>
      </c>
    </row>
    <row r="312" spans="1:18" ht="12.75" customHeight="1">
      <c r="A312" s="6" t="s">
        <v>43</v>
      </c>
      <c s="6"/>
      <c s="39" t="s">
        <v>40</v>
      </c>
      <c s="6"/>
      <c s="27" t="s">
        <v>130</v>
      </c>
      <c s="6"/>
      <c s="6"/>
      <c s="6"/>
      <c s="40">
        <f>0+Q312</f>
      </c>
      <c r="O312">
        <f>0+R312</f>
      </c>
      <c r="Q312">
        <f>0+I313+I317+I321+I325+I329+I333+I337+I341+I345+I349+I353+I357+I361+I365+I369+I373+I377+I381+I385+I389+I393+I397+I401+I405+I409+I413+I417+I421+I425+I429+I433</f>
      </c>
      <c>
        <f>0+O313+O317+O321+O325+O329+O333+O337+O341+O345+O349+O353+O357+O361+O365+O369+O373+O377+O381+O385+O389+O393+O397+O401+O405+O409+O413+O417+O421+O425+O429+O433</f>
      </c>
    </row>
    <row r="313" spans="1:16" ht="12.75">
      <c r="A313" s="25" t="s">
        <v>45</v>
      </c>
      <c s="29" t="s">
        <v>732</v>
      </c>
      <c s="29" t="s">
        <v>733</v>
      </c>
      <c s="25" t="s">
        <v>47</v>
      </c>
      <c s="30" t="s">
        <v>734</v>
      </c>
      <c s="31" t="s">
        <v>133</v>
      </c>
      <c s="32">
        <v>20</v>
      </c>
      <c s="32">
        <v>0</v>
      </c>
      <c s="32">
        <f>ROUND(ROUND(H313,2)*ROUND(G313,2),2)</f>
      </c>
      <c r="O313">
        <f>(I313*21)/100</f>
      </c>
      <c t="s">
        <v>22</v>
      </c>
    </row>
    <row r="314" spans="1:5" ht="12.75">
      <c r="A314" s="33" t="s">
        <v>50</v>
      </c>
      <c r="E314" s="34" t="s">
        <v>735</v>
      </c>
    </row>
    <row r="315" spans="1:5" ht="25.5">
      <c r="A315" s="35" t="s">
        <v>52</v>
      </c>
      <c r="E315" s="36" t="s">
        <v>736</v>
      </c>
    </row>
    <row r="316" spans="1:5" ht="63.75">
      <c r="A316" t="s">
        <v>54</v>
      </c>
      <c r="E316" s="34" t="s">
        <v>737</v>
      </c>
    </row>
    <row r="317" spans="1:16" ht="25.5">
      <c r="A317" s="25" t="s">
        <v>45</v>
      </c>
      <c s="29" t="s">
        <v>738</v>
      </c>
      <c s="29" t="s">
        <v>739</v>
      </c>
      <c s="25" t="s">
        <v>47</v>
      </c>
      <c s="30" t="s">
        <v>740</v>
      </c>
      <c s="31" t="s">
        <v>133</v>
      </c>
      <c s="32">
        <v>1614</v>
      </c>
      <c s="32">
        <v>0</v>
      </c>
      <c s="32">
        <f>ROUND(ROUND(H317,2)*ROUND(G317,2),2)</f>
      </c>
      <c r="O317">
        <f>(I317*21)/100</f>
      </c>
      <c t="s">
        <v>22</v>
      </c>
    </row>
    <row r="318" spans="1:5" ht="12.75">
      <c r="A318" s="33" t="s">
        <v>50</v>
      </c>
      <c r="E318" s="34" t="s">
        <v>741</v>
      </c>
    </row>
    <row r="319" spans="1:5" ht="12.75">
      <c r="A319" s="35" t="s">
        <v>52</v>
      </c>
      <c r="E319" s="36" t="s">
        <v>742</v>
      </c>
    </row>
    <row r="320" spans="1:5" ht="127.5">
      <c r="A320" t="s">
        <v>54</v>
      </c>
      <c r="E320" s="34" t="s">
        <v>743</v>
      </c>
    </row>
    <row r="321" spans="1:16" ht="12.75">
      <c r="A321" s="25" t="s">
        <v>45</v>
      </c>
      <c s="29" t="s">
        <v>744</v>
      </c>
      <c s="29" t="s">
        <v>745</v>
      </c>
      <c s="25" t="s">
        <v>47</v>
      </c>
      <c s="30" t="s">
        <v>746</v>
      </c>
      <c s="31" t="s">
        <v>133</v>
      </c>
      <c s="32">
        <v>60</v>
      </c>
      <c s="32">
        <v>0</v>
      </c>
      <c s="32">
        <f>ROUND(ROUND(H321,2)*ROUND(G321,2),2)</f>
      </c>
      <c r="O321">
        <f>(I321*21)/100</f>
      </c>
      <c t="s">
        <v>22</v>
      </c>
    </row>
    <row r="322" spans="1:5" ht="12.75">
      <c r="A322" s="33" t="s">
        <v>50</v>
      </c>
      <c r="E322" s="34" t="s">
        <v>47</v>
      </c>
    </row>
    <row r="323" spans="1:5" ht="12.75">
      <c r="A323" s="35" t="s">
        <v>52</v>
      </c>
      <c r="E323" s="36" t="s">
        <v>747</v>
      </c>
    </row>
    <row r="324" spans="1:5" ht="76.5">
      <c r="A324" t="s">
        <v>54</v>
      </c>
      <c r="E324" s="34" t="s">
        <v>748</v>
      </c>
    </row>
    <row r="325" spans="1:16" ht="12.75">
      <c r="A325" s="25" t="s">
        <v>45</v>
      </c>
      <c s="29" t="s">
        <v>749</v>
      </c>
      <c s="29" t="s">
        <v>750</v>
      </c>
      <c s="25" t="s">
        <v>47</v>
      </c>
      <c s="30" t="s">
        <v>751</v>
      </c>
      <c s="31" t="s">
        <v>89</v>
      </c>
      <c s="32">
        <v>143</v>
      </c>
      <c s="32">
        <v>0</v>
      </c>
      <c s="32">
        <f>ROUND(ROUND(H325,2)*ROUND(G325,2),2)</f>
      </c>
      <c r="O325">
        <f>(I325*21)/100</f>
      </c>
      <c t="s">
        <v>22</v>
      </c>
    </row>
    <row r="326" spans="1:5" ht="12.75">
      <c r="A326" s="33" t="s">
        <v>50</v>
      </c>
      <c r="E326" s="34" t="s">
        <v>47</v>
      </c>
    </row>
    <row r="327" spans="1:5" ht="63.75">
      <c r="A327" s="35" t="s">
        <v>52</v>
      </c>
      <c r="E327" s="36" t="s">
        <v>752</v>
      </c>
    </row>
    <row r="328" spans="1:5" ht="51">
      <c r="A328" t="s">
        <v>54</v>
      </c>
      <c r="E328" s="34" t="s">
        <v>753</v>
      </c>
    </row>
    <row r="329" spans="1:16" ht="25.5">
      <c r="A329" s="25" t="s">
        <v>45</v>
      </c>
      <c s="29" t="s">
        <v>754</v>
      </c>
      <c s="29" t="s">
        <v>755</v>
      </c>
      <c s="25" t="s">
        <v>47</v>
      </c>
      <c s="30" t="s">
        <v>756</v>
      </c>
      <c s="31" t="s">
        <v>89</v>
      </c>
      <c s="32">
        <v>16</v>
      </c>
      <c s="32">
        <v>0</v>
      </c>
      <c s="32">
        <f>ROUND(ROUND(H329,2)*ROUND(G329,2),2)</f>
      </c>
      <c r="O329">
        <f>(I329*21)/100</f>
      </c>
      <c t="s">
        <v>22</v>
      </c>
    </row>
    <row r="330" spans="1:5" ht="12.75">
      <c r="A330" s="33" t="s">
        <v>50</v>
      </c>
      <c r="E330" s="34" t="s">
        <v>47</v>
      </c>
    </row>
    <row r="331" spans="1:5" ht="25.5">
      <c r="A331" s="35" t="s">
        <v>52</v>
      </c>
      <c r="E331" s="36" t="s">
        <v>757</v>
      </c>
    </row>
    <row r="332" spans="1:5" ht="51">
      <c r="A332" t="s">
        <v>54</v>
      </c>
      <c r="E332" s="34" t="s">
        <v>753</v>
      </c>
    </row>
    <row r="333" spans="1:16" ht="25.5">
      <c r="A333" s="25" t="s">
        <v>45</v>
      </c>
      <c s="29" t="s">
        <v>758</v>
      </c>
      <c s="29" t="s">
        <v>759</v>
      </c>
      <c s="25" t="s">
        <v>57</v>
      </c>
      <c s="30" t="s">
        <v>760</v>
      </c>
      <c s="31" t="s">
        <v>89</v>
      </c>
      <c s="32">
        <v>47</v>
      </c>
      <c s="32">
        <v>0</v>
      </c>
      <c s="32">
        <f>ROUND(ROUND(H333,2)*ROUND(G333,2),2)</f>
      </c>
      <c r="O333">
        <f>(I333*21)/100</f>
      </c>
      <c t="s">
        <v>22</v>
      </c>
    </row>
    <row r="334" spans="1:5" ht="12.75">
      <c r="A334" s="33" t="s">
        <v>50</v>
      </c>
      <c r="E334" s="34" t="s">
        <v>47</v>
      </c>
    </row>
    <row r="335" spans="1:5" ht="12.75">
      <c r="A335" s="35" t="s">
        <v>52</v>
      </c>
      <c r="E335" s="36" t="s">
        <v>761</v>
      </c>
    </row>
    <row r="336" spans="1:5" ht="25.5">
      <c r="A336" t="s">
        <v>54</v>
      </c>
      <c r="E336" s="34" t="s">
        <v>762</v>
      </c>
    </row>
    <row r="337" spans="1:16" ht="25.5">
      <c r="A337" s="25" t="s">
        <v>45</v>
      </c>
      <c s="29" t="s">
        <v>763</v>
      </c>
      <c s="29" t="s">
        <v>759</v>
      </c>
      <c s="25" t="s">
        <v>60</v>
      </c>
      <c s="30" t="s">
        <v>760</v>
      </c>
      <c s="31" t="s">
        <v>89</v>
      </c>
      <c s="32">
        <v>4</v>
      </c>
      <c s="32">
        <v>0</v>
      </c>
      <c s="32">
        <f>ROUND(ROUND(H337,2)*ROUND(G337,2),2)</f>
      </c>
      <c r="O337">
        <f>(I337*21)/100</f>
      </c>
      <c t="s">
        <v>22</v>
      </c>
    </row>
    <row r="338" spans="1:5" ht="12.75">
      <c r="A338" s="33" t="s">
        <v>50</v>
      </c>
      <c r="E338" s="34" t="s">
        <v>764</v>
      </c>
    </row>
    <row r="339" spans="1:5" ht="25.5">
      <c r="A339" s="35" t="s">
        <v>52</v>
      </c>
      <c r="E339" s="36" t="s">
        <v>765</v>
      </c>
    </row>
    <row r="340" spans="1:5" ht="25.5">
      <c r="A340" t="s">
        <v>54</v>
      </c>
      <c r="E340" s="34" t="s">
        <v>762</v>
      </c>
    </row>
    <row r="341" spans="1:16" ht="25.5">
      <c r="A341" s="25" t="s">
        <v>45</v>
      </c>
      <c s="29" t="s">
        <v>766</v>
      </c>
      <c s="29" t="s">
        <v>767</v>
      </c>
      <c s="25" t="s">
        <v>47</v>
      </c>
      <c s="30" t="s">
        <v>768</v>
      </c>
      <c s="31" t="s">
        <v>89</v>
      </c>
      <c s="32">
        <v>45</v>
      </c>
      <c s="32">
        <v>0</v>
      </c>
      <c s="32">
        <f>ROUND(ROUND(H341,2)*ROUND(G341,2),2)</f>
      </c>
      <c r="O341">
        <f>(I341*21)/100</f>
      </c>
      <c t="s">
        <v>22</v>
      </c>
    </row>
    <row r="342" spans="1:5" ht="12.75">
      <c r="A342" s="33" t="s">
        <v>50</v>
      </c>
      <c r="E342" s="34" t="s">
        <v>47</v>
      </c>
    </row>
    <row r="343" spans="1:5" ht="25.5">
      <c r="A343" s="35" t="s">
        <v>52</v>
      </c>
      <c r="E343" s="36" t="s">
        <v>769</v>
      </c>
    </row>
    <row r="344" spans="1:5" ht="63.75">
      <c r="A344" t="s">
        <v>54</v>
      </c>
      <c r="E344" s="34" t="s">
        <v>770</v>
      </c>
    </row>
    <row r="345" spans="1:16" ht="12.75">
      <c r="A345" s="25" t="s">
        <v>45</v>
      </c>
      <c s="29" t="s">
        <v>771</v>
      </c>
      <c s="29" t="s">
        <v>357</v>
      </c>
      <c s="25" t="s">
        <v>57</v>
      </c>
      <c s="30" t="s">
        <v>359</v>
      </c>
      <c s="31" t="s">
        <v>89</v>
      </c>
      <c s="32">
        <v>30</v>
      </c>
      <c s="32">
        <v>0</v>
      </c>
      <c s="32">
        <f>ROUND(ROUND(H345,2)*ROUND(G345,2),2)</f>
      </c>
      <c r="O345">
        <f>(I345*21)/100</f>
      </c>
      <c t="s">
        <v>22</v>
      </c>
    </row>
    <row r="346" spans="1:5" ht="12.75">
      <c r="A346" s="33" t="s">
        <v>50</v>
      </c>
      <c r="E346" s="34" t="s">
        <v>772</v>
      </c>
    </row>
    <row r="347" spans="1:5" ht="12.75">
      <c r="A347" s="35" t="s">
        <v>52</v>
      </c>
      <c r="E347" s="36" t="s">
        <v>773</v>
      </c>
    </row>
    <row r="348" spans="1:5" ht="25.5">
      <c r="A348" t="s">
        <v>54</v>
      </c>
      <c r="E348" s="34" t="s">
        <v>361</v>
      </c>
    </row>
    <row r="349" spans="1:16" ht="12.75">
      <c r="A349" s="25" t="s">
        <v>45</v>
      </c>
      <c s="29" t="s">
        <v>774</v>
      </c>
      <c s="29" t="s">
        <v>357</v>
      </c>
      <c s="25" t="s">
        <v>60</v>
      </c>
      <c s="30" t="s">
        <v>359</v>
      </c>
      <c s="31" t="s">
        <v>89</v>
      </c>
      <c s="32">
        <v>45</v>
      </c>
      <c s="32">
        <v>0</v>
      </c>
      <c s="32">
        <f>ROUND(ROUND(H349,2)*ROUND(G349,2),2)</f>
      </c>
      <c r="O349">
        <f>(I349*21)/100</f>
      </c>
      <c t="s">
        <v>22</v>
      </c>
    </row>
    <row r="350" spans="1:5" ht="12.75">
      <c r="A350" s="33" t="s">
        <v>50</v>
      </c>
      <c r="E350" s="34" t="s">
        <v>775</v>
      </c>
    </row>
    <row r="351" spans="1:5" ht="51">
      <c r="A351" s="35" t="s">
        <v>52</v>
      </c>
      <c r="E351" s="36" t="s">
        <v>776</v>
      </c>
    </row>
    <row r="352" spans="1:5" ht="25.5">
      <c r="A352" t="s">
        <v>54</v>
      </c>
      <c r="E352" s="34" t="s">
        <v>361</v>
      </c>
    </row>
    <row r="353" spans="1:16" ht="12.75">
      <c r="A353" s="25" t="s">
        <v>45</v>
      </c>
      <c s="29" t="s">
        <v>777</v>
      </c>
      <c s="29" t="s">
        <v>778</v>
      </c>
      <c s="25" t="s">
        <v>47</v>
      </c>
      <c s="30" t="s">
        <v>779</v>
      </c>
      <c s="31" t="s">
        <v>89</v>
      </c>
      <c s="32">
        <v>3</v>
      </c>
      <c s="32">
        <v>0</v>
      </c>
      <c s="32">
        <f>ROUND(ROUND(H353,2)*ROUND(G353,2),2)</f>
      </c>
      <c r="O353">
        <f>(I353*21)/100</f>
      </c>
      <c t="s">
        <v>22</v>
      </c>
    </row>
    <row r="354" spans="1:5" ht="12.75">
      <c r="A354" s="33" t="s">
        <v>50</v>
      </c>
      <c r="E354" s="34" t="s">
        <v>780</v>
      </c>
    </row>
    <row r="355" spans="1:5" ht="25.5">
      <c r="A355" s="35" t="s">
        <v>52</v>
      </c>
      <c r="E355" s="36" t="s">
        <v>781</v>
      </c>
    </row>
    <row r="356" spans="1:5" ht="25.5">
      <c r="A356" t="s">
        <v>54</v>
      </c>
      <c r="E356" s="34" t="s">
        <v>762</v>
      </c>
    </row>
    <row r="357" spans="1:16" ht="12.75">
      <c r="A357" s="25" t="s">
        <v>45</v>
      </c>
      <c s="29" t="s">
        <v>782</v>
      </c>
      <c s="29" t="s">
        <v>778</v>
      </c>
      <c s="25" t="s">
        <v>358</v>
      </c>
      <c s="30" t="s">
        <v>779</v>
      </c>
      <c s="31" t="s">
        <v>89</v>
      </c>
      <c s="32">
        <v>16</v>
      </c>
      <c s="32">
        <v>0</v>
      </c>
      <c s="32">
        <f>ROUND(ROUND(H357,2)*ROUND(G357,2),2)</f>
      </c>
      <c r="O357">
        <f>(I357*21)/100</f>
      </c>
      <c t="s">
        <v>22</v>
      </c>
    </row>
    <row r="358" spans="1:5" ht="12.75">
      <c r="A358" s="33" t="s">
        <v>50</v>
      </c>
      <c r="E358" s="34" t="s">
        <v>783</v>
      </c>
    </row>
    <row r="359" spans="1:5" ht="25.5">
      <c r="A359" s="35" t="s">
        <v>52</v>
      </c>
      <c r="E359" s="36" t="s">
        <v>784</v>
      </c>
    </row>
    <row r="360" spans="1:5" ht="25.5">
      <c r="A360" t="s">
        <v>54</v>
      </c>
      <c r="E360" s="34" t="s">
        <v>762</v>
      </c>
    </row>
    <row r="361" spans="1:16" ht="12.75">
      <c r="A361" s="25" t="s">
        <v>45</v>
      </c>
      <c s="29" t="s">
        <v>785</v>
      </c>
      <c s="29" t="s">
        <v>786</v>
      </c>
      <c s="25" t="s">
        <v>47</v>
      </c>
      <c s="30" t="s">
        <v>787</v>
      </c>
      <c s="31" t="s">
        <v>89</v>
      </c>
      <c s="32">
        <v>4</v>
      </c>
      <c s="32">
        <v>0</v>
      </c>
      <c s="32">
        <f>ROUND(ROUND(H361,2)*ROUND(G361,2),2)</f>
      </c>
      <c r="O361">
        <f>(I361*21)/100</f>
      </c>
      <c t="s">
        <v>22</v>
      </c>
    </row>
    <row r="362" spans="1:5" ht="12.75">
      <c r="A362" s="33" t="s">
        <v>50</v>
      </c>
      <c r="E362" s="34" t="s">
        <v>47</v>
      </c>
    </row>
    <row r="363" spans="1:5" ht="25.5">
      <c r="A363" s="35" t="s">
        <v>52</v>
      </c>
      <c r="E363" s="36" t="s">
        <v>788</v>
      </c>
    </row>
    <row r="364" spans="1:5" ht="63.75">
      <c r="A364" t="s">
        <v>54</v>
      </c>
      <c r="E364" s="34" t="s">
        <v>770</v>
      </c>
    </row>
    <row r="365" spans="1:16" ht="12.75">
      <c r="A365" s="25" t="s">
        <v>45</v>
      </c>
      <c s="29" t="s">
        <v>789</v>
      </c>
      <c s="29" t="s">
        <v>790</v>
      </c>
      <c s="25" t="s">
        <v>47</v>
      </c>
      <c s="30" t="s">
        <v>791</v>
      </c>
      <c s="31" t="s">
        <v>89</v>
      </c>
      <c s="32">
        <v>4</v>
      </c>
      <c s="32">
        <v>0</v>
      </c>
      <c s="32">
        <f>ROUND(ROUND(H365,2)*ROUND(G365,2),2)</f>
      </c>
      <c r="O365">
        <f>(I365*21)/100</f>
      </c>
      <c t="s">
        <v>22</v>
      </c>
    </row>
    <row r="366" spans="1:5" ht="12.75">
      <c r="A366" s="33" t="s">
        <v>50</v>
      </c>
      <c r="E366" s="34" t="s">
        <v>775</v>
      </c>
    </row>
    <row r="367" spans="1:5" ht="25.5">
      <c r="A367" s="35" t="s">
        <v>52</v>
      </c>
      <c r="E367" s="36" t="s">
        <v>792</v>
      </c>
    </row>
    <row r="368" spans="1:5" ht="25.5">
      <c r="A368" t="s">
        <v>54</v>
      </c>
      <c r="E368" s="34" t="s">
        <v>361</v>
      </c>
    </row>
    <row r="369" spans="1:16" ht="25.5">
      <c r="A369" s="25" t="s">
        <v>45</v>
      </c>
      <c s="29" t="s">
        <v>793</v>
      </c>
      <c s="29" t="s">
        <v>794</v>
      </c>
      <c s="25" t="s">
        <v>57</v>
      </c>
      <c s="30" t="s">
        <v>795</v>
      </c>
      <c s="31" t="s">
        <v>185</v>
      </c>
      <c s="32">
        <v>2410.63</v>
      </c>
      <c s="32">
        <v>0</v>
      </c>
      <c s="32">
        <f>ROUND(ROUND(H369,2)*ROUND(G369,2),2)</f>
      </c>
      <c r="O369">
        <f>(I369*21)/100</f>
      </c>
      <c t="s">
        <v>22</v>
      </c>
    </row>
    <row r="370" spans="1:5" ht="12.75">
      <c r="A370" s="33" t="s">
        <v>50</v>
      </c>
      <c r="E370" s="34" t="s">
        <v>796</v>
      </c>
    </row>
    <row r="371" spans="1:5" ht="204">
      <c r="A371" s="35" t="s">
        <v>52</v>
      </c>
      <c r="E371" s="36" t="s">
        <v>797</v>
      </c>
    </row>
    <row r="372" spans="1:5" ht="38.25">
      <c r="A372" t="s">
        <v>54</v>
      </c>
      <c r="E372" s="34" t="s">
        <v>798</v>
      </c>
    </row>
    <row r="373" spans="1:16" ht="25.5">
      <c r="A373" s="25" t="s">
        <v>45</v>
      </c>
      <c s="29" t="s">
        <v>799</v>
      </c>
      <c s="29" t="s">
        <v>794</v>
      </c>
      <c s="25" t="s">
        <v>60</v>
      </c>
      <c s="30" t="s">
        <v>795</v>
      </c>
      <c s="31" t="s">
        <v>185</v>
      </c>
      <c s="32">
        <v>488</v>
      </c>
      <c s="32">
        <v>0</v>
      </c>
      <c s="32">
        <f>ROUND(ROUND(H373,2)*ROUND(G373,2),2)</f>
      </c>
      <c r="O373">
        <f>(I373*21)/100</f>
      </c>
      <c t="s">
        <v>22</v>
      </c>
    </row>
    <row r="374" spans="1:5" ht="12.75">
      <c r="A374" s="33" t="s">
        <v>50</v>
      </c>
      <c r="E374" s="34" t="s">
        <v>800</v>
      </c>
    </row>
    <row r="375" spans="1:5" ht="25.5">
      <c r="A375" s="35" t="s">
        <v>52</v>
      </c>
      <c r="E375" s="36" t="s">
        <v>801</v>
      </c>
    </row>
    <row r="376" spans="1:5" ht="38.25">
      <c r="A376" t="s">
        <v>54</v>
      </c>
      <c r="E376" s="34" t="s">
        <v>798</v>
      </c>
    </row>
    <row r="377" spans="1:16" ht="25.5">
      <c r="A377" s="25" t="s">
        <v>45</v>
      </c>
      <c s="29" t="s">
        <v>802</v>
      </c>
      <c s="29" t="s">
        <v>803</v>
      </c>
      <c s="25" t="s">
        <v>47</v>
      </c>
      <c s="30" t="s">
        <v>804</v>
      </c>
      <c s="31" t="s">
        <v>185</v>
      </c>
      <c s="32">
        <v>2296.88</v>
      </c>
      <c s="32">
        <v>0</v>
      </c>
      <c s="32">
        <f>ROUND(ROUND(H377,2)*ROUND(G377,2),2)</f>
      </c>
      <c r="O377">
        <f>(I377*21)/100</f>
      </c>
      <c t="s">
        <v>22</v>
      </c>
    </row>
    <row r="378" spans="1:5" ht="12.75">
      <c r="A378" s="33" t="s">
        <v>50</v>
      </c>
      <c r="E378" s="34" t="s">
        <v>47</v>
      </c>
    </row>
    <row r="379" spans="1:5" ht="153">
      <c r="A379" s="35" t="s">
        <v>52</v>
      </c>
      <c r="E379" s="36" t="s">
        <v>805</v>
      </c>
    </row>
    <row r="380" spans="1:5" ht="38.25">
      <c r="A380" t="s">
        <v>54</v>
      </c>
      <c r="E380" s="34" t="s">
        <v>798</v>
      </c>
    </row>
    <row r="381" spans="1:16" ht="12.75">
      <c r="A381" s="25" t="s">
        <v>45</v>
      </c>
      <c s="29" t="s">
        <v>806</v>
      </c>
      <c s="29" t="s">
        <v>807</v>
      </c>
      <c s="25" t="s">
        <v>47</v>
      </c>
      <c s="30" t="s">
        <v>808</v>
      </c>
      <c s="31" t="s">
        <v>185</v>
      </c>
      <c s="32">
        <v>12</v>
      </c>
      <c s="32">
        <v>0</v>
      </c>
      <c s="32">
        <f>ROUND(ROUND(H381,2)*ROUND(G381,2),2)</f>
      </c>
      <c r="O381">
        <f>(I381*21)/100</f>
      </c>
      <c t="s">
        <v>22</v>
      </c>
    </row>
    <row r="382" spans="1:5" ht="12.75">
      <c r="A382" s="33" t="s">
        <v>50</v>
      </c>
      <c r="E382" s="34" t="s">
        <v>47</v>
      </c>
    </row>
    <row r="383" spans="1:5" ht="12.75">
      <c r="A383" s="35" t="s">
        <v>52</v>
      </c>
      <c r="E383" s="36" t="s">
        <v>809</v>
      </c>
    </row>
    <row r="384" spans="1:5" ht="38.25">
      <c r="A384" t="s">
        <v>54</v>
      </c>
      <c r="E384" s="34" t="s">
        <v>798</v>
      </c>
    </row>
    <row r="385" spans="1:16" ht="12.75">
      <c r="A385" s="25" t="s">
        <v>45</v>
      </c>
      <c s="29" t="s">
        <v>810</v>
      </c>
      <c s="29" t="s">
        <v>811</v>
      </c>
      <c s="25" t="s">
        <v>47</v>
      </c>
      <c s="30" t="s">
        <v>812</v>
      </c>
      <c s="31" t="s">
        <v>89</v>
      </c>
      <c s="32">
        <v>154</v>
      </c>
      <c s="32">
        <v>0</v>
      </c>
      <c s="32">
        <f>ROUND(ROUND(H385,2)*ROUND(G385,2),2)</f>
      </c>
      <c r="O385">
        <f>(I385*21)/100</f>
      </c>
      <c t="s">
        <v>22</v>
      </c>
    </row>
    <row r="386" spans="1:5" ht="12.75">
      <c r="A386" s="33" t="s">
        <v>50</v>
      </c>
      <c r="E386" s="34" t="s">
        <v>47</v>
      </c>
    </row>
    <row r="387" spans="1:5" ht="63.75">
      <c r="A387" s="35" t="s">
        <v>52</v>
      </c>
      <c r="E387" s="36" t="s">
        <v>813</v>
      </c>
    </row>
    <row r="388" spans="1:5" ht="38.25">
      <c r="A388" t="s">
        <v>54</v>
      </c>
      <c r="E388" s="34" t="s">
        <v>814</v>
      </c>
    </row>
    <row r="389" spans="1:16" ht="12.75">
      <c r="A389" s="25" t="s">
        <v>45</v>
      </c>
      <c s="29" t="s">
        <v>815</v>
      </c>
      <c s="29" t="s">
        <v>816</v>
      </c>
      <c s="25" t="s">
        <v>47</v>
      </c>
      <c s="30" t="s">
        <v>817</v>
      </c>
      <c s="31" t="s">
        <v>133</v>
      </c>
      <c s="32">
        <v>1434</v>
      </c>
      <c s="32">
        <v>0</v>
      </c>
      <c s="32">
        <f>ROUND(ROUND(H389,2)*ROUND(G389,2),2)</f>
      </c>
      <c r="O389">
        <f>(I389*21)/100</f>
      </c>
      <c t="s">
        <v>22</v>
      </c>
    </row>
    <row r="390" spans="1:5" ht="25.5">
      <c r="A390" s="33" t="s">
        <v>50</v>
      </c>
      <c r="E390" s="34" t="s">
        <v>818</v>
      </c>
    </row>
    <row r="391" spans="1:5" ht="25.5">
      <c r="A391" s="35" t="s">
        <v>52</v>
      </c>
      <c r="E391" s="36" t="s">
        <v>819</v>
      </c>
    </row>
    <row r="392" spans="1:5" ht="51">
      <c r="A392" t="s">
        <v>54</v>
      </c>
      <c r="E392" s="34" t="s">
        <v>820</v>
      </c>
    </row>
    <row r="393" spans="1:16" ht="12.75">
      <c r="A393" s="25" t="s">
        <v>45</v>
      </c>
      <c s="29" t="s">
        <v>821</v>
      </c>
      <c s="29" t="s">
        <v>822</v>
      </c>
      <c s="25" t="s">
        <v>47</v>
      </c>
      <c s="30" t="s">
        <v>823</v>
      </c>
      <c s="31" t="s">
        <v>133</v>
      </c>
      <c s="32">
        <v>197</v>
      </c>
      <c s="32">
        <v>0</v>
      </c>
      <c s="32">
        <f>ROUND(ROUND(H393,2)*ROUND(G393,2),2)</f>
      </c>
      <c r="O393">
        <f>(I393*21)/100</f>
      </c>
      <c t="s">
        <v>22</v>
      </c>
    </row>
    <row r="394" spans="1:5" ht="25.5">
      <c r="A394" s="33" t="s">
        <v>50</v>
      </c>
      <c r="E394" s="34" t="s">
        <v>824</v>
      </c>
    </row>
    <row r="395" spans="1:5" ht="25.5">
      <c r="A395" s="35" t="s">
        <v>52</v>
      </c>
      <c r="E395" s="36" t="s">
        <v>825</v>
      </c>
    </row>
    <row r="396" spans="1:5" ht="51">
      <c r="A396" t="s">
        <v>54</v>
      </c>
      <c r="E396" s="34" t="s">
        <v>820</v>
      </c>
    </row>
    <row r="397" spans="1:16" ht="12.75">
      <c r="A397" s="25" t="s">
        <v>45</v>
      </c>
      <c s="29" t="s">
        <v>826</v>
      </c>
      <c s="29" t="s">
        <v>827</v>
      </c>
      <c s="25" t="s">
        <v>47</v>
      </c>
      <c s="30" t="s">
        <v>828</v>
      </c>
      <c s="31" t="s">
        <v>133</v>
      </c>
      <c s="32">
        <v>76</v>
      </c>
      <c s="32">
        <v>0</v>
      </c>
      <c s="32">
        <f>ROUND(ROUND(H397,2)*ROUND(G397,2),2)</f>
      </c>
      <c r="O397">
        <f>(I397*21)/100</f>
      </c>
      <c t="s">
        <v>22</v>
      </c>
    </row>
    <row r="398" spans="1:5" ht="25.5">
      <c r="A398" s="33" t="s">
        <v>50</v>
      </c>
      <c r="E398" s="34" t="s">
        <v>829</v>
      </c>
    </row>
    <row r="399" spans="1:5" ht="25.5">
      <c r="A399" s="35" t="s">
        <v>52</v>
      </c>
      <c r="E399" s="36" t="s">
        <v>830</v>
      </c>
    </row>
    <row r="400" spans="1:5" ht="51">
      <c r="A400" t="s">
        <v>54</v>
      </c>
      <c r="E400" s="34" t="s">
        <v>831</v>
      </c>
    </row>
    <row r="401" spans="1:16" ht="12.75">
      <c r="A401" s="25" t="s">
        <v>45</v>
      </c>
      <c s="29" t="s">
        <v>832</v>
      </c>
      <c s="29" t="s">
        <v>833</v>
      </c>
      <c s="25" t="s">
        <v>47</v>
      </c>
      <c s="30" t="s">
        <v>834</v>
      </c>
      <c s="31" t="s">
        <v>133</v>
      </c>
      <c s="32">
        <v>84</v>
      </c>
      <c s="32">
        <v>0</v>
      </c>
      <c s="32">
        <f>ROUND(ROUND(H401,2)*ROUND(G401,2),2)</f>
      </c>
      <c r="O401">
        <f>(I401*21)/100</f>
      </c>
      <c t="s">
        <v>22</v>
      </c>
    </row>
    <row r="402" spans="1:5" ht="25.5">
      <c r="A402" s="33" t="s">
        <v>50</v>
      </c>
      <c r="E402" s="34" t="s">
        <v>835</v>
      </c>
    </row>
    <row r="403" spans="1:5" ht="25.5">
      <c r="A403" s="35" t="s">
        <v>52</v>
      </c>
      <c r="E403" s="36" t="s">
        <v>836</v>
      </c>
    </row>
    <row r="404" spans="1:5" ht="51">
      <c r="A404" t="s">
        <v>54</v>
      </c>
      <c r="E404" s="34" t="s">
        <v>820</v>
      </c>
    </row>
    <row r="405" spans="1:16" ht="12.75">
      <c r="A405" s="25" t="s">
        <v>45</v>
      </c>
      <c s="29" t="s">
        <v>837</v>
      </c>
      <c s="29" t="s">
        <v>838</v>
      </c>
      <c s="25" t="s">
        <v>47</v>
      </c>
      <c s="30" t="s">
        <v>839</v>
      </c>
      <c s="31" t="s">
        <v>133</v>
      </c>
      <c s="32">
        <v>225</v>
      </c>
      <c s="32">
        <v>0</v>
      </c>
      <c s="32">
        <f>ROUND(ROUND(H405,2)*ROUND(G405,2),2)</f>
      </c>
      <c r="O405">
        <f>(I405*21)/100</f>
      </c>
      <c t="s">
        <v>22</v>
      </c>
    </row>
    <row r="406" spans="1:5" ht="12.75">
      <c r="A406" s="33" t="s">
        <v>50</v>
      </c>
      <c r="E406" s="34" t="s">
        <v>840</v>
      </c>
    </row>
    <row r="407" spans="1:5" ht="25.5">
      <c r="A407" s="35" t="s">
        <v>52</v>
      </c>
      <c r="E407" s="36" t="s">
        <v>841</v>
      </c>
    </row>
    <row r="408" spans="1:5" ht="51">
      <c r="A408" t="s">
        <v>54</v>
      </c>
      <c r="E408" s="34" t="s">
        <v>820</v>
      </c>
    </row>
    <row r="409" spans="1:16" ht="12.75">
      <c r="A409" s="25" t="s">
        <v>45</v>
      </c>
      <c s="29" t="s">
        <v>842</v>
      </c>
      <c s="29" t="s">
        <v>843</v>
      </c>
      <c s="25" t="s">
        <v>47</v>
      </c>
      <c s="30" t="s">
        <v>844</v>
      </c>
      <c s="31" t="s">
        <v>133</v>
      </c>
      <c s="32">
        <v>8.19</v>
      </c>
      <c s="32">
        <v>0</v>
      </c>
      <c s="32">
        <f>ROUND(ROUND(H409,2)*ROUND(G409,2),2)</f>
      </c>
      <c r="O409">
        <f>(I409*21)/100</f>
      </c>
      <c t="s">
        <v>22</v>
      </c>
    </row>
    <row r="410" spans="1:5" ht="25.5">
      <c r="A410" s="33" t="s">
        <v>50</v>
      </c>
      <c r="E410" s="34" t="s">
        <v>845</v>
      </c>
    </row>
    <row r="411" spans="1:5" ht="12.75">
      <c r="A411" s="35" t="s">
        <v>52</v>
      </c>
      <c r="E411" s="36" t="s">
        <v>846</v>
      </c>
    </row>
    <row r="412" spans="1:5" ht="63.75">
      <c r="A412" t="s">
        <v>54</v>
      </c>
      <c r="E412" s="34" t="s">
        <v>847</v>
      </c>
    </row>
    <row r="413" spans="1:16" ht="12.75">
      <c r="A413" s="25" t="s">
        <v>45</v>
      </c>
      <c s="29" t="s">
        <v>848</v>
      </c>
      <c s="29" t="s">
        <v>849</v>
      </c>
      <c s="25" t="s">
        <v>47</v>
      </c>
      <c s="30" t="s">
        <v>850</v>
      </c>
      <c s="31" t="s">
        <v>133</v>
      </c>
      <c s="32">
        <v>13.39</v>
      </c>
      <c s="32">
        <v>0</v>
      </c>
      <c s="32">
        <f>ROUND(ROUND(H413,2)*ROUND(G413,2),2)</f>
      </c>
      <c r="O413">
        <f>(I413*21)/100</f>
      </c>
      <c t="s">
        <v>22</v>
      </c>
    </row>
    <row r="414" spans="1:5" ht="25.5">
      <c r="A414" s="33" t="s">
        <v>50</v>
      </c>
      <c r="E414" s="34" t="s">
        <v>845</v>
      </c>
    </row>
    <row r="415" spans="1:5" ht="12.75">
      <c r="A415" s="35" t="s">
        <v>52</v>
      </c>
      <c r="E415" s="36" t="s">
        <v>851</v>
      </c>
    </row>
    <row r="416" spans="1:5" ht="63.75">
      <c r="A416" t="s">
        <v>54</v>
      </c>
      <c r="E416" s="34" t="s">
        <v>847</v>
      </c>
    </row>
    <row r="417" spans="1:16" ht="12.75">
      <c r="A417" s="25" t="s">
        <v>45</v>
      </c>
      <c s="29" t="s">
        <v>384</v>
      </c>
      <c s="29" t="s">
        <v>852</v>
      </c>
      <c s="25" t="s">
        <v>47</v>
      </c>
      <c s="30" t="s">
        <v>853</v>
      </c>
      <c s="31" t="s">
        <v>133</v>
      </c>
      <c s="32">
        <v>14.7</v>
      </c>
      <c s="32">
        <v>0</v>
      </c>
      <c s="32">
        <f>ROUND(ROUND(H417,2)*ROUND(G417,2),2)</f>
      </c>
      <c r="O417">
        <f>(I417*21)/100</f>
      </c>
      <c t="s">
        <v>22</v>
      </c>
    </row>
    <row r="418" spans="1:5" ht="25.5">
      <c r="A418" s="33" t="s">
        <v>50</v>
      </c>
      <c r="E418" s="34" t="s">
        <v>845</v>
      </c>
    </row>
    <row r="419" spans="1:5" ht="12.75">
      <c r="A419" s="35" t="s">
        <v>52</v>
      </c>
      <c r="E419" s="36" t="s">
        <v>854</v>
      </c>
    </row>
    <row r="420" spans="1:5" ht="63.75">
      <c r="A420" t="s">
        <v>54</v>
      </c>
      <c r="E420" s="34" t="s">
        <v>847</v>
      </c>
    </row>
    <row r="421" spans="1:16" ht="12.75">
      <c r="A421" s="25" t="s">
        <v>45</v>
      </c>
      <c s="29" t="s">
        <v>855</v>
      </c>
      <c s="29" t="s">
        <v>856</v>
      </c>
      <c s="25" t="s">
        <v>47</v>
      </c>
      <c s="30" t="s">
        <v>857</v>
      </c>
      <c s="31" t="s">
        <v>133</v>
      </c>
      <c s="32">
        <v>12.83</v>
      </c>
      <c s="32">
        <v>0</v>
      </c>
      <c s="32">
        <f>ROUND(ROUND(H421,2)*ROUND(G421,2),2)</f>
      </c>
      <c r="O421">
        <f>(I421*21)/100</f>
      </c>
      <c t="s">
        <v>22</v>
      </c>
    </row>
    <row r="422" spans="1:5" ht="25.5">
      <c r="A422" s="33" t="s">
        <v>50</v>
      </c>
      <c r="E422" s="34" t="s">
        <v>845</v>
      </c>
    </row>
    <row r="423" spans="1:5" ht="12.75">
      <c r="A423" s="35" t="s">
        <v>52</v>
      </c>
      <c r="E423" s="36" t="s">
        <v>858</v>
      </c>
    </row>
    <row r="424" spans="1:5" ht="63.75">
      <c r="A424" t="s">
        <v>54</v>
      </c>
      <c r="E424" s="34" t="s">
        <v>847</v>
      </c>
    </row>
    <row r="425" spans="1:16" ht="12.75">
      <c r="A425" s="25" t="s">
        <v>45</v>
      </c>
      <c s="29" t="s">
        <v>859</v>
      </c>
      <c s="29" t="s">
        <v>860</v>
      </c>
      <c s="25" t="s">
        <v>47</v>
      </c>
      <c s="30" t="s">
        <v>861</v>
      </c>
      <c s="31" t="s">
        <v>133</v>
      </c>
      <c s="32">
        <v>16.85</v>
      </c>
      <c s="32">
        <v>0</v>
      </c>
      <c s="32">
        <f>ROUND(ROUND(H425,2)*ROUND(G425,2),2)</f>
      </c>
      <c r="O425">
        <f>(I425*21)/100</f>
      </c>
      <c t="s">
        <v>22</v>
      </c>
    </row>
    <row r="426" spans="1:5" ht="12.75">
      <c r="A426" s="33" t="s">
        <v>50</v>
      </c>
      <c r="E426" s="34" t="s">
        <v>862</v>
      </c>
    </row>
    <row r="427" spans="1:5" ht="12.75">
      <c r="A427" s="35" t="s">
        <v>52</v>
      </c>
      <c r="E427" s="36" t="s">
        <v>863</v>
      </c>
    </row>
    <row r="428" spans="1:5" ht="63.75">
      <c r="A428" t="s">
        <v>54</v>
      </c>
      <c r="E428" s="34" t="s">
        <v>847</v>
      </c>
    </row>
    <row r="429" spans="1:16" ht="12.75">
      <c r="A429" s="25" t="s">
        <v>45</v>
      </c>
      <c s="29" t="s">
        <v>864</v>
      </c>
      <c s="29" t="s">
        <v>865</v>
      </c>
      <c s="25" t="s">
        <v>47</v>
      </c>
      <c s="30" t="s">
        <v>866</v>
      </c>
      <c s="31" t="s">
        <v>133</v>
      </c>
      <c s="32">
        <v>1546.56</v>
      </c>
      <c s="32">
        <v>0</v>
      </c>
      <c s="32">
        <f>ROUND(ROUND(H429,2)*ROUND(G429,2),2)</f>
      </c>
      <c r="O429">
        <f>(I429*21)/100</f>
      </c>
      <c t="s">
        <v>22</v>
      </c>
    </row>
    <row r="430" spans="1:5" ht="102">
      <c r="A430" s="33" t="s">
        <v>50</v>
      </c>
      <c r="E430" s="34" t="s">
        <v>867</v>
      </c>
    </row>
    <row r="431" spans="1:5" ht="102">
      <c r="A431" s="35" t="s">
        <v>52</v>
      </c>
      <c r="E431" s="36" t="s">
        <v>868</v>
      </c>
    </row>
    <row r="432" spans="1:5" ht="38.25">
      <c r="A432" t="s">
        <v>54</v>
      </c>
      <c r="E432" s="34" t="s">
        <v>869</v>
      </c>
    </row>
    <row r="433" spans="1:16" ht="12.75">
      <c r="A433" s="25" t="s">
        <v>45</v>
      </c>
      <c s="29" t="s">
        <v>870</v>
      </c>
      <c s="29" t="s">
        <v>871</v>
      </c>
      <c s="25" t="s">
        <v>47</v>
      </c>
      <c s="30" t="s">
        <v>872</v>
      </c>
      <c s="31" t="s">
        <v>133</v>
      </c>
      <c s="32">
        <v>12</v>
      </c>
      <c s="32">
        <v>0</v>
      </c>
      <c s="32">
        <f>ROUND(ROUND(H433,2)*ROUND(G433,2),2)</f>
      </c>
      <c r="O433">
        <f>(I433*21)/100</f>
      </c>
      <c t="s">
        <v>22</v>
      </c>
    </row>
    <row r="434" spans="1:5" ht="12.75">
      <c r="A434" s="33" t="s">
        <v>50</v>
      </c>
      <c r="E434" s="34" t="s">
        <v>47</v>
      </c>
    </row>
    <row r="435" spans="1:5" ht="25.5">
      <c r="A435" s="35" t="s">
        <v>52</v>
      </c>
      <c r="E435" s="36" t="s">
        <v>873</v>
      </c>
    </row>
    <row r="436" spans="1:5" ht="114.75">
      <c r="A436" t="s">
        <v>54</v>
      </c>
      <c r="E436" s="34" t="s">
        <v>874</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9.xml><?xml version="1.0" encoding="utf-8"?>
<worksheet xmlns="http://schemas.openxmlformats.org/spreadsheetml/2006/main" xmlns:r="http://schemas.openxmlformats.org/officeDocument/2006/relationships">
  <sheetPr>
    <pageSetUpPr fitToPage="1"/>
  </sheetPr>
  <dimension ref="A1:R27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0+O8+O17+O90+O107+O128+O189+O210</f>
      </c>
      <c t="s">
        <v>23</v>
      </c>
    </row>
    <row r="3" spans="1:16" ht="15" customHeight="1">
      <c r="A3" t="s">
        <v>12</v>
      </c>
      <c s="12" t="s">
        <v>14</v>
      </c>
      <c s="13" t="s">
        <v>15</v>
      </c>
      <c s="1"/>
      <c s="14" t="s">
        <v>16</v>
      </c>
      <c s="1"/>
      <c s="9"/>
      <c s="8" t="s">
        <v>855</v>
      </c>
      <c s="37">
        <f>0+I8+I17+I90+I107+I128+I189+I210</f>
      </c>
      <c r="O3" t="s">
        <v>19</v>
      </c>
      <c t="s">
        <v>22</v>
      </c>
    </row>
    <row r="4" spans="1:16" ht="15" customHeight="1">
      <c r="A4" t="s">
        <v>17</v>
      </c>
      <c s="16" t="s">
        <v>18</v>
      </c>
      <c s="17" t="s">
        <v>855</v>
      </c>
      <c s="6"/>
      <c s="18" t="s">
        <v>875</v>
      </c>
      <c s="6"/>
      <c s="6"/>
      <c s="19"/>
      <c s="19"/>
      <c r="O4" t="s">
        <v>20</v>
      </c>
      <c t="s">
        <v>22</v>
      </c>
    </row>
    <row r="5" spans="1:16" ht="12.75" customHeight="1">
      <c r="A5" s="15" t="s">
        <v>26</v>
      </c>
      <c s="15" t="s">
        <v>28</v>
      </c>
      <c s="15" t="s">
        <v>30</v>
      </c>
      <c s="15" t="s">
        <v>31</v>
      </c>
      <c s="15" t="s">
        <v>32</v>
      </c>
      <c s="15" t="s">
        <v>34</v>
      </c>
      <c s="15" t="s">
        <v>36</v>
      </c>
      <c s="15" t="s">
        <v>38</v>
      </c>
      <c s="15"/>
      <c r="O5" t="s">
        <v>21</v>
      </c>
      <c t="s">
        <v>22</v>
      </c>
    </row>
    <row r="6" spans="1:9" ht="12.75" customHeight="1">
      <c r="A6" s="15"/>
      <c s="15"/>
      <c s="15"/>
      <c s="15"/>
      <c s="15"/>
      <c s="15"/>
      <c s="15"/>
      <c s="15" t="s">
        <v>39</v>
      </c>
      <c s="15" t="s">
        <v>41</v>
      </c>
    </row>
    <row r="7" spans="1:9" ht="12.75" customHeight="1">
      <c r="A7" s="15" t="s">
        <v>27</v>
      </c>
      <c s="15" t="s">
        <v>29</v>
      </c>
      <c s="15" t="s">
        <v>22</v>
      </c>
      <c s="15" t="s">
        <v>23</v>
      </c>
      <c s="15" t="s">
        <v>33</v>
      </c>
      <c s="15" t="s">
        <v>35</v>
      </c>
      <c s="15" t="s">
        <v>37</v>
      </c>
      <c s="15" t="s">
        <v>40</v>
      </c>
      <c s="15" t="s">
        <v>42</v>
      </c>
    </row>
    <row r="8" spans="1:18" ht="12.75" customHeight="1">
      <c r="A8" s="19" t="s">
        <v>43</v>
      </c>
      <c s="19"/>
      <c s="26" t="s">
        <v>27</v>
      </c>
      <c s="19"/>
      <c s="27" t="s">
        <v>44</v>
      </c>
      <c s="19"/>
      <c s="19"/>
      <c s="19"/>
      <c s="28">
        <f>0+Q8</f>
      </c>
      <c r="O8">
        <f>0+R8</f>
      </c>
      <c r="Q8">
        <f>0+I9+I13</f>
      </c>
      <c>
        <f>0+O9+O13</f>
      </c>
    </row>
    <row r="9" spans="1:16" ht="12.75">
      <c r="A9" s="25" t="s">
        <v>45</v>
      </c>
      <c s="29" t="s">
        <v>29</v>
      </c>
      <c s="29" t="s">
        <v>103</v>
      </c>
      <c s="25" t="s">
        <v>47</v>
      </c>
      <c s="30" t="s">
        <v>104</v>
      </c>
      <c s="31" t="s">
        <v>105</v>
      </c>
      <c s="32">
        <v>39530.12</v>
      </c>
      <c s="32">
        <v>0</v>
      </c>
      <c s="32">
        <f>ROUND(ROUND(H9,2)*ROUND(G9,2),2)</f>
      </c>
      <c r="O9">
        <f>(I9*21)/100</f>
      </c>
      <c t="s">
        <v>22</v>
      </c>
    </row>
    <row r="10" spans="1:5" ht="12.75">
      <c r="A10" s="33" t="s">
        <v>50</v>
      </c>
      <c r="E10" s="34" t="s">
        <v>386</v>
      </c>
    </row>
    <row r="11" spans="1:5" ht="12.75">
      <c r="A11" s="35" t="s">
        <v>52</v>
      </c>
      <c r="E11" s="36" t="s">
        <v>876</v>
      </c>
    </row>
    <row r="12" spans="1:5" ht="25.5">
      <c r="A12" t="s">
        <v>54</v>
      </c>
      <c r="E12" s="34" t="s">
        <v>108</v>
      </c>
    </row>
    <row r="13" spans="1:16" ht="12.75">
      <c r="A13" s="25" t="s">
        <v>45</v>
      </c>
      <c s="29" t="s">
        <v>22</v>
      </c>
      <c s="29" t="s">
        <v>388</v>
      </c>
      <c s="25" t="s">
        <v>47</v>
      </c>
      <c s="30" t="s">
        <v>389</v>
      </c>
      <c s="31" t="s">
        <v>122</v>
      </c>
      <c s="32">
        <v>1216.35</v>
      </c>
      <c s="32">
        <v>0</v>
      </c>
      <c s="32">
        <f>ROUND(ROUND(H13,2)*ROUND(G13,2),2)</f>
      </c>
      <c r="O13">
        <f>(I13*21)/100</f>
      </c>
      <c t="s">
        <v>22</v>
      </c>
    </row>
    <row r="14" spans="1:5" ht="12.75">
      <c r="A14" s="33" t="s">
        <v>50</v>
      </c>
      <c r="E14" s="34" t="s">
        <v>410</v>
      </c>
    </row>
    <row r="15" spans="1:5" ht="12.75">
      <c r="A15" s="35" t="s">
        <v>52</v>
      </c>
      <c r="E15" s="36" t="s">
        <v>877</v>
      </c>
    </row>
    <row r="16" spans="1:5" ht="25.5">
      <c r="A16" t="s">
        <v>54</v>
      </c>
      <c r="E16" s="34" t="s">
        <v>392</v>
      </c>
    </row>
    <row r="17" spans="1:18" ht="12.75" customHeight="1">
      <c r="A17" s="6" t="s">
        <v>43</v>
      </c>
      <c s="6"/>
      <c s="39" t="s">
        <v>29</v>
      </c>
      <c s="6"/>
      <c s="27" t="s">
        <v>119</v>
      </c>
      <c s="6"/>
      <c s="6"/>
      <c s="6"/>
      <c s="40">
        <f>0+Q17</f>
      </c>
      <c r="O17">
        <f>0+R17</f>
      </c>
      <c r="Q17">
        <f>0+I18+I22+I26+I30+I34+I38+I42+I46+I50+I54+I58+I62+I66+I70+I74+I78+I82+I86</f>
      </c>
      <c>
        <f>0+O18+O22+O26+O30+O34+O38+O42+O46+O50+O54+O58+O62+O66+O70+O74+O78+O82+O86</f>
      </c>
    </row>
    <row r="18" spans="1:16" ht="12.75">
      <c r="A18" s="25" t="s">
        <v>45</v>
      </c>
      <c s="29" t="s">
        <v>23</v>
      </c>
      <c s="29" t="s">
        <v>393</v>
      </c>
      <c s="25" t="s">
        <v>47</v>
      </c>
      <c s="30" t="s">
        <v>394</v>
      </c>
      <c s="31" t="s">
        <v>133</v>
      </c>
      <c s="32">
        <v>1377.62</v>
      </c>
      <c s="32">
        <v>0</v>
      </c>
      <c s="32">
        <f>ROUND(ROUND(H18,2)*ROUND(G18,2),2)</f>
      </c>
      <c r="O18">
        <f>(I18*21)/100</f>
      </c>
      <c t="s">
        <v>22</v>
      </c>
    </row>
    <row r="19" spans="1:5" ht="12.75">
      <c r="A19" s="33" t="s">
        <v>50</v>
      </c>
      <c r="E19" s="34" t="s">
        <v>47</v>
      </c>
    </row>
    <row r="20" spans="1:5" ht="102">
      <c r="A20" s="35" t="s">
        <v>52</v>
      </c>
      <c r="E20" s="36" t="s">
        <v>878</v>
      </c>
    </row>
    <row r="21" spans="1:5" ht="25.5">
      <c r="A21" t="s">
        <v>54</v>
      </c>
      <c r="E21" s="34" t="s">
        <v>396</v>
      </c>
    </row>
    <row r="22" spans="1:16" ht="12.75">
      <c r="A22" s="25" t="s">
        <v>45</v>
      </c>
      <c s="29" t="s">
        <v>33</v>
      </c>
      <c s="29" t="s">
        <v>334</v>
      </c>
      <c s="25" t="s">
        <v>47</v>
      </c>
      <c s="30" t="s">
        <v>335</v>
      </c>
      <c s="31" t="s">
        <v>122</v>
      </c>
      <c s="32">
        <v>4834.63</v>
      </c>
      <c s="32">
        <v>0</v>
      </c>
      <c s="32">
        <f>ROUND(ROUND(H22,2)*ROUND(G22,2),2)</f>
      </c>
      <c r="O22">
        <f>(I22*21)/100</f>
      </c>
      <c t="s">
        <v>22</v>
      </c>
    </row>
    <row r="23" spans="1:5" ht="25.5">
      <c r="A23" s="33" t="s">
        <v>50</v>
      </c>
      <c r="E23" s="34" t="s">
        <v>397</v>
      </c>
    </row>
    <row r="24" spans="1:5" ht="76.5">
      <c r="A24" s="35" t="s">
        <v>52</v>
      </c>
      <c r="E24" s="36" t="s">
        <v>879</v>
      </c>
    </row>
    <row r="25" spans="1:5" ht="369.75">
      <c r="A25" t="s">
        <v>54</v>
      </c>
      <c r="E25" s="34" t="s">
        <v>337</v>
      </c>
    </row>
    <row r="26" spans="1:16" ht="12.75">
      <c r="A26" s="25" t="s">
        <v>45</v>
      </c>
      <c s="29" t="s">
        <v>35</v>
      </c>
      <c s="29" t="s">
        <v>399</v>
      </c>
      <c s="25" t="s">
        <v>47</v>
      </c>
      <c s="30" t="s">
        <v>400</v>
      </c>
      <c s="31" t="s">
        <v>122</v>
      </c>
      <c s="32">
        <v>865.93</v>
      </c>
      <c s="32">
        <v>0</v>
      </c>
      <c s="32">
        <f>ROUND(ROUND(H26,2)*ROUND(G26,2),2)</f>
      </c>
      <c r="O26">
        <f>(I26*21)/100</f>
      </c>
      <c t="s">
        <v>22</v>
      </c>
    </row>
    <row r="27" spans="1:5" ht="25.5">
      <c r="A27" s="33" t="s">
        <v>50</v>
      </c>
      <c r="E27" s="34" t="s">
        <v>401</v>
      </c>
    </row>
    <row r="28" spans="1:5" ht="63.75">
      <c r="A28" s="35" t="s">
        <v>52</v>
      </c>
      <c r="E28" s="36" t="s">
        <v>880</v>
      </c>
    </row>
    <row r="29" spans="1:5" ht="369.75">
      <c r="A29" t="s">
        <v>54</v>
      </c>
      <c r="E29" s="34" t="s">
        <v>337</v>
      </c>
    </row>
    <row r="30" spans="1:16" ht="12.75">
      <c r="A30" s="25" t="s">
        <v>45</v>
      </c>
      <c s="29" t="s">
        <v>37</v>
      </c>
      <c s="29" t="s">
        <v>403</v>
      </c>
      <c s="25" t="s">
        <v>57</v>
      </c>
      <c s="30" t="s">
        <v>404</v>
      </c>
      <c s="31" t="s">
        <v>122</v>
      </c>
      <c s="32">
        <v>865.93</v>
      </c>
      <c s="32">
        <v>0</v>
      </c>
      <c s="32">
        <f>ROUND(ROUND(H30,2)*ROUND(G30,2),2)</f>
      </c>
      <c r="O30">
        <f>(I30*21)/100</f>
      </c>
      <c t="s">
        <v>22</v>
      </c>
    </row>
    <row r="31" spans="1:5" ht="12.75">
      <c r="A31" s="33" t="s">
        <v>50</v>
      </c>
      <c r="E31" s="34" t="s">
        <v>405</v>
      </c>
    </row>
    <row r="32" spans="1:5" ht="25.5">
      <c r="A32" s="35" t="s">
        <v>52</v>
      </c>
      <c r="E32" s="36" t="s">
        <v>881</v>
      </c>
    </row>
    <row r="33" spans="1:5" ht="306">
      <c r="A33" t="s">
        <v>54</v>
      </c>
      <c r="E33" s="34" t="s">
        <v>407</v>
      </c>
    </row>
    <row r="34" spans="1:16" ht="12.75">
      <c r="A34" s="25" t="s">
        <v>45</v>
      </c>
      <c s="29" t="s">
        <v>70</v>
      </c>
      <c s="29" t="s">
        <v>403</v>
      </c>
      <c s="25" t="s">
        <v>60</v>
      </c>
      <c s="30" t="s">
        <v>404</v>
      </c>
      <c s="31" t="s">
        <v>122</v>
      </c>
      <c s="32">
        <v>1216.35</v>
      </c>
      <c s="32">
        <v>0</v>
      </c>
      <c s="32">
        <f>ROUND(ROUND(H34,2)*ROUND(G34,2),2)</f>
      </c>
      <c r="O34">
        <f>(I34*21)/100</f>
      </c>
      <c t="s">
        <v>22</v>
      </c>
    </row>
    <row r="35" spans="1:5" ht="12.75">
      <c r="A35" s="33" t="s">
        <v>50</v>
      </c>
      <c r="E35" s="34" t="s">
        <v>410</v>
      </c>
    </row>
    <row r="36" spans="1:5" ht="25.5">
      <c r="A36" s="35" t="s">
        <v>52</v>
      </c>
      <c r="E36" s="36" t="s">
        <v>882</v>
      </c>
    </row>
    <row r="37" spans="1:5" ht="306">
      <c r="A37" t="s">
        <v>54</v>
      </c>
      <c r="E37" s="34" t="s">
        <v>407</v>
      </c>
    </row>
    <row r="38" spans="1:16" ht="12.75">
      <c r="A38" s="25" t="s">
        <v>45</v>
      </c>
      <c s="29" t="s">
        <v>76</v>
      </c>
      <c s="29" t="s">
        <v>416</v>
      </c>
      <c s="25" t="s">
        <v>47</v>
      </c>
      <c s="30" t="s">
        <v>417</v>
      </c>
      <c s="31" t="s">
        <v>122</v>
      </c>
      <c s="32">
        <v>65.21</v>
      </c>
      <c s="32">
        <v>0</v>
      </c>
      <c s="32">
        <f>ROUND(ROUND(H38,2)*ROUND(G38,2),2)</f>
      </c>
      <c r="O38">
        <f>(I38*21)/100</f>
      </c>
      <c t="s">
        <v>22</v>
      </c>
    </row>
    <row r="39" spans="1:5" ht="12.75">
      <c r="A39" s="33" t="s">
        <v>50</v>
      </c>
      <c r="E39" s="34" t="s">
        <v>418</v>
      </c>
    </row>
    <row r="40" spans="1:5" ht="25.5">
      <c r="A40" s="35" t="s">
        <v>52</v>
      </c>
      <c r="E40" s="36" t="s">
        <v>883</v>
      </c>
    </row>
    <row r="41" spans="1:5" ht="318.75">
      <c r="A41" t="s">
        <v>54</v>
      </c>
      <c r="E41" s="34" t="s">
        <v>199</v>
      </c>
    </row>
    <row r="42" spans="1:16" ht="12.75">
      <c r="A42" s="25" t="s">
        <v>45</v>
      </c>
      <c s="29" t="s">
        <v>40</v>
      </c>
      <c s="29" t="s">
        <v>420</v>
      </c>
      <c s="25" t="s">
        <v>47</v>
      </c>
      <c s="30" t="s">
        <v>421</v>
      </c>
      <c s="31" t="s">
        <v>122</v>
      </c>
      <c s="32">
        <v>864.99</v>
      </c>
      <c s="32">
        <v>0</v>
      </c>
      <c s="32">
        <f>ROUND(ROUND(H42,2)*ROUND(G42,2),2)</f>
      </c>
      <c r="O42">
        <f>(I42*21)/100</f>
      </c>
      <c t="s">
        <v>22</v>
      </c>
    </row>
    <row r="43" spans="1:5" ht="12.75">
      <c r="A43" s="33" t="s">
        <v>50</v>
      </c>
      <c r="E43" s="34" t="s">
        <v>418</v>
      </c>
    </row>
    <row r="44" spans="1:5" ht="178.5">
      <c r="A44" s="35" t="s">
        <v>52</v>
      </c>
      <c r="E44" s="36" t="s">
        <v>884</v>
      </c>
    </row>
    <row r="45" spans="1:5" ht="318.75">
      <c r="A45" t="s">
        <v>54</v>
      </c>
      <c r="E45" s="34" t="s">
        <v>199</v>
      </c>
    </row>
    <row r="46" spans="1:16" ht="12.75">
      <c r="A46" s="25" t="s">
        <v>45</v>
      </c>
      <c s="29" t="s">
        <v>42</v>
      </c>
      <c s="29" t="s">
        <v>423</v>
      </c>
      <c s="25" t="s">
        <v>47</v>
      </c>
      <c s="30" t="s">
        <v>424</v>
      </c>
      <c s="31" t="s">
        <v>122</v>
      </c>
      <c s="32">
        <v>7.93</v>
      </c>
      <c s="32">
        <v>0</v>
      </c>
      <c s="32">
        <f>ROUND(ROUND(H46,2)*ROUND(G46,2),2)</f>
      </c>
      <c r="O46">
        <f>(I46*21)/100</f>
      </c>
      <c t="s">
        <v>22</v>
      </c>
    </row>
    <row r="47" spans="1:5" ht="12.75">
      <c r="A47" s="33" t="s">
        <v>50</v>
      </c>
      <c r="E47" s="34" t="s">
        <v>885</v>
      </c>
    </row>
    <row r="48" spans="1:5" ht="25.5">
      <c r="A48" s="35" t="s">
        <v>52</v>
      </c>
      <c r="E48" s="36" t="s">
        <v>886</v>
      </c>
    </row>
    <row r="49" spans="1:5" ht="267.75">
      <c r="A49" t="s">
        <v>54</v>
      </c>
      <c r="E49" s="34" t="s">
        <v>427</v>
      </c>
    </row>
    <row r="50" spans="1:16" ht="12.75">
      <c r="A50" s="25" t="s">
        <v>45</v>
      </c>
      <c s="29" t="s">
        <v>86</v>
      </c>
      <c s="29" t="s">
        <v>200</v>
      </c>
      <c s="25" t="s">
        <v>57</v>
      </c>
      <c s="30" t="s">
        <v>201</v>
      </c>
      <c s="31" t="s">
        <v>122</v>
      </c>
      <c s="32">
        <v>5764.83</v>
      </c>
      <c s="32">
        <v>0</v>
      </c>
      <c s="32">
        <f>ROUND(ROUND(H50,2)*ROUND(G50,2),2)</f>
      </c>
      <c r="O50">
        <f>(I50*21)/100</f>
      </c>
      <c t="s">
        <v>22</v>
      </c>
    </row>
    <row r="51" spans="1:5" ht="12.75">
      <c r="A51" s="33" t="s">
        <v>50</v>
      </c>
      <c r="E51" s="34" t="s">
        <v>200</v>
      </c>
    </row>
    <row r="52" spans="1:5" ht="63.75">
      <c r="A52" s="35" t="s">
        <v>52</v>
      </c>
      <c r="E52" s="36" t="s">
        <v>887</v>
      </c>
    </row>
    <row r="53" spans="1:5" ht="191.25">
      <c r="A53" t="s">
        <v>54</v>
      </c>
      <c r="E53" s="34" t="s">
        <v>204</v>
      </c>
    </row>
    <row r="54" spans="1:16" ht="12.75">
      <c r="A54" s="25" t="s">
        <v>45</v>
      </c>
      <c s="29" t="s">
        <v>93</v>
      </c>
      <c s="29" t="s">
        <v>200</v>
      </c>
      <c s="25" t="s">
        <v>60</v>
      </c>
      <c s="30" t="s">
        <v>201</v>
      </c>
      <c s="31" t="s">
        <v>122</v>
      </c>
      <c s="32">
        <v>865.93</v>
      </c>
      <c s="32">
        <v>0</v>
      </c>
      <c s="32">
        <f>ROUND(ROUND(H54,2)*ROUND(G54,2),2)</f>
      </c>
      <c r="O54">
        <f>(I54*21)/100</f>
      </c>
      <c t="s">
        <v>22</v>
      </c>
    </row>
    <row r="55" spans="1:5" ht="12.75">
      <c r="A55" s="33" t="s">
        <v>50</v>
      </c>
      <c r="E55" s="34" t="s">
        <v>202</v>
      </c>
    </row>
    <row r="56" spans="1:5" ht="12.75">
      <c r="A56" s="35" t="s">
        <v>52</v>
      </c>
      <c r="E56" s="36" t="s">
        <v>888</v>
      </c>
    </row>
    <row r="57" spans="1:5" ht="191.25">
      <c r="A57" t="s">
        <v>54</v>
      </c>
      <c r="E57" s="34" t="s">
        <v>204</v>
      </c>
    </row>
    <row r="58" spans="1:16" ht="12.75">
      <c r="A58" s="25" t="s">
        <v>45</v>
      </c>
      <c s="29" t="s">
        <v>96</v>
      </c>
      <c s="29" t="s">
        <v>439</v>
      </c>
      <c s="25" t="s">
        <v>47</v>
      </c>
      <c s="30" t="s">
        <v>440</v>
      </c>
      <c s="31" t="s">
        <v>122</v>
      </c>
      <c s="32">
        <v>198.63</v>
      </c>
      <c s="32">
        <v>0</v>
      </c>
      <c s="32">
        <f>ROUND(ROUND(H58,2)*ROUND(G58,2),2)</f>
      </c>
      <c r="O58">
        <f>(I58*21)/100</f>
      </c>
      <c t="s">
        <v>22</v>
      </c>
    </row>
    <row r="59" spans="1:5" ht="12.75">
      <c r="A59" s="33" t="s">
        <v>50</v>
      </c>
      <c r="E59" s="34" t="s">
        <v>47</v>
      </c>
    </row>
    <row r="60" spans="1:5" ht="25.5">
      <c r="A60" s="35" t="s">
        <v>52</v>
      </c>
      <c r="E60" s="36" t="s">
        <v>889</v>
      </c>
    </row>
    <row r="61" spans="1:5" ht="242.25">
      <c r="A61" t="s">
        <v>54</v>
      </c>
      <c r="E61" s="34" t="s">
        <v>443</v>
      </c>
    </row>
    <row r="62" spans="1:16" ht="12.75">
      <c r="A62" s="25" t="s">
        <v>45</v>
      </c>
      <c s="29" t="s">
        <v>159</v>
      </c>
      <c s="29" t="s">
        <v>444</v>
      </c>
      <c s="25" t="s">
        <v>47</v>
      </c>
      <c s="30" t="s">
        <v>445</v>
      </c>
      <c s="31" t="s">
        <v>122</v>
      </c>
      <c s="32">
        <v>858</v>
      </c>
      <c s="32">
        <v>0</v>
      </c>
      <c s="32">
        <f>ROUND(ROUND(H62,2)*ROUND(G62,2),2)</f>
      </c>
      <c r="O62">
        <f>(I62*21)/100</f>
      </c>
      <c t="s">
        <v>22</v>
      </c>
    </row>
    <row r="63" spans="1:5" ht="12.75">
      <c r="A63" s="33" t="s">
        <v>50</v>
      </c>
      <c r="E63" s="34" t="s">
        <v>446</v>
      </c>
    </row>
    <row r="64" spans="1:5" ht="25.5">
      <c r="A64" s="35" t="s">
        <v>52</v>
      </c>
      <c r="E64" s="36" t="s">
        <v>890</v>
      </c>
    </row>
    <row r="65" spans="1:5" ht="229.5">
      <c r="A65" t="s">
        <v>54</v>
      </c>
      <c r="E65" s="34" t="s">
        <v>448</v>
      </c>
    </row>
    <row r="66" spans="1:16" ht="12.75">
      <c r="A66" s="25" t="s">
        <v>45</v>
      </c>
      <c s="29" t="s">
        <v>164</v>
      </c>
      <c s="29" t="s">
        <v>449</v>
      </c>
      <c s="25" t="s">
        <v>47</v>
      </c>
      <c s="30" t="s">
        <v>450</v>
      </c>
      <c s="31" t="s">
        <v>122</v>
      </c>
      <c s="32">
        <v>28.98</v>
      </c>
      <c s="32">
        <v>0</v>
      </c>
      <c s="32">
        <f>ROUND(ROUND(H66,2)*ROUND(G66,2),2)</f>
      </c>
      <c r="O66">
        <f>(I66*21)/100</f>
      </c>
      <c t="s">
        <v>22</v>
      </c>
    </row>
    <row r="67" spans="1:5" ht="12.75">
      <c r="A67" s="33" t="s">
        <v>50</v>
      </c>
      <c r="E67" s="34" t="s">
        <v>451</v>
      </c>
    </row>
    <row r="68" spans="1:5" ht="25.5">
      <c r="A68" s="35" t="s">
        <v>52</v>
      </c>
      <c r="E68" s="36" t="s">
        <v>891</v>
      </c>
    </row>
    <row r="69" spans="1:5" ht="293.25">
      <c r="A69" t="s">
        <v>54</v>
      </c>
      <c r="E69" s="34" t="s">
        <v>453</v>
      </c>
    </row>
    <row r="70" spans="1:16" ht="12.75">
      <c r="A70" s="25" t="s">
        <v>45</v>
      </c>
      <c s="29" t="s">
        <v>170</v>
      </c>
      <c s="29" t="s">
        <v>454</v>
      </c>
      <c s="25" t="s">
        <v>57</v>
      </c>
      <c s="30" t="s">
        <v>455</v>
      </c>
      <c s="31" t="s">
        <v>185</v>
      </c>
      <c s="32">
        <v>55.33</v>
      </c>
      <c s="32">
        <v>0</v>
      </c>
      <c s="32">
        <f>ROUND(ROUND(H70,2)*ROUND(G70,2),2)</f>
      </c>
      <c r="O70">
        <f>(I70*21)/100</f>
      </c>
      <c t="s">
        <v>22</v>
      </c>
    </row>
    <row r="71" spans="1:5" ht="25.5">
      <c r="A71" s="33" t="s">
        <v>50</v>
      </c>
      <c r="E71" s="34" t="s">
        <v>456</v>
      </c>
    </row>
    <row r="72" spans="1:5" ht="25.5">
      <c r="A72" s="35" t="s">
        <v>52</v>
      </c>
      <c r="E72" s="36" t="s">
        <v>892</v>
      </c>
    </row>
    <row r="73" spans="1:5" ht="25.5">
      <c r="A73" t="s">
        <v>54</v>
      </c>
      <c r="E73" s="34" t="s">
        <v>458</v>
      </c>
    </row>
    <row r="74" spans="1:16" ht="12.75">
      <c r="A74" s="25" t="s">
        <v>45</v>
      </c>
      <c s="29" t="s">
        <v>176</v>
      </c>
      <c s="29" t="s">
        <v>454</v>
      </c>
      <c s="25" t="s">
        <v>60</v>
      </c>
      <c s="30" t="s">
        <v>455</v>
      </c>
      <c s="31" t="s">
        <v>185</v>
      </c>
      <c s="32">
        <v>1248</v>
      </c>
      <c s="32">
        <v>0</v>
      </c>
      <c s="32">
        <f>ROUND(ROUND(H74,2)*ROUND(G74,2),2)</f>
      </c>
      <c r="O74">
        <f>(I74*21)/100</f>
      </c>
      <c t="s">
        <v>22</v>
      </c>
    </row>
    <row r="75" spans="1:5" ht="25.5">
      <c r="A75" s="33" t="s">
        <v>50</v>
      </c>
      <c r="E75" s="34" t="s">
        <v>459</v>
      </c>
    </row>
    <row r="76" spans="1:5" ht="25.5">
      <c r="A76" s="35" t="s">
        <v>52</v>
      </c>
      <c r="E76" s="36" t="s">
        <v>893</v>
      </c>
    </row>
    <row r="77" spans="1:5" ht="25.5">
      <c r="A77" t="s">
        <v>54</v>
      </c>
      <c r="E77" s="34" t="s">
        <v>458</v>
      </c>
    </row>
    <row r="78" spans="1:16" ht="12.75">
      <c r="A78" s="25" t="s">
        <v>45</v>
      </c>
      <c s="29" t="s">
        <v>182</v>
      </c>
      <c s="29" t="s">
        <v>461</v>
      </c>
      <c s="25" t="s">
        <v>47</v>
      </c>
      <c s="30" t="s">
        <v>462</v>
      </c>
      <c s="31" t="s">
        <v>185</v>
      </c>
      <c s="32">
        <v>19477.02</v>
      </c>
      <c s="32">
        <v>0</v>
      </c>
      <c s="32">
        <f>ROUND(ROUND(H78,2)*ROUND(G78,2),2)</f>
      </c>
      <c r="O78">
        <f>(I78*21)/100</f>
      </c>
      <c t="s">
        <v>22</v>
      </c>
    </row>
    <row r="79" spans="1:5" ht="12.75">
      <c r="A79" s="33" t="s">
        <v>50</v>
      </c>
      <c r="E79" s="34" t="s">
        <v>463</v>
      </c>
    </row>
    <row r="80" spans="1:5" ht="89.25">
      <c r="A80" s="35" t="s">
        <v>52</v>
      </c>
      <c r="E80" s="36" t="s">
        <v>894</v>
      </c>
    </row>
    <row r="81" spans="1:5" ht="12.75">
      <c r="A81" t="s">
        <v>54</v>
      </c>
      <c r="E81" s="34" t="s">
        <v>465</v>
      </c>
    </row>
    <row r="82" spans="1:16" ht="12.75">
      <c r="A82" s="25" t="s">
        <v>45</v>
      </c>
      <c s="29" t="s">
        <v>303</v>
      </c>
      <c s="29" t="s">
        <v>466</v>
      </c>
      <c s="25" t="s">
        <v>47</v>
      </c>
      <c s="30" t="s">
        <v>467</v>
      </c>
      <c s="31" t="s">
        <v>122</v>
      </c>
      <c s="32">
        <v>1169.55</v>
      </c>
      <c s="32">
        <v>0</v>
      </c>
      <c s="32">
        <f>ROUND(ROUND(H82,2)*ROUND(G82,2),2)</f>
      </c>
      <c r="O82">
        <f>(I82*21)/100</f>
      </c>
      <c t="s">
        <v>22</v>
      </c>
    </row>
    <row r="83" spans="1:5" ht="12.75">
      <c r="A83" s="33" t="s">
        <v>50</v>
      </c>
      <c r="E83" s="34" t="s">
        <v>410</v>
      </c>
    </row>
    <row r="84" spans="1:5" ht="25.5">
      <c r="A84" s="35" t="s">
        <v>52</v>
      </c>
      <c r="E84" s="36" t="s">
        <v>895</v>
      </c>
    </row>
    <row r="85" spans="1:5" ht="38.25">
      <c r="A85" t="s">
        <v>54</v>
      </c>
      <c r="E85" s="34" t="s">
        <v>469</v>
      </c>
    </row>
    <row r="86" spans="1:16" ht="12.75">
      <c r="A86" s="25" t="s">
        <v>45</v>
      </c>
      <c s="29" t="s">
        <v>305</v>
      </c>
      <c s="29" t="s">
        <v>470</v>
      </c>
      <c s="25" t="s">
        <v>47</v>
      </c>
      <c s="30" t="s">
        <v>471</v>
      </c>
      <c s="31" t="s">
        <v>122</v>
      </c>
      <c s="32">
        <v>46.8</v>
      </c>
      <c s="32">
        <v>0</v>
      </c>
      <c s="32">
        <f>ROUND(ROUND(H86,2)*ROUND(G86,2),2)</f>
      </c>
      <c r="O86">
        <f>(I86*21)/100</f>
      </c>
      <c t="s">
        <v>22</v>
      </c>
    </row>
    <row r="87" spans="1:5" ht="12.75">
      <c r="A87" s="33" t="s">
        <v>50</v>
      </c>
      <c r="E87" s="34" t="s">
        <v>410</v>
      </c>
    </row>
    <row r="88" spans="1:5" ht="25.5">
      <c r="A88" s="35" t="s">
        <v>52</v>
      </c>
      <c r="E88" s="36" t="s">
        <v>896</v>
      </c>
    </row>
    <row r="89" spans="1:5" ht="38.25">
      <c r="A89" t="s">
        <v>54</v>
      </c>
      <c r="E89" s="34" t="s">
        <v>473</v>
      </c>
    </row>
    <row r="90" spans="1:18" ht="12.75" customHeight="1">
      <c r="A90" s="6" t="s">
        <v>43</v>
      </c>
      <c s="6"/>
      <c s="39" t="s">
        <v>22</v>
      </c>
      <c s="6"/>
      <c s="27" t="s">
        <v>475</v>
      </c>
      <c s="6"/>
      <c s="6"/>
      <c s="6"/>
      <c s="40">
        <f>0+Q90</f>
      </c>
      <c r="O90">
        <f>0+R90</f>
      </c>
      <c r="Q90">
        <f>0+I91+I95+I99+I103</f>
      </c>
      <c>
        <f>0+O91+O95+O99+O103</f>
      </c>
    </row>
    <row r="91" spans="1:16" ht="12.75">
      <c r="A91" s="25" t="s">
        <v>45</v>
      </c>
      <c s="29" t="s">
        <v>309</v>
      </c>
      <c s="29" t="s">
        <v>476</v>
      </c>
      <c s="25" t="s">
        <v>47</v>
      </c>
      <c s="30" t="s">
        <v>477</v>
      </c>
      <c s="31" t="s">
        <v>122</v>
      </c>
      <c s="32">
        <v>258.96</v>
      </c>
      <c s="32">
        <v>0</v>
      </c>
      <c s="32">
        <f>ROUND(ROUND(H91,2)*ROUND(G91,2),2)</f>
      </c>
      <c r="O91">
        <f>(I91*21)/100</f>
      </c>
      <c t="s">
        <v>22</v>
      </c>
    </row>
    <row r="92" spans="1:5" ht="25.5">
      <c r="A92" s="33" t="s">
        <v>50</v>
      </c>
      <c r="E92" s="34" t="s">
        <v>478</v>
      </c>
    </row>
    <row r="93" spans="1:5" ht="25.5">
      <c r="A93" s="35" t="s">
        <v>52</v>
      </c>
      <c r="E93" s="36" t="s">
        <v>897</v>
      </c>
    </row>
    <row r="94" spans="1:5" ht="38.25">
      <c r="A94" t="s">
        <v>54</v>
      </c>
      <c r="E94" s="34" t="s">
        <v>480</v>
      </c>
    </row>
    <row r="95" spans="1:16" ht="12.75">
      <c r="A95" s="25" t="s">
        <v>45</v>
      </c>
      <c s="29" t="s">
        <v>313</v>
      </c>
      <c s="29" t="s">
        <v>481</v>
      </c>
      <c s="25" t="s">
        <v>47</v>
      </c>
      <c s="30" t="s">
        <v>482</v>
      </c>
      <c s="31" t="s">
        <v>185</v>
      </c>
      <c s="32">
        <v>3504</v>
      </c>
      <c s="32">
        <v>0</v>
      </c>
      <c s="32">
        <f>ROUND(ROUND(H95,2)*ROUND(G95,2),2)</f>
      </c>
      <c r="O95">
        <f>(I95*21)/100</f>
      </c>
      <c t="s">
        <v>22</v>
      </c>
    </row>
    <row r="96" spans="1:5" ht="12.75">
      <c r="A96" s="33" t="s">
        <v>50</v>
      </c>
      <c r="E96" s="34" t="s">
        <v>47</v>
      </c>
    </row>
    <row r="97" spans="1:5" ht="25.5">
      <c r="A97" s="35" t="s">
        <v>52</v>
      </c>
      <c r="E97" s="36" t="s">
        <v>898</v>
      </c>
    </row>
    <row r="98" spans="1:5" ht="25.5">
      <c r="A98" t="s">
        <v>54</v>
      </c>
      <c r="E98" s="34" t="s">
        <v>485</v>
      </c>
    </row>
    <row r="99" spans="1:16" ht="12.75">
      <c r="A99" s="25" t="s">
        <v>45</v>
      </c>
      <c s="29" t="s">
        <v>317</v>
      </c>
      <c s="29" t="s">
        <v>486</v>
      </c>
      <c s="25" t="s">
        <v>57</v>
      </c>
      <c s="30" t="s">
        <v>487</v>
      </c>
      <c s="31" t="s">
        <v>133</v>
      </c>
      <c s="32">
        <v>838</v>
      </c>
      <c s="32">
        <v>0</v>
      </c>
      <c s="32">
        <f>ROUND(ROUND(H99,2)*ROUND(G99,2),2)</f>
      </c>
      <c r="O99">
        <f>(I99*21)/100</f>
      </c>
      <c t="s">
        <v>22</v>
      </c>
    </row>
    <row r="100" spans="1:5" ht="12.75">
      <c r="A100" s="33" t="s">
        <v>50</v>
      </c>
      <c r="E100" s="34" t="s">
        <v>488</v>
      </c>
    </row>
    <row r="101" spans="1:5" ht="25.5">
      <c r="A101" s="35" t="s">
        <v>52</v>
      </c>
      <c r="E101" s="36" t="s">
        <v>899</v>
      </c>
    </row>
    <row r="102" spans="1:5" ht="165.75">
      <c r="A102" t="s">
        <v>54</v>
      </c>
      <c r="E102" s="34" t="s">
        <v>490</v>
      </c>
    </row>
    <row r="103" spans="1:16" ht="12.75">
      <c r="A103" s="25" t="s">
        <v>45</v>
      </c>
      <c s="29" t="s">
        <v>321</v>
      </c>
      <c s="29" t="s">
        <v>486</v>
      </c>
      <c s="25" t="s">
        <v>60</v>
      </c>
      <c s="30" t="s">
        <v>487</v>
      </c>
      <c s="31" t="s">
        <v>133</v>
      </c>
      <c s="32">
        <v>273</v>
      </c>
      <c s="32">
        <v>0</v>
      </c>
      <c s="32">
        <f>ROUND(ROUND(H103,2)*ROUND(G103,2),2)</f>
      </c>
      <c r="O103">
        <f>(I103*21)/100</f>
      </c>
      <c t="s">
        <v>22</v>
      </c>
    </row>
    <row r="104" spans="1:5" ht="25.5">
      <c r="A104" s="33" t="s">
        <v>50</v>
      </c>
      <c r="E104" s="34" t="s">
        <v>491</v>
      </c>
    </row>
    <row r="105" spans="1:5" ht="25.5">
      <c r="A105" s="35" t="s">
        <v>52</v>
      </c>
      <c r="E105" s="36" t="s">
        <v>900</v>
      </c>
    </row>
    <row r="106" spans="1:5" ht="165.75">
      <c r="A106" t="s">
        <v>54</v>
      </c>
      <c r="E106" s="34" t="s">
        <v>490</v>
      </c>
    </row>
    <row r="107" spans="1:18" ht="12.75" customHeight="1">
      <c r="A107" s="6" t="s">
        <v>43</v>
      </c>
      <c s="6"/>
      <c s="39" t="s">
        <v>33</v>
      </c>
      <c s="6"/>
      <c s="27" t="s">
        <v>543</v>
      </c>
      <c s="6"/>
      <c s="6"/>
      <c s="6"/>
      <c s="40">
        <f>0+Q107</f>
      </c>
      <c r="O107">
        <f>0+R107</f>
      </c>
      <c r="Q107">
        <f>0+I108+I112+I116+I120+I124</f>
      </c>
      <c>
        <f>0+O108+O112+O116+O120+O124</f>
      </c>
    </row>
    <row r="108" spans="1:16" ht="12.75">
      <c r="A108" s="25" t="s">
        <v>45</v>
      </c>
      <c s="29" t="s">
        <v>326</v>
      </c>
      <c s="29" t="s">
        <v>545</v>
      </c>
      <c s="25" t="s">
        <v>47</v>
      </c>
      <c s="30" t="s">
        <v>546</v>
      </c>
      <c s="31" t="s">
        <v>122</v>
      </c>
      <c s="32">
        <v>2.17</v>
      </c>
      <c s="32">
        <v>0</v>
      </c>
      <c s="32">
        <f>ROUND(ROUND(H108,2)*ROUND(G108,2),2)</f>
      </c>
      <c r="O108">
        <f>(I108*21)/100</f>
      </c>
      <c t="s">
        <v>22</v>
      </c>
    </row>
    <row r="109" spans="1:5" ht="12.75">
      <c r="A109" s="33" t="s">
        <v>50</v>
      </c>
      <c r="E109" s="34" t="s">
        <v>547</v>
      </c>
    </row>
    <row r="110" spans="1:5" ht="25.5">
      <c r="A110" s="35" t="s">
        <v>52</v>
      </c>
      <c r="E110" s="36" t="s">
        <v>901</v>
      </c>
    </row>
    <row r="111" spans="1:5" ht="369.75">
      <c r="A111" t="s">
        <v>54</v>
      </c>
      <c r="E111" s="34" t="s">
        <v>533</v>
      </c>
    </row>
    <row r="112" spans="1:16" ht="12.75">
      <c r="A112" s="25" t="s">
        <v>45</v>
      </c>
      <c s="29" t="s">
        <v>329</v>
      </c>
      <c s="29" t="s">
        <v>550</v>
      </c>
      <c s="25" t="s">
        <v>47</v>
      </c>
      <c s="30" t="s">
        <v>551</v>
      </c>
      <c s="31" t="s">
        <v>122</v>
      </c>
      <c s="32">
        <v>1.69</v>
      </c>
      <c s="32">
        <v>0</v>
      </c>
      <c s="32">
        <f>ROUND(ROUND(H112,2)*ROUND(G112,2),2)</f>
      </c>
      <c r="O112">
        <f>(I112*21)/100</f>
      </c>
      <c t="s">
        <v>22</v>
      </c>
    </row>
    <row r="113" spans="1:5" ht="12.75">
      <c r="A113" s="33" t="s">
        <v>50</v>
      </c>
      <c r="E113" s="34" t="s">
        <v>552</v>
      </c>
    </row>
    <row r="114" spans="1:5" ht="51">
      <c r="A114" s="35" t="s">
        <v>52</v>
      </c>
      <c r="E114" s="36" t="s">
        <v>902</v>
      </c>
    </row>
    <row r="115" spans="1:5" ht="369.75">
      <c r="A115" t="s">
        <v>54</v>
      </c>
      <c r="E115" s="34" t="s">
        <v>533</v>
      </c>
    </row>
    <row r="116" spans="1:16" ht="12.75">
      <c r="A116" s="25" t="s">
        <v>45</v>
      </c>
      <c s="29" t="s">
        <v>331</v>
      </c>
      <c s="29" t="s">
        <v>561</v>
      </c>
      <c s="25" t="s">
        <v>47</v>
      </c>
      <c s="30" t="s">
        <v>562</v>
      </c>
      <c s="31" t="s">
        <v>122</v>
      </c>
      <c s="32">
        <v>2.71</v>
      </c>
      <c s="32">
        <v>0</v>
      </c>
      <c s="32">
        <f>ROUND(ROUND(H116,2)*ROUND(G116,2),2)</f>
      </c>
      <c r="O116">
        <f>(I116*21)/100</f>
      </c>
      <c t="s">
        <v>22</v>
      </c>
    </row>
    <row r="117" spans="1:5" ht="12.75">
      <c r="A117" s="33" t="s">
        <v>50</v>
      </c>
      <c r="E117" s="34" t="s">
        <v>563</v>
      </c>
    </row>
    <row r="118" spans="1:5" ht="63.75">
      <c r="A118" s="35" t="s">
        <v>52</v>
      </c>
      <c r="E118" s="36" t="s">
        <v>903</v>
      </c>
    </row>
    <row r="119" spans="1:5" ht="38.25">
      <c r="A119" t="s">
        <v>54</v>
      </c>
      <c r="E119" s="34" t="s">
        <v>565</v>
      </c>
    </row>
    <row r="120" spans="1:16" ht="12.75">
      <c r="A120" s="25" t="s">
        <v>45</v>
      </c>
      <c s="29" t="s">
        <v>333</v>
      </c>
      <c s="29" t="s">
        <v>567</v>
      </c>
      <c s="25" t="s">
        <v>47</v>
      </c>
      <c s="30" t="s">
        <v>568</v>
      </c>
      <c s="31" t="s">
        <v>122</v>
      </c>
      <c s="32">
        <v>3.53</v>
      </c>
      <c s="32">
        <v>0</v>
      </c>
      <c s="32">
        <f>ROUND(ROUND(H120,2)*ROUND(G120,2),2)</f>
      </c>
      <c r="O120">
        <f>(I120*21)/100</f>
      </c>
      <c t="s">
        <v>22</v>
      </c>
    </row>
    <row r="121" spans="1:5" ht="12.75">
      <c r="A121" s="33" t="s">
        <v>50</v>
      </c>
      <c r="E121" s="34" t="s">
        <v>47</v>
      </c>
    </row>
    <row r="122" spans="1:5" ht="102">
      <c r="A122" s="35" t="s">
        <v>52</v>
      </c>
      <c r="E122" s="36" t="s">
        <v>904</v>
      </c>
    </row>
    <row r="123" spans="1:5" ht="293.25">
      <c r="A123" t="s">
        <v>54</v>
      </c>
      <c r="E123" s="34" t="s">
        <v>571</v>
      </c>
    </row>
    <row r="124" spans="1:16" ht="12.75">
      <c r="A124" s="25" t="s">
        <v>45</v>
      </c>
      <c s="29" t="s">
        <v>338</v>
      </c>
      <c s="29" t="s">
        <v>579</v>
      </c>
      <c s="25" t="s">
        <v>47</v>
      </c>
      <c s="30" t="s">
        <v>580</v>
      </c>
      <c s="31" t="s">
        <v>122</v>
      </c>
      <c s="32">
        <v>3.38</v>
      </c>
      <c s="32">
        <v>0</v>
      </c>
      <c s="32">
        <f>ROUND(ROUND(H124,2)*ROUND(G124,2),2)</f>
      </c>
      <c r="O124">
        <f>(I124*21)/100</f>
      </c>
      <c t="s">
        <v>22</v>
      </c>
    </row>
    <row r="125" spans="1:5" ht="12.75">
      <c r="A125" s="33" t="s">
        <v>50</v>
      </c>
      <c r="E125" s="34" t="s">
        <v>581</v>
      </c>
    </row>
    <row r="126" spans="1:5" ht="51">
      <c r="A126" s="35" t="s">
        <v>52</v>
      </c>
      <c r="E126" s="36" t="s">
        <v>905</v>
      </c>
    </row>
    <row r="127" spans="1:5" ht="102">
      <c r="A127" t="s">
        <v>54</v>
      </c>
      <c r="E127" s="34" t="s">
        <v>583</v>
      </c>
    </row>
    <row r="128" spans="1:18" ht="12.75" customHeight="1">
      <c r="A128" s="6" t="s">
        <v>43</v>
      </c>
      <c s="6"/>
      <c s="39" t="s">
        <v>35</v>
      </c>
      <c s="6"/>
      <c s="27" t="s">
        <v>584</v>
      </c>
      <c s="6"/>
      <c s="6"/>
      <c s="6"/>
      <c s="40">
        <f>0+Q128</f>
      </c>
      <c r="O128">
        <f>0+R128</f>
      </c>
      <c r="Q128">
        <f>0+I129+I133+I137+I141+I145+I149+I153+I157+I161+I165+I169+I173+I177+I181+I185</f>
      </c>
      <c>
        <f>0+O129+O133+O137+O141+O145+O149+O153+O157+O161+O165+O169+O173+O177+O181+O185</f>
      </c>
    </row>
    <row r="129" spans="1:16" ht="12.75">
      <c r="A129" s="25" t="s">
        <v>45</v>
      </c>
      <c s="29" t="s">
        <v>343</v>
      </c>
      <c s="29" t="s">
        <v>586</v>
      </c>
      <c s="25" t="s">
        <v>57</v>
      </c>
      <c s="30" t="s">
        <v>587</v>
      </c>
      <c s="31" t="s">
        <v>122</v>
      </c>
      <c s="32">
        <v>18.02</v>
      </c>
      <c s="32">
        <v>0</v>
      </c>
      <c s="32">
        <f>ROUND(ROUND(H129,2)*ROUND(G129,2),2)</f>
      </c>
      <c r="O129">
        <f>(I129*21)/100</f>
      </c>
      <c t="s">
        <v>22</v>
      </c>
    </row>
    <row r="130" spans="1:5" ht="12.75">
      <c r="A130" s="33" t="s">
        <v>50</v>
      </c>
      <c r="E130" s="34" t="s">
        <v>906</v>
      </c>
    </row>
    <row r="131" spans="1:5" ht="51">
      <c r="A131" s="35" t="s">
        <v>52</v>
      </c>
      <c r="E131" s="36" t="s">
        <v>907</v>
      </c>
    </row>
    <row r="132" spans="1:5" ht="51">
      <c r="A132" t="s">
        <v>54</v>
      </c>
      <c r="E132" s="34" t="s">
        <v>590</v>
      </c>
    </row>
    <row r="133" spans="1:16" ht="12.75">
      <c r="A133" s="25" t="s">
        <v>45</v>
      </c>
      <c s="29" t="s">
        <v>347</v>
      </c>
      <c s="29" t="s">
        <v>586</v>
      </c>
      <c s="25" t="s">
        <v>60</v>
      </c>
      <c s="30" t="s">
        <v>587</v>
      </c>
      <c s="31" t="s">
        <v>122</v>
      </c>
      <c s="32">
        <v>174.72</v>
      </c>
      <c s="32">
        <v>0</v>
      </c>
      <c s="32">
        <f>ROUND(ROUND(H133,2)*ROUND(G133,2),2)</f>
      </c>
      <c r="O133">
        <f>(I133*21)/100</f>
      </c>
      <c t="s">
        <v>22</v>
      </c>
    </row>
    <row r="134" spans="1:5" ht="12.75">
      <c r="A134" s="33" t="s">
        <v>50</v>
      </c>
      <c r="E134" s="34" t="s">
        <v>908</v>
      </c>
    </row>
    <row r="135" spans="1:5" ht="89.25">
      <c r="A135" s="35" t="s">
        <v>52</v>
      </c>
      <c r="E135" s="36" t="s">
        <v>909</v>
      </c>
    </row>
    <row r="136" spans="1:5" ht="51">
      <c r="A136" t="s">
        <v>54</v>
      </c>
      <c r="E136" s="34" t="s">
        <v>590</v>
      </c>
    </row>
    <row r="137" spans="1:16" ht="12.75">
      <c r="A137" s="25" t="s">
        <v>45</v>
      </c>
      <c s="29" t="s">
        <v>351</v>
      </c>
      <c s="29" t="s">
        <v>598</v>
      </c>
      <c s="25" t="s">
        <v>599</v>
      </c>
      <c s="30" t="s">
        <v>600</v>
      </c>
      <c s="31" t="s">
        <v>122</v>
      </c>
      <c s="32">
        <v>74.88</v>
      </c>
      <c s="32">
        <v>0</v>
      </c>
      <c s="32">
        <f>ROUND(ROUND(H137,2)*ROUND(G137,2),2)</f>
      </c>
      <c r="O137">
        <f>(I137*21)/100</f>
      </c>
      <c t="s">
        <v>22</v>
      </c>
    </row>
    <row r="138" spans="1:5" ht="25.5">
      <c r="A138" s="33" t="s">
        <v>50</v>
      </c>
      <c r="E138" s="34" t="s">
        <v>610</v>
      </c>
    </row>
    <row r="139" spans="1:5" ht="51">
      <c r="A139" s="35" t="s">
        <v>52</v>
      </c>
      <c r="E139" s="36" t="s">
        <v>910</v>
      </c>
    </row>
    <row r="140" spans="1:5" ht="102">
      <c r="A140" t="s">
        <v>54</v>
      </c>
      <c r="E140" s="34" t="s">
        <v>603</v>
      </c>
    </row>
    <row r="141" spans="1:16" ht="12.75">
      <c r="A141" s="25" t="s">
        <v>45</v>
      </c>
      <c s="29" t="s">
        <v>356</v>
      </c>
      <c s="29" t="s">
        <v>622</v>
      </c>
      <c s="25" t="s">
        <v>47</v>
      </c>
      <c s="30" t="s">
        <v>623</v>
      </c>
      <c s="31" t="s">
        <v>185</v>
      </c>
      <c s="32">
        <v>18433.02</v>
      </c>
      <c s="32">
        <v>0</v>
      </c>
      <c s="32">
        <f>ROUND(ROUND(H141,2)*ROUND(G141,2),2)</f>
      </c>
      <c r="O141">
        <f>(I141*21)/100</f>
      </c>
      <c t="s">
        <v>22</v>
      </c>
    </row>
    <row r="142" spans="1:5" ht="25.5">
      <c r="A142" s="33" t="s">
        <v>50</v>
      </c>
      <c r="E142" s="34" t="s">
        <v>624</v>
      </c>
    </row>
    <row r="143" spans="1:5" ht="25.5">
      <c r="A143" s="35" t="s">
        <v>52</v>
      </c>
      <c r="E143" s="36" t="s">
        <v>911</v>
      </c>
    </row>
    <row r="144" spans="1:5" ht="76.5">
      <c r="A144" t="s">
        <v>54</v>
      </c>
      <c r="E144" s="34" t="s">
        <v>626</v>
      </c>
    </row>
    <row r="145" spans="1:16" ht="12.75">
      <c r="A145" s="25" t="s">
        <v>45</v>
      </c>
      <c s="29" t="s">
        <v>362</v>
      </c>
      <c s="29" t="s">
        <v>628</v>
      </c>
      <c s="25" t="s">
        <v>47</v>
      </c>
      <c s="30" t="s">
        <v>629</v>
      </c>
      <c s="31" t="s">
        <v>122</v>
      </c>
      <c s="32">
        <v>407.3</v>
      </c>
      <c s="32">
        <v>0</v>
      </c>
      <c s="32">
        <f>ROUND(ROUND(H145,2)*ROUND(G145,2),2)</f>
      </c>
      <c r="O145">
        <f>(I145*21)/100</f>
      </c>
      <c t="s">
        <v>22</v>
      </c>
    </row>
    <row r="146" spans="1:5" ht="12.75">
      <c r="A146" s="33" t="s">
        <v>50</v>
      </c>
      <c r="E146" s="34" t="s">
        <v>630</v>
      </c>
    </row>
    <row r="147" spans="1:5" ht="114.75">
      <c r="A147" s="35" t="s">
        <v>52</v>
      </c>
      <c r="E147" s="36" t="s">
        <v>912</v>
      </c>
    </row>
    <row r="148" spans="1:5" ht="102">
      <c r="A148" t="s">
        <v>54</v>
      </c>
      <c r="E148" s="34" t="s">
        <v>603</v>
      </c>
    </row>
    <row r="149" spans="1:16" ht="12.75">
      <c r="A149" s="25" t="s">
        <v>45</v>
      </c>
      <c s="29" t="s">
        <v>518</v>
      </c>
      <c s="29" t="s">
        <v>633</v>
      </c>
      <c s="25" t="s">
        <v>47</v>
      </c>
      <c s="30" t="s">
        <v>634</v>
      </c>
      <c s="31" t="s">
        <v>185</v>
      </c>
      <c s="32">
        <v>19525.62</v>
      </c>
      <c s="32">
        <v>0</v>
      </c>
      <c s="32">
        <f>ROUND(ROUND(H149,2)*ROUND(G149,2),2)</f>
      </c>
      <c r="O149">
        <f>(I149*21)/100</f>
      </c>
      <c t="s">
        <v>22</v>
      </c>
    </row>
    <row r="150" spans="1:5" ht="12.75">
      <c r="A150" s="33" t="s">
        <v>50</v>
      </c>
      <c r="E150" s="34" t="s">
        <v>635</v>
      </c>
    </row>
    <row r="151" spans="1:5" ht="127.5">
      <c r="A151" s="35" t="s">
        <v>52</v>
      </c>
      <c r="E151" s="36" t="s">
        <v>913</v>
      </c>
    </row>
    <row r="152" spans="1:5" ht="51">
      <c r="A152" t="s">
        <v>54</v>
      </c>
      <c r="E152" s="34" t="s">
        <v>637</v>
      </c>
    </row>
    <row r="153" spans="1:16" ht="12.75">
      <c r="A153" s="25" t="s">
        <v>45</v>
      </c>
      <c s="29" t="s">
        <v>524</v>
      </c>
      <c s="29" t="s">
        <v>639</v>
      </c>
      <c s="25" t="s">
        <v>47</v>
      </c>
      <c s="30" t="s">
        <v>640</v>
      </c>
      <c s="31" t="s">
        <v>185</v>
      </c>
      <c s="32">
        <v>18674.65</v>
      </c>
      <c s="32">
        <v>0</v>
      </c>
      <c s="32">
        <f>ROUND(ROUND(H153,2)*ROUND(G153,2),2)</f>
      </c>
      <c r="O153">
        <f>(I153*21)/100</f>
      </c>
      <c t="s">
        <v>22</v>
      </c>
    </row>
    <row r="154" spans="1:5" ht="12.75">
      <c r="A154" s="33" t="s">
        <v>50</v>
      </c>
      <c r="E154" s="34" t="s">
        <v>641</v>
      </c>
    </row>
    <row r="155" spans="1:5" ht="25.5">
      <c r="A155" s="35" t="s">
        <v>52</v>
      </c>
      <c r="E155" s="36" t="s">
        <v>914</v>
      </c>
    </row>
    <row r="156" spans="1:5" ht="51">
      <c r="A156" t="s">
        <v>54</v>
      </c>
      <c r="E156" s="34" t="s">
        <v>637</v>
      </c>
    </row>
    <row r="157" spans="1:16" ht="12.75">
      <c r="A157" s="25" t="s">
        <v>45</v>
      </c>
      <c s="29" t="s">
        <v>529</v>
      </c>
      <c s="29" t="s">
        <v>644</v>
      </c>
      <c s="25" t="s">
        <v>47</v>
      </c>
      <c s="30" t="s">
        <v>645</v>
      </c>
      <c s="31" t="s">
        <v>185</v>
      </c>
      <c s="32">
        <v>19004.36</v>
      </c>
      <c s="32">
        <v>0</v>
      </c>
      <c s="32">
        <f>ROUND(ROUND(H157,2)*ROUND(G157,2),2)</f>
      </c>
      <c r="O157">
        <f>(I157*21)/100</f>
      </c>
      <c t="s">
        <v>22</v>
      </c>
    </row>
    <row r="158" spans="1:5" ht="12.75">
      <c r="A158" s="33" t="s">
        <v>50</v>
      </c>
      <c r="E158" s="34" t="s">
        <v>646</v>
      </c>
    </row>
    <row r="159" spans="1:5" ht="25.5">
      <c r="A159" s="35" t="s">
        <v>52</v>
      </c>
      <c r="E159" s="36" t="s">
        <v>915</v>
      </c>
    </row>
    <row r="160" spans="1:5" ht="51">
      <c r="A160" t="s">
        <v>54</v>
      </c>
      <c r="E160" s="34" t="s">
        <v>637</v>
      </c>
    </row>
    <row r="161" spans="1:16" ht="12.75">
      <c r="A161" s="25" t="s">
        <v>45</v>
      </c>
      <c s="29" t="s">
        <v>534</v>
      </c>
      <c s="29" t="s">
        <v>655</v>
      </c>
      <c s="25" t="s">
        <v>47</v>
      </c>
      <c s="30" t="s">
        <v>656</v>
      </c>
      <c s="31" t="s">
        <v>185</v>
      </c>
      <c s="32">
        <v>18397</v>
      </c>
      <c s="32">
        <v>0</v>
      </c>
      <c s="32">
        <f>ROUND(ROUND(H161,2)*ROUND(G161,2),2)</f>
      </c>
      <c r="O161">
        <f>(I161*21)/100</f>
      </c>
      <c t="s">
        <v>22</v>
      </c>
    </row>
    <row r="162" spans="1:5" ht="12.75">
      <c r="A162" s="33" t="s">
        <v>50</v>
      </c>
      <c r="E162" s="34" t="s">
        <v>657</v>
      </c>
    </row>
    <row r="163" spans="1:5" ht="89.25">
      <c r="A163" s="35" t="s">
        <v>52</v>
      </c>
      <c r="E163" s="36" t="s">
        <v>916</v>
      </c>
    </row>
    <row r="164" spans="1:5" ht="140.25">
      <c r="A164" t="s">
        <v>54</v>
      </c>
      <c r="E164" s="34" t="s">
        <v>659</v>
      </c>
    </row>
    <row r="165" spans="1:16" ht="12.75">
      <c r="A165" s="25" t="s">
        <v>45</v>
      </c>
      <c s="29" t="s">
        <v>538</v>
      </c>
      <c s="29" t="s">
        <v>661</v>
      </c>
      <c s="25" t="s">
        <v>47</v>
      </c>
      <c s="30" t="s">
        <v>662</v>
      </c>
      <c s="31" t="s">
        <v>185</v>
      </c>
      <c s="32">
        <v>18674.65</v>
      </c>
      <c s="32">
        <v>0</v>
      </c>
      <c s="32">
        <f>ROUND(ROUND(H165,2)*ROUND(G165,2),2)</f>
      </c>
      <c r="O165">
        <f>(I165*21)/100</f>
      </c>
      <c t="s">
        <v>22</v>
      </c>
    </row>
    <row r="166" spans="1:5" ht="12.75">
      <c r="A166" s="33" t="s">
        <v>50</v>
      </c>
      <c r="E166" s="34" t="s">
        <v>663</v>
      </c>
    </row>
    <row r="167" spans="1:5" ht="89.25">
      <c r="A167" s="35" t="s">
        <v>52</v>
      </c>
      <c r="E167" s="36" t="s">
        <v>917</v>
      </c>
    </row>
    <row r="168" spans="1:5" ht="140.25">
      <c r="A168" t="s">
        <v>54</v>
      </c>
      <c r="E168" s="34" t="s">
        <v>659</v>
      </c>
    </row>
    <row r="169" spans="1:16" ht="12.75">
      <c r="A169" s="25" t="s">
        <v>45</v>
      </c>
      <c s="29" t="s">
        <v>544</v>
      </c>
      <c s="29" t="s">
        <v>666</v>
      </c>
      <c s="25" t="s">
        <v>47</v>
      </c>
      <c s="30" t="s">
        <v>667</v>
      </c>
      <c s="31" t="s">
        <v>185</v>
      </c>
      <c s="32">
        <v>18957.78</v>
      </c>
      <c s="32">
        <v>0</v>
      </c>
      <c s="32">
        <f>ROUND(ROUND(H169,2)*ROUND(G169,2),2)</f>
      </c>
      <c r="O169">
        <f>(I169*21)/100</f>
      </c>
      <c t="s">
        <v>22</v>
      </c>
    </row>
    <row r="170" spans="1:5" ht="12.75">
      <c r="A170" s="33" t="s">
        <v>50</v>
      </c>
      <c r="E170" s="34" t="s">
        <v>668</v>
      </c>
    </row>
    <row r="171" spans="1:5" ht="89.25">
      <c r="A171" s="35" t="s">
        <v>52</v>
      </c>
      <c r="E171" s="36" t="s">
        <v>918</v>
      </c>
    </row>
    <row r="172" spans="1:5" ht="140.25">
      <c r="A172" t="s">
        <v>54</v>
      </c>
      <c r="E172" s="34" t="s">
        <v>659</v>
      </c>
    </row>
    <row r="173" spans="1:16" ht="12.75">
      <c r="A173" s="25" t="s">
        <v>45</v>
      </c>
      <c s="29" t="s">
        <v>549</v>
      </c>
      <c s="29" t="s">
        <v>671</v>
      </c>
      <c s="25" t="s">
        <v>47</v>
      </c>
      <c s="30" t="s">
        <v>672</v>
      </c>
      <c s="31" t="s">
        <v>185</v>
      </c>
      <c s="32">
        <v>46.58</v>
      </c>
      <c s="32">
        <v>0</v>
      </c>
      <c s="32">
        <f>ROUND(ROUND(H173,2)*ROUND(G173,2),2)</f>
      </c>
      <c r="O173">
        <f>(I173*21)/100</f>
      </c>
      <c t="s">
        <v>22</v>
      </c>
    </row>
    <row r="174" spans="1:5" ht="12.75">
      <c r="A174" s="33" t="s">
        <v>50</v>
      </c>
      <c r="E174" s="34" t="s">
        <v>673</v>
      </c>
    </row>
    <row r="175" spans="1:5" ht="25.5">
      <c r="A175" s="35" t="s">
        <v>52</v>
      </c>
      <c r="E175" s="36" t="s">
        <v>919</v>
      </c>
    </row>
    <row r="176" spans="1:5" ht="140.25">
      <c r="A176" t="s">
        <v>54</v>
      </c>
      <c r="E176" s="34" t="s">
        <v>659</v>
      </c>
    </row>
    <row r="177" spans="1:16" ht="12.75">
      <c r="A177" s="25" t="s">
        <v>45</v>
      </c>
      <c s="29" t="s">
        <v>554</v>
      </c>
      <c s="29" t="s">
        <v>676</v>
      </c>
      <c s="25" t="s">
        <v>47</v>
      </c>
      <c s="30" t="s">
        <v>677</v>
      </c>
      <c s="31" t="s">
        <v>185</v>
      </c>
      <c s="32">
        <v>19525.62</v>
      </c>
      <c s="32">
        <v>0</v>
      </c>
      <c s="32">
        <f>ROUND(ROUND(H177,2)*ROUND(G177,2),2)</f>
      </c>
      <c r="O177">
        <f>(I177*21)/100</f>
      </c>
      <c t="s">
        <v>22</v>
      </c>
    </row>
    <row r="178" spans="1:5" ht="12.75">
      <c r="A178" s="33" t="s">
        <v>50</v>
      </c>
      <c r="E178" s="34" t="s">
        <v>678</v>
      </c>
    </row>
    <row r="179" spans="1:5" ht="38.25">
      <c r="A179" s="35" t="s">
        <v>52</v>
      </c>
      <c r="E179" s="36" t="s">
        <v>920</v>
      </c>
    </row>
    <row r="180" spans="1:5" ht="25.5">
      <c r="A180" t="s">
        <v>54</v>
      </c>
      <c r="E180" s="34" t="s">
        <v>680</v>
      </c>
    </row>
    <row r="181" spans="1:16" ht="12.75">
      <c r="A181" s="25" t="s">
        <v>45</v>
      </c>
      <c s="29" t="s">
        <v>560</v>
      </c>
      <c s="29" t="s">
        <v>682</v>
      </c>
      <c s="25" t="s">
        <v>47</v>
      </c>
      <c s="30" t="s">
        <v>683</v>
      </c>
      <c s="31" t="s">
        <v>185</v>
      </c>
      <c s="32">
        <v>1213</v>
      </c>
      <c s="32">
        <v>0</v>
      </c>
      <c s="32">
        <f>ROUND(ROUND(H181,2)*ROUND(G181,2),2)</f>
      </c>
      <c r="O181">
        <f>(I181*21)/100</f>
      </c>
      <c t="s">
        <v>22</v>
      </c>
    </row>
    <row r="182" spans="1:5" ht="25.5">
      <c r="A182" s="33" t="s">
        <v>50</v>
      </c>
      <c r="E182" s="34" t="s">
        <v>684</v>
      </c>
    </row>
    <row r="183" spans="1:5" ht="25.5">
      <c r="A183" s="35" t="s">
        <v>52</v>
      </c>
      <c r="E183" s="36" t="s">
        <v>921</v>
      </c>
    </row>
    <row r="184" spans="1:5" ht="153">
      <c r="A184" t="s">
        <v>54</v>
      </c>
      <c r="E184" s="34" t="s">
        <v>686</v>
      </c>
    </row>
    <row r="185" spans="1:16" ht="25.5">
      <c r="A185" s="25" t="s">
        <v>45</v>
      </c>
      <c s="29" t="s">
        <v>566</v>
      </c>
      <c s="29" t="s">
        <v>688</v>
      </c>
      <c s="25" t="s">
        <v>47</v>
      </c>
      <c s="30" t="s">
        <v>689</v>
      </c>
      <c s="31" t="s">
        <v>185</v>
      </c>
      <c s="32">
        <v>35</v>
      </c>
      <c s="32">
        <v>0</v>
      </c>
      <c s="32">
        <f>ROUND(ROUND(H185,2)*ROUND(G185,2),2)</f>
      </c>
      <c r="O185">
        <f>(I185*21)/100</f>
      </c>
      <c t="s">
        <v>22</v>
      </c>
    </row>
    <row r="186" spans="1:5" ht="25.5">
      <c r="A186" s="33" t="s">
        <v>50</v>
      </c>
      <c r="E186" s="34" t="s">
        <v>684</v>
      </c>
    </row>
    <row r="187" spans="1:5" ht="25.5">
      <c r="A187" s="35" t="s">
        <v>52</v>
      </c>
      <c r="E187" s="36" t="s">
        <v>922</v>
      </c>
    </row>
    <row r="188" spans="1:5" ht="153">
      <c r="A188" t="s">
        <v>54</v>
      </c>
      <c r="E188" s="34" t="s">
        <v>686</v>
      </c>
    </row>
    <row r="189" spans="1:18" ht="12.75" customHeight="1">
      <c r="A189" s="6" t="s">
        <v>43</v>
      </c>
      <c s="6"/>
      <c s="39" t="s">
        <v>76</v>
      </c>
      <c s="6"/>
      <c s="27" t="s">
        <v>710</v>
      </c>
      <c s="6"/>
      <c s="6"/>
      <c s="6"/>
      <c s="40">
        <f>0+Q189</f>
      </c>
      <c r="O189">
        <f>0+R189</f>
      </c>
      <c r="Q189">
        <f>0+I190+I194+I198+I202+I206</f>
      </c>
      <c>
        <f>0+O190+O194+O198+O202+O206</f>
      </c>
    </row>
    <row r="190" spans="1:16" ht="12.75">
      <c r="A190" s="25" t="s">
        <v>45</v>
      </c>
      <c s="29" t="s">
        <v>572</v>
      </c>
      <c s="29" t="s">
        <v>923</v>
      </c>
      <c s="25" t="s">
        <v>47</v>
      </c>
      <c s="30" t="s">
        <v>924</v>
      </c>
      <c s="31" t="s">
        <v>133</v>
      </c>
      <c s="32">
        <v>6.6</v>
      </c>
      <c s="32">
        <v>0</v>
      </c>
      <c s="32">
        <f>ROUND(ROUND(H190,2)*ROUND(G190,2),2)</f>
      </c>
      <c r="O190">
        <f>(I190*21)/100</f>
      </c>
      <c t="s">
        <v>22</v>
      </c>
    </row>
    <row r="191" spans="1:5" ht="12.75">
      <c r="A191" s="33" t="s">
        <v>50</v>
      </c>
      <c r="E191" s="34" t="s">
        <v>925</v>
      </c>
    </row>
    <row r="192" spans="1:5" ht="12.75">
      <c r="A192" s="35" t="s">
        <v>52</v>
      </c>
      <c r="E192" s="36" t="s">
        <v>926</v>
      </c>
    </row>
    <row r="193" spans="1:5" ht="255">
      <c r="A193" t="s">
        <v>54</v>
      </c>
      <c r="E193" s="34" t="s">
        <v>927</v>
      </c>
    </row>
    <row r="194" spans="1:16" ht="12.75">
      <c r="A194" s="25" t="s">
        <v>45</v>
      </c>
      <c s="29" t="s">
        <v>578</v>
      </c>
      <c s="29" t="s">
        <v>712</v>
      </c>
      <c s="25" t="s">
        <v>47</v>
      </c>
      <c s="30" t="s">
        <v>713</v>
      </c>
      <c s="31" t="s">
        <v>133</v>
      </c>
      <c s="32">
        <v>2540</v>
      </c>
      <c s="32">
        <v>0</v>
      </c>
      <c s="32">
        <f>ROUND(ROUND(H194,2)*ROUND(G194,2),2)</f>
      </c>
      <c r="O194">
        <f>(I194*21)/100</f>
      </c>
      <c t="s">
        <v>22</v>
      </c>
    </row>
    <row r="195" spans="1:5" ht="25.5">
      <c r="A195" s="33" t="s">
        <v>50</v>
      </c>
      <c r="E195" s="34" t="s">
        <v>714</v>
      </c>
    </row>
    <row r="196" spans="1:5" ht="25.5">
      <c r="A196" s="35" t="s">
        <v>52</v>
      </c>
      <c r="E196" s="36" t="s">
        <v>928</v>
      </c>
    </row>
    <row r="197" spans="1:5" ht="242.25">
      <c r="A197" t="s">
        <v>54</v>
      </c>
      <c r="E197" s="34" t="s">
        <v>716</v>
      </c>
    </row>
    <row r="198" spans="1:16" ht="12.75">
      <c r="A198" s="25" t="s">
        <v>45</v>
      </c>
      <c s="29" t="s">
        <v>585</v>
      </c>
      <c s="29" t="s">
        <v>718</v>
      </c>
      <c s="25" t="s">
        <v>47</v>
      </c>
      <c s="30" t="s">
        <v>719</v>
      </c>
      <c s="31" t="s">
        <v>133</v>
      </c>
      <c s="32">
        <v>320</v>
      </c>
      <c s="32">
        <v>0</v>
      </c>
      <c s="32">
        <f>ROUND(ROUND(H198,2)*ROUND(G198,2),2)</f>
      </c>
      <c r="O198">
        <f>(I198*21)/100</f>
      </c>
      <c t="s">
        <v>22</v>
      </c>
    </row>
    <row r="199" spans="1:5" ht="25.5">
      <c r="A199" s="33" t="s">
        <v>50</v>
      </c>
      <c r="E199" s="34" t="s">
        <v>720</v>
      </c>
    </row>
    <row r="200" spans="1:5" ht="25.5">
      <c r="A200" s="35" t="s">
        <v>52</v>
      </c>
      <c r="E200" s="36" t="s">
        <v>929</v>
      </c>
    </row>
    <row r="201" spans="1:5" ht="242.25">
      <c r="A201" t="s">
        <v>54</v>
      </c>
      <c r="E201" s="34" t="s">
        <v>716</v>
      </c>
    </row>
    <row r="202" spans="1:16" ht="12.75">
      <c r="A202" s="25" t="s">
        <v>45</v>
      </c>
      <c s="29" t="s">
        <v>591</v>
      </c>
      <c s="29" t="s">
        <v>930</v>
      </c>
      <c s="25" t="s">
        <v>47</v>
      </c>
      <c s="30" t="s">
        <v>931</v>
      </c>
      <c s="31" t="s">
        <v>89</v>
      </c>
      <c s="32">
        <v>1</v>
      </c>
      <c s="32">
        <v>0</v>
      </c>
      <c s="32">
        <f>ROUND(ROUND(H202,2)*ROUND(G202,2),2)</f>
      </c>
      <c r="O202">
        <f>(I202*21)/100</f>
      </c>
      <c t="s">
        <v>22</v>
      </c>
    </row>
    <row r="203" spans="1:5" ht="25.5">
      <c r="A203" s="33" t="s">
        <v>50</v>
      </c>
      <c r="E203" s="34" t="s">
        <v>932</v>
      </c>
    </row>
    <row r="204" spans="1:5" ht="12.75">
      <c r="A204" s="35" t="s">
        <v>52</v>
      </c>
      <c r="E204" s="36" t="s">
        <v>933</v>
      </c>
    </row>
    <row r="205" spans="1:5" ht="76.5">
      <c r="A205" t="s">
        <v>54</v>
      </c>
      <c r="E205" s="34" t="s">
        <v>934</v>
      </c>
    </row>
    <row r="206" spans="1:16" ht="12.75">
      <c r="A206" s="25" t="s">
        <v>45</v>
      </c>
      <c s="29" t="s">
        <v>594</v>
      </c>
      <c s="29" t="s">
        <v>729</v>
      </c>
      <c s="25" t="s">
        <v>47</v>
      </c>
      <c s="30" t="s">
        <v>730</v>
      </c>
      <c s="31" t="s">
        <v>122</v>
      </c>
      <c s="32">
        <v>9.27</v>
      </c>
      <c s="32">
        <v>0</v>
      </c>
      <c s="32">
        <f>ROUND(ROUND(H206,2)*ROUND(G206,2),2)</f>
      </c>
      <c r="O206">
        <f>(I206*21)/100</f>
      </c>
      <c t="s">
        <v>22</v>
      </c>
    </row>
    <row r="207" spans="1:5" ht="12.75">
      <c r="A207" s="33" t="s">
        <v>50</v>
      </c>
      <c r="E207" s="34" t="s">
        <v>547</v>
      </c>
    </row>
    <row r="208" spans="1:5" ht="25.5">
      <c r="A208" s="35" t="s">
        <v>52</v>
      </c>
      <c r="E208" s="36" t="s">
        <v>935</v>
      </c>
    </row>
    <row r="209" spans="1:5" ht="369.75">
      <c r="A209" t="s">
        <v>54</v>
      </c>
      <c r="E209" s="34" t="s">
        <v>533</v>
      </c>
    </row>
    <row r="210" spans="1:18" ht="12.75" customHeight="1">
      <c r="A210" s="6" t="s">
        <v>43</v>
      </c>
      <c s="6"/>
      <c s="39" t="s">
        <v>40</v>
      </c>
      <c s="6"/>
      <c s="27" t="s">
        <v>130</v>
      </c>
      <c s="6"/>
      <c s="6"/>
      <c s="6"/>
      <c s="40">
        <f>0+Q210</f>
      </c>
      <c r="O210">
        <f>0+R210</f>
      </c>
      <c r="Q210">
        <f>0+I211+I215+I219+I223+I227+I231+I235+I239+I243+I247+I251+I255+I259+I263+I267+I271</f>
      </c>
      <c>
        <f>0+O211+O215+O219+O223+O227+O231+O235+O239+O243+O247+O251+O255+O259+O263+O267+O271</f>
      </c>
    </row>
    <row r="211" spans="1:16" ht="12.75">
      <c r="A211" s="25" t="s">
        <v>45</v>
      </c>
      <c s="29" t="s">
        <v>597</v>
      </c>
      <c s="29" t="s">
        <v>750</v>
      </c>
      <c s="25" t="s">
        <v>47</v>
      </c>
      <c s="30" t="s">
        <v>751</v>
      </c>
      <c s="31" t="s">
        <v>89</v>
      </c>
      <c s="32">
        <v>82</v>
      </c>
      <c s="32">
        <v>0</v>
      </c>
      <c s="32">
        <f>ROUND(ROUND(H211,2)*ROUND(G211,2),2)</f>
      </c>
      <c r="O211">
        <f>(I211*21)/100</f>
      </c>
      <c t="s">
        <v>22</v>
      </c>
    </row>
    <row r="212" spans="1:5" ht="12.75">
      <c r="A212" s="33" t="s">
        <v>50</v>
      </c>
      <c r="E212" s="34" t="s">
        <v>47</v>
      </c>
    </row>
    <row r="213" spans="1:5" ht="12.75">
      <c r="A213" s="35" t="s">
        <v>52</v>
      </c>
      <c r="E213" s="36" t="s">
        <v>936</v>
      </c>
    </row>
    <row r="214" spans="1:5" ht="51">
      <c r="A214" t="s">
        <v>54</v>
      </c>
      <c r="E214" s="34" t="s">
        <v>753</v>
      </c>
    </row>
    <row r="215" spans="1:16" ht="25.5">
      <c r="A215" s="25" t="s">
        <v>45</v>
      </c>
      <c s="29" t="s">
        <v>604</v>
      </c>
      <c s="29" t="s">
        <v>759</v>
      </c>
      <c s="25" t="s">
        <v>57</v>
      </c>
      <c s="30" t="s">
        <v>760</v>
      </c>
      <c s="31" t="s">
        <v>89</v>
      </c>
      <c s="32">
        <v>9</v>
      </c>
      <c s="32">
        <v>0</v>
      </c>
      <c s="32">
        <f>ROUND(ROUND(H215,2)*ROUND(G215,2),2)</f>
      </c>
      <c r="O215">
        <f>(I215*21)/100</f>
      </c>
      <c t="s">
        <v>22</v>
      </c>
    </row>
    <row r="216" spans="1:5" ht="12.75">
      <c r="A216" s="33" t="s">
        <v>50</v>
      </c>
      <c r="E216" s="34" t="s">
        <v>47</v>
      </c>
    </row>
    <row r="217" spans="1:5" ht="12.75">
      <c r="A217" s="35" t="s">
        <v>52</v>
      </c>
      <c r="E217" s="36" t="s">
        <v>937</v>
      </c>
    </row>
    <row r="218" spans="1:5" ht="25.5">
      <c r="A218" t="s">
        <v>54</v>
      </c>
      <c r="E218" s="34" t="s">
        <v>762</v>
      </c>
    </row>
    <row r="219" spans="1:16" ht="25.5">
      <c r="A219" s="25" t="s">
        <v>45</v>
      </c>
      <c s="29" t="s">
        <v>608</v>
      </c>
      <c s="29" t="s">
        <v>759</v>
      </c>
      <c s="25" t="s">
        <v>60</v>
      </c>
      <c s="30" t="s">
        <v>760</v>
      </c>
      <c s="31" t="s">
        <v>89</v>
      </c>
      <c s="32">
        <v>3</v>
      </c>
      <c s="32">
        <v>0</v>
      </c>
      <c s="32">
        <f>ROUND(ROUND(H219,2)*ROUND(G219,2),2)</f>
      </c>
      <c r="O219">
        <f>(I219*21)/100</f>
      </c>
      <c t="s">
        <v>22</v>
      </c>
    </row>
    <row r="220" spans="1:5" ht="12.75">
      <c r="A220" s="33" t="s">
        <v>50</v>
      </c>
      <c r="E220" s="34" t="s">
        <v>764</v>
      </c>
    </row>
    <row r="221" spans="1:5" ht="12.75">
      <c r="A221" s="35" t="s">
        <v>52</v>
      </c>
      <c r="E221" s="36" t="s">
        <v>938</v>
      </c>
    </row>
    <row r="222" spans="1:5" ht="25.5">
      <c r="A222" t="s">
        <v>54</v>
      </c>
      <c r="E222" s="34" t="s">
        <v>762</v>
      </c>
    </row>
    <row r="223" spans="1:16" ht="25.5">
      <c r="A223" s="25" t="s">
        <v>45</v>
      </c>
      <c s="29" t="s">
        <v>612</v>
      </c>
      <c s="29" t="s">
        <v>767</v>
      </c>
      <c s="25" t="s">
        <v>47</v>
      </c>
      <c s="30" t="s">
        <v>768</v>
      </c>
      <c s="31" t="s">
        <v>89</v>
      </c>
      <c s="32">
        <v>23</v>
      </c>
      <c s="32">
        <v>0</v>
      </c>
      <c s="32">
        <f>ROUND(ROUND(H223,2)*ROUND(G223,2),2)</f>
      </c>
      <c r="O223">
        <f>(I223*21)/100</f>
      </c>
      <c t="s">
        <v>22</v>
      </c>
    </row>
    <row r="224" spans="1:5" ht="12.75">
      <c r="A224" s="33" t="s">
        <v>50</v>
      </c>
      <c r="E224" s="34" t="s">
        <v>47</v>
      </c>
    </row>
    <row r="225" spans="1:5" ht="25.5">
      <c r="A225" s="35" t="s">
        <v>52</v>
      </c>
      <c r="E225" s="36" t="s">
        <v>939</v>
      </c>
    </row>
    <row r="226" spans="1:5" ht="63.75">
      <c r="A226" t="s">
        <v>54</v>
      </c>
      <c r="E226" s="34" t="s">
        <v>770</v>
      </c>
    </row>
    <row r="227" spans="1:16" ht="12.75">
      <c r="A227" s="25" t="s">
        <v>45</v>
      </c>
      <c s="29" t="s">
        <v>616</v>
      </c>
      <c s="29" t="s">
        <v>357</v>
      </c>
      <c s="25" t="s">
        <v>57</v>
      </c>
      <c s="30" t="s">
        <v>359</v>
      </c>
      <c s="31" t="s">
        <v>89</v>
      </c>
      <c s="32">
        <v>7</v>
      </c>
      <c s="32">
        <v>0</v>
      </c>
      <c s="32">
        <f>ROUND(ROUND(H227,2)*ROUND(G227,2),2)</f>
      </c>
      <c r="O227">
        <f>(I227*21)/100</f>
      </c>
      <c t="s">
        <v>22</v>
      </c>
    </row>
    <row r="228" spans="1:5" ht="12.75">
      <c r="A228" s="33" t="s">
        <v>50</v>
      </c>
      <c r="E228" s="34" t="s">
        <v>772</v>
      </c>
    </row>
    <row r="229" spans="1:5" ht="12.75">
      <c r="A229" s="35" t="s">
        <v>52</v>
      </c>
      <c r="E229" s="36" t="s">
        <v>940</v>
      </c>
    </row>
    <row r="230" spans="1:5" ht="25.5">
      <c r="A230" t="s">
        <v>54</v>
      </c>
      <c r="E230" s="34" t="s">
        <v>361</v>
      </c>
    </row>
    <row r="231" spans="1:16" ht="12.75">
      <c r="A231" s="25" t="s">
        <v>45</v>
      </c>
      <c s="29" t="s">
        <v>621</v>
      </c>
      <c s="29" t="s">
        <v>357</v>
      </c>
      <c s="25" t="s">
        <v>60</v>
      </c>
      <c s="30" t="s">
        <v>359</v>
      </c>
      <c s="31" t="s">
        <v>89</v>
      </c>
      <c s="32">
        <v>23</v>
      </c>
      <c s="32">
        <v>0</v>
      </c>
      <c s="32">
        <f>ROUND(ROUND(H231,2)*ROUND(G231,2),2)</f>
      </c>
      <c r="O231">
        <f>(I231*21)/100</f>
      </c>
      <c t="s">
        <v>22</v>
      </c>
    </row>
    <row r="232" spans="1:5" ht="12.75">
      <c r="A232" s="33" t="s">
        <v>50</v>
      </c>
      <c r="E232" s="34" t="s">
        <v>775</v>
      </c>
    </row>
    <row r="233" spans="1:5" ht="12.75">
      <c r="A233" s="35" t="s">
        <v>52</v>
      </c>
      <c r="E233" s="36" t="s">
        <v>941</v>
      </c>
    </row>
    <row r="234" spans="1:5" ht="25.5">
      <c r="A234" t="s">
        <v>54</v>
      </c>
      <c r="E234" s="34" t="s">
        <v>361</v>
      </c>
    </row>
    <row r="235" spans="1:16" ht="25.5">
      <c r="A235" s="25" t="s">
        <v>45</v>
      </c>
      <c s="29" t="s">
        <v>627</v>
      </c>
      <c s="29" t="s">
        <v>794</v>
      </c>
      <c s="25" t="s">
        <v>47</v>
      </c>
      <c s="30" t="s">
        <v>795</v>
      </c>
      <c s="31" t="s">
        <v>185</v>
      </c>
      <c s="32">
        <v>1198.71</v>
      </c>
      <c s="32">
        <v>0</v>
      </c>
      <c s="32">
        <f>ROUND(ROUND(H235,2)*ROUND(G235,2),2)</f>
      </c>
      <c r="O235">
        <f>(I235*21)/100</f>
      </c>
      <c t="s">
        <v>22</v>
      </c>
    </row>
    <row r="236" spans="1:5" ht="12.75">
      <c r="A236" s="33" t="s">
        <v>50</v>
      </c>
      <c r="E236" s="34" t="s">
        <v>47</v>
      </c>
    </row>
    <row r="237" spans="1:5" ht="140.25">
      <c r="A237" s="35" t="s">
        <v>52</v>
      </c>
      <c r="E237" s="36" t="s">
        <v>942</v>
      </c>
    </row>
    <row r="238" spans="1:5" ht="38.25">
      <c r="A238" t="s">
        <v>54</v>
      </c>
      <c r="E238" s="34" t="s">
        <v>798</v>
      </c>
    </row>
    <row r="239" spans="1:16" ht="25.5">
      <c r="A239" s="25" t="s">
        <v>45</v>
      </c>
      <c s="29" t="s">
        <v>632</v>
      </c>
      <c s="29" t="s">
        <v>803</v>
      </c>
      <c s="25" t="s">
        <v>47</v>
      </c>
      <c s="30" t="s">
        <v>804</v>
      </c>
      <c s="31" t="s">
        <v>185</v>
      </c>
      <c s="32">
        <v>1136.08</v>
      </c>
      <c s="32">
        <v>0</v>
      </c>
      <c s="32">
        <f>ROUND(ROUND(H239,2)*ROUND(G239,2),2)</f>
      </c>
      <c r="O239">
        <f>(I239*21)/100</f>
      </c>
      <c t="s">
        <v>22</v>
      </c>
    </row>
    <row r="240" spans="1:5" ht="12.75">
      <c r="A240" s="33" t="s">
        <v>50</v>
      </c>
      <c r="E240" s="34" t="s">
        <v>47</v>
      </c>
    </row>
    <row r="241" spans="1:5" ht="102">
      <c r="A241" s="35" t="s">
        <v>52</v>
      </c>
      <c r="E241" s="36" t="s">
        <v>943</v>
      </c>
    </row>
    <row r="242" spans="1:5" ht="38.25">
      <c r="A242" t="s">
        <v>54</v>
      </c>
      <c r="E242" s="34" t="s">
        <v>798</v>
      </c>
    </row>
    <row r="243" spans="1:16" ht="12.75">
      <c r="A243" s="25" t="s">
        <v>45</v>
      </c>
      <c s="29" t="s">
        <v>638</v>
      </c>
      <c s="29" t="s">
        <v>811</v>
      </c>
      <c s="25" t="s">
        <v>47</v>
      </c>
      <c s="30" t="s">
        <v>812</v>
      </c>
      <c s="31" t="s">
        <v>89</v>
      </c>
      <c s="32">
        <v>8</v>
      </c>
      <c s="32">
        <v>0</v>
      </c>
      <c s="32">
        <f>ROUND(ROUND(H243,2)*ROUND(G243,2),2)</f>
      </c>
      <c r="O243">
        <f>(I243*21)/100</f>
      </c>
      <c t="s">
        <v>22</v>
      </c>
    </row>
    <row r="244" spans="1:5" ht="12.75">
      <c r="A244" s="33" t="s">
        <v>50</v>
      </c>
      <c r="E244" s="34" t="s">
        <v>47</v>
      </c>
    </row>
    <row r="245" spans="1:5" ht="12.75">
      <c r="A245" s="35" t="s">
        <v>52</v>
      </c>
      <c r="E245" s="36" t="s">
        <v>944</v>
      </c>
    </row>
    <row r="246" spans="1:5" ht="38.25">
      <c r="A246" t="s">
        <v>54</v>
      </c>
      <c r="E246" s="34" t="s">
        <v>814</v>
      </c>
    </row>
    <row r="247" spans="1:16" ht="12.75">
      <c r="A247" s="25" t="s">
        <v>45</v>
      </c>
      <c s="29" t="s">
        <v>643</v>
      </c>
      <c s="29" t="s">
        <v>816</v>
      </c>
      <c s="25" t="s">
        <v>47</v>
      </c>
      <c s="30" t="s">
        <v>817</v>
      </c>
      <c s="31" t="s">
        <v>133</v>
      </c>
      <c s="32">
        <v>1180</v>
      </c>
      <c s="32">
        <v>0</v>
      </c>
      <c s="32">
        <f>ROUND(ROUND(H247,2)*ROUND(G247,2),2)</f>
      </c>
      <c r="O247">
        <f>(I247*21)/100</f>
      </c>
      <c t="s">
        <v>22</v>
      </c>
    </row>
    <row r="248" spans="1:5" ht="25.5">
      <c r="A248" s="33" t="s">
        <v>50</v>
      </c>
      <c r="E248" s="34" t="s">
        <v>945</v>
      </c>
    </row>
    <row r="249" spans="1:5" ht="25.5">
      <c r="A249" s="35" t="s">
        <v>52</v>
      </c>
      <c r="E249" s="36" t="s">
        <v>946</v>
      </c>
    </row>
    <row r="250" spans="1:5" ht="51">
      <c r="A250" t="s">
        <v>54</v>
      </c>
      <c r="E250" s="34" t="s">
        <v>820</v>
      </c>
    </row>
    <row r="251" spans="1:16" ht="12.75">
      <c r="A251" s="25" t="s">
        <v>45</v>
      </c>
      <c s="29" t="s">
        <v>648</v>
      </c>
      <c s="29" t="s">
        <v>822</v>
      </c>
      <c s="25" t="s">
        <v>57</v>
      </c>
      <c s="30" t="s">
        <v>823</v>
      </c>
      <c s="31" t="s">
        <v>133</v>
      </c>
      <c s="32">
        <v>70</v>
      </c>
      <c s="32">
        <v>0</v>
      </c>
      <c s="32">
        <f>ROUND(ROUND(H251,2)*ROUND(G251,2),2)</f>
      </c>
      <c r="O251">
        <f>(I251*21)/100</f>
      </c>
      <c t="s">
        <v>22</v>
      </c>
    </row>
    <row r="252" spans="1:5" ht="25.5">
      <c r="A252" s="33" t="s">
        <v>50</v>
      </c>
      <c r="E252" s="34" t="s">
        <v>947</v>
      </c>
    </row>
    <row r="253" spans="1:5" ht="25.5">
      <c r="A253" s="35" t="s">
        <v>52</v>
      </c>
      <c r="E253" s="36" t="s">
        <v>948</v>
      </c>
    </row>
    <row r="254" spans="1:5" ht="51">
      <c r="A254" t="s">
        <v>54</v>
      </c>
      <c r="E254" s="34" t="s">
        <v>820</v>
      </c>
    </row>
    <row r="255" spans="1:16" ht="12.75">
      <c r="A255" s="25" t="s">
        <v>45</v>
      </c>
      <c s="29" t="s">
        <v>654</v>
      </c>
      <c s="29" t="s">
        <v>822</v>
      </c>
      <c s="25" t="s">
        <v>60</v>
      </c>
      <c s="30" t="s">
        <v>823</v>
      </c>
      <c s="31" t="s">
        <v>133</v>
      </c>
      <c s="32">
        <v>20</v>
      </c>
      <c s="32">
        <v>0</v>
      </c>
      <c s="32">
        <f>ROUND(ROUND(H255,2)*ROUND(G255,2),2)</f>
      </c>
      <c r="O255">
        <f>(I255*21)/100</f>
      </c>
      <c t="s">
        <v>22</v>
      </c>
    </row>
    <row r="256" spans="1:5" ht="25.5">
      <c r="A256" s="33" t="s">
        <v>50</v>
      </c>
      <c r="E256" s="34" t="s">
        <v>949</v>
      </c>
    </row>
    <row r="257" spans="1:5" ht="25.5">
      <c r="A257" s="35" t="s">
        <v>52</v>
      </c>
      <c r="E257" s="36" t="s">
        <v>950</v>
      </c>
    </row>
    <row r="258" spans="1:5" ht="51">
      <c r="A258" t="s">
        <v>54</v>
      </c>
      <c r="E258" s="34" t="s">
        <v>820</v>
      </c>
    </row>
    <row r="259" spans="1:16" ht="12.75">
      <c r="A259" s="25" t="s">
        <v>45</v>
      </c>
      <c s="29" t="s">
        <v>660</v>
      </c>
      <c s="29" t="s">
        <v>827</v>
      </c>
      <c s="25" t="s">
        <v>47</v>
      </c>
      <c s="30" t="s">
        <v>828</v>
      </c>
      <c s="31" t="s">
        <v>133</v>
      </c>
      <c s="32">
        <v>76</v>
      </c>
      <c s="32">
        <v>0</v>
      </c>
      <c s="32">
        <f>ROUND(ROUND(H259,2)*ROUND(G259,2),2)</f>
      </c>
      <c r="O259">
        <f>(I259*21)/100</f>
      </c>
      <c t="s">
        <v>22</v>
      </c>
    </row>
    <row r="260" spans="1:5" ht="25.5">
      <c r="A260" s="33" t="s">
        <v>50</v>
      </c>
      <c r="E260" s="34" t="s">
        <v>951</v>
      </c>
    </row>
    <row r="261" spans="1:5" ht="63.75">
      <c r="A261" s="35" t="s">
        <v>52</v>
      </c>
      <c r="E261" s="36" t="s">
        <v>952</v>
      </c>
    </row>
    <row r="262" spans="1:5" ht="51">
      <c r="A262" t="s">
        <v>54</v>
      </c>
      <c r="E262" s="34" t="s">
        <v>831</v>
      </c>
    </row>
    <row r="263" spans="1:16" ht="12.75">
      <c r="A263" s="25" t="s">
        <v>45</v>
      </c>
      <c s="29" t="s">
        <v>665</v>
      </c>
      <c s="29" t="s">
        <v>833</v>
      </c>
      <c s="25" t="s">
        <v>47</v>
      </c>
      <c s="30" t="s">
        <v>834</v>
      </c>
      <c s="31" t="s">
        <v>133</v>
      </c>
      <c s="32">
        <v>84</v>
      </c>
      <c s="32">
        <v>0</v>
      </c>
      <c s="32">
        <f>ROUND(ROUND(H263,2)*ROUND(G263,2),2)</f>
      </c>
      <c r="O263">
        <f>(I263*21)/100</f>
      </c>
      <c t="s">
        <v>22</v>
      </c>
    </row>
    <row r="264" spans="1:5" ht="25.5">
      <c r="A264" s="33" t="s">
        <v>50</v>
      </c>
      <c r="E264" s="34" t="s">
        <v>953</v>
      </c>
    </row>
    <row r="265" spans="1:5" ht="114.75">
      <c r="A265" s="35" t="s">
        <v>52</v>
      </c>
      <c r="E265" s="36" t="s">
        <v>954</v>
      </c>
    </row>
    <row r="266" spans="1:5" ht="51">
      <c r="A266" t="s">
        <v>54</v>
      </c>
      <c r="E266" s="34" t="s">
        <v>820</v>
      </c>
    </row>
    <row r="267" spans="1:16" ht="12.75">
      <c r="A267" s="25" t="s">
        <v>45</v>
      </c>
      <c s="29" t="s">
        <v>670</v>
      </c>
      <c s="29" t="s">
        <v>849</v>
      </c>
      <c s="25" t="s">
        <v>47</v>
      </c>
      <c s="30" t="s">
        <v>850</v>
      </c>
      <c s="31" t="s">
        <v>133</v>
      </c>
      <c s="32">
        <v>14.49</v>
      </c>
      <c s="32">
        <v>0</v>
      </c>
      <c s="32">
        <f>ROUND(ROUND(H267,2)*ROUND(G267,2),2)</f>
      </c>
      <c r="O267">
        <f>(I267*21)/100</f>
      </c>
      <c t="s">
        <v>22</v>
      </c>
    </row>
    <row r="268" spans="1:5" ht="25.5">
      <c r="A268" s="33" t="s">
        <v>50</v>
      </c>
      <c r="E268" s="34" t="s">
        <v>845</v>
      </c>
    </row>
    <row r="269" spans="1:5" ht="25.5">
      <c r="A269" s="35" t="s">
        <v>52</v>
      </c>
      <c r="E269" s="36" t="s">
        <v>955</v>
      </c>
    </row>
    <row r="270" spans="1:5" ht="63.75">
      <c r="A270" t="s">
        <v>54</v>
      </c>
      <c r="E270" s="34" t="s">
        <v>847</v>
      </c>
    </row>
    <row r="271" spans="1:16" ht="12.75">
      <c r="A271" s="25" t="s">
        <v>45</v>
      </c>
      <c s="29" t="s">
        <v>675</v>
      </c>
      <c s="29" t="s">
        <v>865</v>
      </c>
      <c s="25" t="s">
        <v>47</v>
      </c>
      <c s="30" t="s">
        <v>866</v>
      </c>
      <c s="31" t="s">
        <v>133</v>
      </c>
      <c s="32">
        <v>1377.62</v>
      </c>
      <c s="32">
        <v>0</v>
      </c>
      <c s="32">
        <f>ROUND(ROUND(H271,2)*ROUND(G271,2),2)</f>
      </c>
      <c r="O271">
        <f>(I271*21)/100</f>
      </c>
      <c t="s">
        <v>22</v>
      </c>
    </row>
    <row r="272" spans="1:5" ht="12.75">
      <c r="A272" s="33" t="s">
        <v>50</v>
      </c>
      <c r="E272" s="34" t="s">
        <v>956</v>
      </c>
    </row>
    <row r="273" spans="1:5" ht="25.5">
      <c r="A273" s="35" t="s">
        <v>52</v>
      </c>
      <c r="E273" s="36" t="s">
        <v>957</v>
      </c>
    </row>
    <row r="274" spans="1:5" ht="38.25">
      <c r="A274" t="s">
        <v>54</v>
      </c>
      <c r="E274" s="34" t="s">
        <v>869</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ntentType/>
  <cp:contentStatus/>
</cp:coreProperties>
</file>