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25"/>
  <workbookPr/>
  <bookViews>
    <workbookView xWindow="0" yWindow="0" windowWidth="28800" windowHeight="12225" tabRatio="865" activeTab="0"/>
  </bookViews>
  <sheets>
    <sheet name="Rekapitulace stavby" sheetId="1" r:id="rId1"/>
    <sheet name="SO.101.A - SO.101.A - Kom..." sheetId="2" r:id="rId2"/>
    <sheet name="SO.102 - SO.102 - Propustky" sheetId="3" r:id="rId3"/>
    <sheet name="VoN.A - Vedlejší a ostatn..." sheetId="4" r:id="rId4"/>
    <sheet name="SO.101.B - SO.101.B - Kom..." sheetId="5" r:id="rId5"/>
    <sheet name="VoN.B - Vedlejší a ostatn..." sheetId="6" r:id="rId6"/>
    <sheet name="Pokyny pro vyplnění" sheetId="7" r:id="rId7"/>
  </sheets>
  <definedNames>
    <definedName name="_xlnm._FilterDatabase" localSheetId="1" hidden="1">'SO.101.A - SO.101.A - Kom...'!$C$97:$K$258</definedName>
    <definedName name="_xlnm._FilterDatabase" localSheetId="4" hidden="1">'SO.101.B - SO.101.B - Kom...'!$C$95:$K$154</definedName>
    <definedName name="_xlnm._FilterDatabase" localSheetId="2" hidden="1">'SO.102 - SO.102 - Propustky'!$C$91:$K$184</definedName>
    <definedName name="_xlnm._FilterDatabase" localSheetId="3" hidden="1">'VoN.A - Vedlejší a ostatn...'!$C$84:$K$95</definedName>
    <definedName name="_xlnm._FilterDatabase" localSheetId="5" hidden="1">'VoN.B - Vedlejší a ostatn...'!$C$84:$K$101</definedName>
    <definedName name="_xlnm.Print_Area" localSheetId="6">'Pokyny pro vyplnění'!$B$2:$K$69,'Pokyny pro vyplnění'!$B$72:$K$116,'Pokyny pro vyplnění'!$B$119:$K$188,'Pokyny pro vyplnění'!$B$196:$K$216</definedName>
    <definedName name="_xlnm.Print_Area" localSheetId="0">'Rekapitulace stavby'!$D$4:$AO$33,'Rekapitulace stavby'!$C$39:$AQ$59</definedName>
    <definedName name="_xlnm.Print_Area" localSheetId="1">'SO.101.A - SO.101.A - Kom...'!$C$4:$J$38,'SO.101.A - SO.101.A - Kom...'!$C$44:$J$77,'SO.101.A - SO.101.A - Kom...'!$C$83:$K$258</definedName>
    <definedName name="_xlnm.Print_Area" localSheetId="4">'SO.101.B - SO.101.B - Kom...'!$C$4:$J$38,'SO.101.B - SO.101.B - Kom...'!$C$44:$J$75,'SO.101.B - SO.101.B - Kom...'!$C$81:$K$154</definedName>
    <definedName name="_xlnm.Print_Area" localSheetId="2">'SO.102 - SO.102 - Propustky'!$C$4:$J$38,'SO.102 - SO.102 - Propustky'!$C$44:$J$71,'SO.102 - SO.102 - Propustky'!$C$77:$K$184</definedName>
    <definedName name="_xlnm.Print_Area" localSheetId="3">'VoN.A - Vedlejší a ostatn...'!$C$4:$J$38,'VoN.A - Vedlejší a ostatn...'!$C$44:$J$64,'VoN.A - Vedlejší a ostatn...'!$C$70:$K$95</definedName>
    <definedName name="_xlnm.Print_Area" localSheetId="5">'VoN.B - Vedlejší a ostatn...'!$C$4:$J$38,'VoN.B - Vedlejší a ostatn...'!$C$44:$J$64,'VoN.B - Vedlejší a ostatn...'!$C$70:$K$101</definedName>
    <definedName name="_xlnm.Print_Titles" localSheetId="0">'Rekapitulace stavby'!$49:$49</definedName>
    <definedName name="_xlnm.Print_Titles" localSheetId="1">'SO.101.A - SO.101.A - Kom...'!$97:$97</definedName>
    <definedName name="_xlnm.Print_Titles" localSheetId="2">'SO.102 - SO.102 - Propustky'!$91:$91</definedName>
    <definedName name="_xlnm.Print_Titles" localSheetId="3">'VoN.A - Vedlejší a ostatn...'!$84:$84</definedName>
    <definedName name="_xlnm.Print_Titles" localSheetId="4">'SO.101.B - SO.101.B - Kom...'!$95:$95</definedName>
    <definedName name="_xlnm.Print_Titles" localSheetId="5">'VoN.B - Vedlejší a ostatn...'!$84:$84</definedName>
  </definedNames>
  <calcPr calcId="162913"/>
</workbook>
</file>

<file path=xl/sharedStrings.xml><?xml version="1.0" encoding="utf-8"?>
<sst xmlns="http://schemas.openxmlformats.org/spreadsheetml/2006/main" count="4960" uniqueCount="932">
  <si>
    <t>Export VZ</t>
  </si>
  <si>
    <t>List obsahuje:</t>
  </si>
  <si>
    <t>1) Rekapitulace stavby</t>
  </si>
  <si>
    <t>2) Rekapitulace objektů stavby a soupisů prací</t>
  </si>
  <si>
    <t>3.0</t>
  </si>
  <si>
    <t>ZAMOK</t>
  </si>
  <si>
    <t>False</t>
  </si>
  <si>
    <t>{3d65b89d-66bf-4d4f-a16d-6208f6d531e9}</t>
  </si>
  <si>
    <t>0,01</t>
  </si>
  <si>
    <t>21</t>
  </si>
  <si>
    <t>15</t>
  </si>
  <si>
    <t>REKAPITULACE STAVBY</t>
  </si>
  <si>
    <t>v ---  níže se nacházejí doplnkové a pomocné údaje k sestavám  --- v</t>
  </si>
  <si>
    <t>Návod na vyplnění</t>
  </si>
  <si>
    <t>0,001</t>
  </si>
  <si>
    <t>Kód:</t>
  </si>
  <si>
    <t>2016-081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</si>
  <si>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</si>
  <si>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</si>
  <si>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II/268 x III/2683 Malobratřice, úprava nehodové křižovatky</t>
  </si>
  <si>
    <t>KSO:</t>
  </si>
  <si>
    <t/>
  </si>
  <si>
    <t>CC-CZ:</t>
  </si>
  <si>
    <t>Místo:</t>
  </si>
  <si>
    <t>Malobratřice</t>
  </si>
  <si>
    <t>Datum:</t>
  </si>
  <si>
    <t>19. 2. 2018</t>
  </si>
  <si>
    <t>Zadavatel:</t>
  </si>
  <si>
    <t>IČ:</t>
  </si>
  <si>
    <t>00066001</t>
  </si>
  <si>
    <t>Krajská správa a údržba silnic Středočeského kraje</t>
  </si>
  <si>
    <t>DIČ:</t>
  </si>
  <si>
    <t>CZ00066001</t>
  </si>
  <si>
    <t>Uchazeč:</t>
  </si>
  <si>
    <t>Vyplň údaj</t>
  </si>
  <si>
    <t>Projektant:</t>
  </si>
  <si>
    <t>27086135</t>
  </si>
  <si>
    <t>CR Project s.r.o.</t>
  </si>
  <si>
    <t>CZ27086135</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</si>
  <si>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</si>
  <si>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Rozpočet (soupis prací) je vypracován na základě projektové dokumentace - jedná se o odhad nákladů.
Veškeré položky rozpočtu (soupisu prací) je bezpodmínečně nutné provádět (případně oceňovat) dle projektové dokumentace, která je jednoznačně nadřazená tomuto rozpočtu (soupisu prací).
Tato nadřazená projektová dokumentace určuje, doplňuje, případně dopřesňuje obsah jednotlivých položek tohoto rozpočtu (výkazu výměr), případně může tento rozpočet (výkaz výměr) rozšířit o další položky.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Vzhledem k charakteru stavby a to liniová, byly všechny plošné výměry ve výkazu výměr odečteny ze situace ve formátu dwg.</t>
  </si>
  <si>
    <t>True</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</si>
  <si>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</si>
  <si>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</si>
  <si>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</si>
  <si>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</si>
  <si>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</si>
  <si>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</si>
  <si>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</si>
  <si>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</si>
  <si>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</si>
  <si>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</si>
  <si>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</si>
  <si>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</si>
  <si>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</si>
  <si>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</si>
  <si>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</si>
  <si>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</si>
  <si>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</si>
  <si>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</si>
  <si>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</si>
  <si>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</si>
  <si>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</si>
  <si>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</si>
  <si>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</si>
  <si>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</si>
  <si>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</si>
  <si>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</si>
  <si>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</si>
  <si>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</si>
  <si>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</si>
  <si>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</si>
  <si>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</si>
  <si>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</si>
  <si>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</si>
  <si>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</si>
  <si>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</si>
  <si>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</si>
  <si>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</si>
  <si>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</si>
  <si>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A</t>
  </si>
  <si>
    <t>UZNATELNÉ NÁKLADY</t>
  </si>
  <si>
    <t>STA</t>
  </si>
  <si>
    <t>1</t>
  </si>
  <si>
    <t>{e6a27874-772e-47b7-860e-0271cb8a3639}</t>
  </si>
  <si>
    <t>2</t>
  </si>
  <si>
    <t>/</t>
  </si>
  <si>
    <t>SO.101.A</t>
  </si>
  <si>
    <t>SO.101.A - Komunikace a odvodnění</t>
  </si>
  <si>
    <t>Soupis</t>
  </si>
  <si>
    <t>{11ff2220-7b11-4ee0-9094-7dee74b0e02d}</t>
  </si>
  <si>
    <t>SO.102</t>
  </si>
  <si>
    <t>SO.102 - Propustky</t>
  </si>
  <si>
    <t>{d00f7a3c-3eaa-4d76-9586-999ea831daea}</t>
  </si>
  <si>
    <t>VoN.A</t>
  </si>
  <si>
    <t>Vedlejší a ostatní náklady</t>
  </si>
  <si>
    <t>{f3ac09f3-111b-4c66-8e3f-1ea5e7095743}</t>
  </si>
  <si>
    <t>B</t>
  </si>
  <si>
    <t>NEUZNATELNÉ NÁKLADY</t>
  </si>
  <si>
    <t>{e79148c5-47b1-4e46-b957-b59bdac61c23}</t>
  </si>
  <si>
    <t>SO.101.B</t>
  </si>
  <si>
    <t>SO.101.B - Komunikace a odvodnění</t>
  </si>
  <si>
    <t>{a7ade559-3543-43cb-8cfe-794c625af82b}</t>
  </si>
  <si>
    <t>VoN.B</t>
  </si>
  <si>
    <t>{561826af-fafc-4e43-a8ac-05d2131ef779}</t>
  </si>
  <si>
    <t>1) Krycí list soupisu</t>
  </si>
  <si>
    <t>2) Rekapitulace</t>
  </si>
  <si>
    <t>3) Soupis prací</t>
  </si>
  <si>
    <t>Zpět na list:</t>
  </si>
  <si>
    <t>Rekapitulace stavby</t>
  </si>
  <si>
    <t>KRYCÍ LIST SOUPISU</t>
  </si>
  <si>
    <t>Objekt:</t>
  </si>
  <si>
    <t>A - UZNATELNÉ NÁKLADY</t>
  </si>
  <si>
    <t>Soupis:</t>
  </si>
  <si>
    <t>SO.101.A - SO.101.A - Komunikace a odvodnění</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</si>
  <si>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Rozpočet (soupis prací) je vypracován na základě projektové dokumentace - jedná se o odhad nákladů. Veškeré položky rozpočtu (soupisu prací) je bezpodmínečně nutné provádět (případně oceňovat) dle projektové dokumentace, která je jednoznačně nadřazená tomuto rozpočtu (soupisu prací). Tato nadřazená projektová dokumentace určuje, doplňuje, případně dopřesňuje obsah jednotlivých položek tohoto rozpočtu (výkazu výměr), případně může tento rozpočet (výkaz výměr) rozšířit o další položky.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Vzhledem k charakteru stavby a to liniová, byly všechny plošné výměry ve výkazu výměr odečteny ze situace ve formátu dwg.</t>
  </si>
  <si>
    <t>REKAPITULACE ČLENĚNÍ SOUPISU PRACÍ</t>
  </si>
  <si>
    <t>Kód dílu - Popis</t>
  </si>
  <si>
    <t>Cena celkem [CZK]</t>
  </si>
  <si>
    <t>Náklady soupisu celkem</t>
  </si>
  <si>
    <t>-1</t>
  </si>
  <si>
    <t>HSV - Práce a dodávky HSV</t>
  </si>
  <si>
    <t xml:space="preserve">    1 - Zemní práce</t>
  </si>
  <si>
    <t xml:space="preserve">      R10 - Společné zemní práce</t>
  </si>
  <si>
    <t xml:space="preserve">      R11 - Zemní práce pro komunikace</t>
  </si>
  <si>
    <t xml:space="preserve">    5 - Komunikace</t>
  </si>
  <si>
    <t xml:space="preserve">      R51 - Podkladní vrstvy</t>
  </si>
  <si>
    <t xml:space="preserve">      R52 - Komunikace pro automobilovou dopravu - asfalt</t>
  </si>
  <si>
    <t xml:space="preserve">      D59 - Ostatní plochy komunikací</t>
  </si>
  <si>
    <t xml:space="preserve">    9 - Ostatní konstrukce a práce-bourání</t>
  </si>
  <si>
    <t xml:space="preserve">      R90 - Společné práce pro bourání a konstrukce</t>
  </si>
  <si>
    <t xml:space="preserve">      R91 - Osazení obrub a linek</t>
  </si>
  <si>
    <t xml:space="preserve">      R96 - Bourání povrchů komunikací</t>
  </si>
  <si>
    <t xml:space="preserve">      R97 - Ostatní bourací práce</t>
  </si>
  <si>
    <t xml:space="preserve">      R98 - Vodorovné dopravní značení</t>
  </si>
  <si>
    <t xml:space="preserve">      R99 - Svislé dopravní značení</t>
  </si>
  <si>
    <t xml:space="preserve">      99 -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</si>
  <si>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</si>
  <si>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</si>
  <si>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</si>
  <si>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</si>
  <si>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</si>
  <si>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</si>
  <si>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</si>
  <si>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</si>
  <si>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</si>
  <si>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</si>
  <si>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</si>
  <si>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</si>
  <si>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</si>
  <si>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</si>
  <si>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</si>
  <si>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</si>
  <si>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</si>
  <si>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</si>
  <si>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R10</t>
  </si>
  <si>
    <t>Společné zemní práce</t>
  </si>
  <si>
    <t>K</t>
  </si>
  <si>
    <t>162701105</t>
  </si>
  <si>
    <t>Vodorovné přemístění do 10000 m výkopku/sypaniny z horniny tř. 1 až 4</t>
  </si>
  <si>
    <t>m3</t>
  </si>
  <si>
    <t>CS ÚRS 2018 01</t>
  </si>
  <si>
    <t>4</t>
  </si>
  <si>
    <t>3</t>
  </si>
  <si>
    <t>337354878</t>
  </si>
  <si>
    <t>VV</t>
  </si>
  <si>
    <t>Odvoz výkopku na skládku:</t>
  </si>
  <si>
    <t>2215,0 "- z komunikací"</t>
  </si>
  <si>
    <t>171201201</t>
  </si>
  <si>
    <t>Uložení sypaniny na skládky</t>
  </si>
  <si>
    <t>947545015</t>
  </si>
  <si>
    <t>171201212</t>
  </si>
  <si>
    <t>Poplatek za uložení odpadu ze sypaniny na skládce (skládkovné)</t>
  </si>
  <si>
    <t>-1578455091</t>
  </si>
  <si>
    <t>2215,0 "- viz. položka č. 171201201 - Uložení sypaniny na skládku"</t>
  </si>
  <si>
    <t>181101102</t>
  </si>
  <si>
    <t>Úprava pláně v zářezech v hornině tř. 1 až 4 se zhutněním</t>
  </si>
  <si>
    <t>m2</t>
  </si>
  <si>
    <t>1292453286</t>
  </si>
  <si>
    <t>Komunikace pro aut. dop. - asfalt:</t>
  </si>
  <si>
    <t>1238,50*1,40 "- plocha komunikace - v místě KS I"</t>
  </si>
  <si>
    <t>400,0*1,40 "- plocha komunikace - v místě KS II"</t>
  </si>
  <si>
    <t>Součet</t>
  </si>
  <si>
    <t>R11</t>
  </si>
  <si>
    <t>Zemní práce pro komunikace</t>
  </si>
  <si>
    <t>5</t>
  </si>
  <si>
    <t>122202203</t>
  </si>
  <si>
    <t>Odkopávky a prokopávky nezapažené pro silnice objemu do 5000 m3 v hornině tř. 3</t>
  </si>
  <si>
    <t>-1125630443</t>
  </si>
  <si>
    <t>Odkop pro spodní stavbu komunikací:</t>
  </si>
  <si>
    <t>18,25*120,0+0,100*10,0*25,0 "- v místě komunikace"</t>
  </si>
  <si>
    <t>6</t>
  </si>
  <si>
    <t>122202209</t>
  </si>
  <si>
    <t>Příplatek k odkopávkám a prokopávkám pro silnice v hornině tř. 3 za lepivost</t>
  </si>
  <si>
    <t>-80375902</t>
  </si>
  <si>
    <t>2215,0 "- viz. položka 122202201 - Odkopávky pro silnice"</t>
  </si>
  <si>
    <t>7</t>
  </si>
  <si>
    <t>120001101</t>
  </si>
  <si>
    <t>Příplatek za ztížení odkopávky nebo prokkopávky v blízkosti inženýrských sítí</t>
  </si>
  <si>
    <t>302935036</t>
  </si>
  <si>
    <t>Uvažováno s 2,0% objemu:</t>
  </si>
  <si>
    <t>2215,0*0,02</t>
  </si>
  <si>
    <t>8</t>
  </si>
  <si>
    <t>171101141</t>
  </si>
  <si>
    <t>Uložení sypaniny do 0,75 m3 násypu na 1 m silnice nebo železnice</t>
  </si>
  <si>
    <t>-482841156</t>
  </si>
  <si>
    <t>2*(0,15*155,0+0,05*40,0) "- dosyp pod krajnicemi z nakupovaného materiálu"</t>
  </si>
  <si>
    <t>9</t>
  </si>
  <si>
    <t>M</t>
  </si>
  <si>
    <t>583312001</t>
  </si>
  <si>
    <t>štěrkopísek netříděný zásypový materiál</t>
  </si>
  <si>
    <t>t</t>
  </si>
  <si>
    <t>-2064100136</t>
  </si>
  <si>
    <t>Uvažováno 2050 kg/m3:</t>
  </si>
  <si>
    <t>2,050*50,50 "- dosyp pod krajnicemi z nakupovaného materiálu"</t>
  </si>
  <si>
    <t>Komunikace</t>
  </si>
  <si>
    <t>R51</t>
  </si>
  <si>
    <t>Podkladní vrstvy</t>
  </si>
  <si>
    <t>10</t>
  </si>
  <si>
    <t>564851111</t>
  </si>
  <si>
    <t>Podklad ze štěrkodrtě ŠD tl 150 mm</t>
  </si>
  <si>
    <t>1857978358</t>
  </si>
  <si>
    <t>Komunikace pro aut. dopravu - asfalt:</t>
  </si>
  <si>
    <t>2*400,0*1,11 "- plocha komunikace - v místě KS II"</t>
  </si>
  <si>
    <t>11</t>
  </si>
  <si>
    <t>564861111</t>
  </si>
  <si>
    <t>Podklad ze štěrkodrtě ŠD tl 200 mm</t>
  </si>
  <si>
    <t>1277067468</t>
  </si>
  <si>
    <t>1238,50*1,05 "- plocha komunikace - v místě KS I"</t>
  </si>
  <si>
    <t>12</t>
  </si>
  <si>
    <t>561061121</t>
  </si>
  <si>
    <t>Zřízení podkladu ze zeminy upravené vápnem, cementem, směsnými pojivy tl 400 mm plochy do 5000 m2</t>
  </si>
  <si>
    <t>-1351967854</t>
  </si>
  <si>
    <t>Úprava podloží vápeno-cementovým pojivem tl. 400mm</t>
  </si>
  <si>
    <t>13</t>
  </si>
  <si>
    <t>585301600</t>
  </si>
  <si>
    <t>vápno nehašené vzdušné CL 90 jemně mleté VL</t>
  </si>
  <si>
    <t>-1941146557</t>
  </si>
  <si>
    <t>Uvažovaná objemová hmotnost zeminy 1750 kg/m3</t>
  </si>
  <si>
    <t>Uvažované množství vápna 3%</t>
  </si>
  <si>
    <t>(Přesné množství pojiva se stanoví inženýrsko-geologickým průzkumem na základě průkazní zkoušky)</t>
  </si>
  <si>
    <t>0,400*2293,90*1,40*1,75*0,03</t>
  </si>
  <si>
    <t>14</t>
  </si>
  <si>
    <t>58521130</t>
  </si>
  <si>
    <t>cement portlandský 42,5 MPa, pro nízké teploty</t>
  </si>
  <si>
    <t>228222573</t>
  </si>
  <si>
    <t>Uvažované množství vápna 5%</t>
  </si>
  <si>
    <t>0,400*2293,90*1,40*1,75*0,05</t>
  </si>
  <si>
    <t>919721202</t>
  </si>
  <si>
    <t>Geomříž pro vyztužení asfaltového povrchu z PP s geotextilií</t>
  </si>
  <si>
    <t>-479255242</t>
  </si>
  <si>
    <t>66,0*1,015 "- komunikace v místě propustku"</t>
  </si>
  <si>
    <t>R52</t>
  </si>
  <si>
    <t>Komunikace pro automobilovou dopravu - asfalt</t>
  </si>
  <si>
    <t>16</t>
  </si>
  <si>
    <t>577134111</t>
  </si>
  <si>
    <t>Asfaltový beton vrstva obrusná ACO 11 (ABS) tř. I tl 40 mm š do 3 m z nemodifikovaného asfaltu</t>
  </si>
  <si>
    <t>940548121</t>
  </si>
  <si>
    <t>1238,50 "- plocha komunikace - v místě KS I"</t>
  </si>
  <si>
    <t>400,0 "- plocha komunikace - v místě KS II"</t>
  </si>
  <si>
    <t>17</t>
  </si>
  <si>
    <t>573231106</t>
  </si>
  <si>
    <t>Postřik živičný spojovací ze silniční emulze v množství 0,30 kg/m2</t>
  </si>
  <si>
    <t>1607645179</t>
  </si>
  <si>
    <t>1238,50*(1,015+1,03) "- plocha komunikace - v místě KS I - 2 vrstvy"</t>
  </si>
  <si>
    <t>400,0*1,015 "- plocha komunikace - v místě KS II"</t>
  </si>
  <si>
    <t>18</t>
  </si>
  <si>
    <t>577155112</t>
  </si>
  <si>
    <t>Asfaltový beton vrstva ložní ACL 16 (ABH) tl 60 mm š do 3 m z nemodifikovaného asfaltu</t>
  </si>
  <si>
    <t>1060688949</t>
  </si>
  <si>
    <t>1238,50*1,015 "- plocha komunikace - v místě KS I"</t>
  </si>
  <si>
    <t>19</t>
  </si>
  <si>
    <t>577165112</t>
  </si>
  <si>
    <t>Asfaltový beton vrstva ložní ACL 16 (ABH) tl 70 mm š do 3 m z nemodifikovaného asfaltu</t>
  </si>
  <si>
    <t>1734268188</t>
  </si>
  <si>
    <t>20</t>
  </si>
  <si>
    <t>565166112</t>
  </si>
  <si>
    <t>Asfaltový beton vrstva podkladní ACP 22 (obalované kamenivo OKH) tl 90 mm š do 3 m</t>
  </si>
  <si>
    <t>-1882598440</t>
  </si>
  <si>
    <t>1238,50*1,03 "- plocha komunikace - v místě KS I"</t>
  </si>
  <si>
    <t>573111112</t>
  </si>
  <si>
    <t>Postřik živičný infiltrační s posypem z asfaltu množství 1 kg/m2</t>
  </si>
  <si>
    <t>1260123094</t>
  </si>
  <si>
    <t>400,0*1,05 "- plocha komunikace - v místě KS II"</t>
  </si>
  <si>
    <t>22</t>
  </si>
  <si>
    <t>565136111</t>
  </si>
  <si>
    <t>Asfaltový beton vrstva podkladní ACP 22 (obalované kamenivo OKH) tl 50 mm š do 3 m</t>
  </si>
  <si>
    <t>-249426758</t>
  </si>
  <si>
    <t>Vyrovnávka asfaltového podkladu plochy komunikace</t>
  </si>
  <si>
    <t>66,0*1,015 "- komunikace v místě propustku pro osazení výztužné geomříže"</t>
  </si>
  <si>
    <t>D59</t>
  </si>
  <si>
    <t>Ostatní plochy komunikací</t>
  </si>
  <si>
    <t>23</t>
  </si>
  <si>
    <t>569951133</t>
  </si>
  <si>
    <t>Zpevnění krajnic asfaltovým recyklátem tl 150 mm</t>
  </si>
  <si>
    <t>1450394068</t>
  </si>
  <si>
    <t>122,50+51,50+99,0</t>
  </si>
  <si>
    <t>Ostatní konstrukce a práce-bourání</t>
  </si>
  <si>
    <t>R90</t>
  </si>
  <si>
    <t>Společné práce pro bourání a konstrukce</t>
  </si>
  <si>
    <t>24</t>
  </si>
  <si>
    <t>919735114</t>
  </si>
  <si>
    <t>Řezání stávajícího živičného krytu hl do 200 mm</t>
  </si>
  <si>
    <t>m</t>
  </si>
  <si>
    <t>1432791066</t>
  </si>
  <si>
    <t>Napojení na stavající povrchy - kom. pro aut. dopravu:</t>
  </si>
  <si>
    <t>8,0+8,0+5,0</t>
  </si>
  <si>
    <t>25</t>
  </si>
  <si>
    <t>919112212</t>
  </si>
  <si>
    <t>Řezání spár pro vytvoření komůrky š 10 mm hl 20 mm pro těsnící zálivku v živičném krytu</t>
  </si>
  <si>
    <t>-1891975195</t>
  </si>
  <si>
    <t>26</t>
  </si>
  <si>
    <t>919121212</t>
  </si>
  <si>
    <t>Těsnění spár zálivkou za studena pro komůrky š 10 mm hl 20 mm bez těsnicího profilu</t>
  </si>
  <si>
    <t>-1844862323</t>
  </si>
  <si>
    <t>21,0 "- Viz. pol. č. 919112212 - Řezání spar pro vytvoření komůrky 10x20 mm"</t>
  </si>
  <si>
    <t>R91</t>
  </si>
  <si>
    <t>Osazení obrub a linek</t>
  </si>
  <si>
    <t>27</t>
  </si>
  <si>
    <t>915491212</t>
  </si>
  <si>
    <t>Osazení vodícího proužku z betonových desek do betonového lože tl do 100 mm š proužku 500 mm</t>
  </si>
  <si>
    <t>674916734</t>
  </si>
  <si>
    <t>24,0+29,0</t>
  </si>
  <si>
    <t>28</t>
  </si>
  <si>
    <t>592185611</t>
  </si>
  <si>
    <t>Krajnicový prefabrikát 1000/500 mm bez otvoru pro směrový sloupek, specifikace viz. PD</t>
  </si>
  <si>
    <t>kus</t>
  </si>
  <si>
    <t>1807856060</t>
  </si>
  <si>
    <t>R96</t>
  </si>
  <si>
    <t>Bourání povrchů komunikací</t>
  </si>
  <si>
    <t>29</t>
  </si>
  <si>
    <t>113154334</t>
  </si>
  <si>
    <t>Frézování živičného krytu tl 100 mm pruh š 2 m pl do 10000 m2 bez překážek v trase</t>
  </si>
  <si>
    <t>765762590</t>
  </si>
  <si>
    <t>Komunikace pro aut. dopravu:</t>
  </si>
  <si>
    <t>1261,0 "- frézování - komunikace pro aut. dopravu - v místě KS I"</t>
  </si>
  <si>
    <t>479,0 "- frézování - komunikace pro aut. dopravu - v místě KS II"</t>
  </si>
  <si>
    <t>30</t>
  </si>
  <si>
    <t>113107242</t>
  </si>
  <si>
    <t>Odstranění podkladu živičného tl 100 mm strojně pl přes 200 m2</t>
  </si>
  <si>
    <t>-2067268326</t>
  </si>
  <si>
    <t>479,0 "- dobourání v místě KS II"</t>
  </si>
  <si>
    <t>31</t>
  </si>
  <si>
    <t>113107243</t>
  </si>
  <si>
    <t>Odstranění podkladu živičného tl 150 mm strojně pl přes 200 m2</t>
  </si>
  <si>
    <t>305989752</t>
  </si>
  <si>
    <t>1261,0 "- dobourání v místě KS I"</t>
  </si>
  <si>
    <t>32</t>
  </si>
  <si>
    <t>113107223</t>
  </si>
  <si>
    <t>Odstranění podkladu z kameniva drceného tl 300 mm strojně pl přes 200 m2</t>
  </si>
  <si>
    <t>1710023540</t>
  </si>
  <si>
    <t>Komunikace pro aut. dopravu - podkladní vrstva:</t>
  </si>
  <si>
    <t>479,000 "- pod asfaltem - v místě KS II"</t>
  </si>
  <si>
    <t>33</t>
  </si>
  <si>
    <t>113107224</t>
  </si>
  <si>
    <t>Odstranění podkladu z kameniva drceného tl 400 mm strojně pl přes 200 m2</t>
  </si>
  <si>
    <t>-2072029472</t>
  </si>
  <si>
    <t>1261,000 "- pod asfaltem - v místě KS I"</t>
  </si>
  <si>
    <t>R97</t>
  </si>
  <si>
    <t>Ostatní bourací práce</t>
  </si>
  <si>
    <t>34</t>
  </si>
  <si>
    <t>966006132</t>
  </si>
  <si>
    <t>Odstranění značek dopravních nebo orientačních se sloupky s betonovými patkami</t>
  </si>
  <si>
    <t>-1783425256</t>
  </si>
  <si>
    <t>R98</t>
  </si>
  <si>
    <t>Vodorovné dopravní značení</t>
  </si>
  <si>
    <t>35</t>
  </si>
  <si>
    <t>915611111</t>
  </si>
  <si>
    <t>Předznačení vodorovného liniového značení</t>
  </si>
  <si>
    <t>682928344</t>
  </si>
  <si>
    <t>149,0+98,0 "- čáry š. 125 mm"</t>
  </si>
  <si>
    <t>362,0+44,0 "- čáry š. 250 mm"</t>
  </si>
  <si>
    <t>36</t>
  </si>
  <si>
    <t>915111112</t>
  </si>
  <si>
    <t>Vodorovné dopravní značení dělící čáry souvislé š 125 mm retroreflexní bílá barva</t>
  </si>
  <si>
    <t>543711294</t>
  </si>
  <si>
    <t>27,0+84,0+38,0</t>
  </si>
  <si>
    <t>37</t>
  </si>
  <si>
    <t>915211112</t>
  </si>
  <si>
    <t>Vodorovné dopravní značení dělící čáry souvislé š 125 mm retroreflexní bílý plast</t>
  </si>
  <si>
    <t>-1549847886</t>
  </si>
  <si>
    <t>Obnova značení z barvy:</t>
  </si>
  <si>
    <t>38</t>
  </si>
  <si>
    <t>915111122</t>
  </si>
  <si>
    <t>Vodorovné dopravní značení dělící čáry přerušované š 125 mm retroreflexní bílá barva</t>
  </si>
  <si>
    <t>2114628591</t>
  </si>
  <si>
    <t>44,0+54,0</t>
  </si>
  <si>
    <t>39</t>
  </si>
  <si>
    <t>915211122</t>
  </si>
  <si>
    <t>Vodorovné dopravní značení dělící čáry přerušované š 125 mm retroreflexní bílý plast</t>
  </si>
  <si>
    <t>-1993931690</t>
  </si>
  <si>
    <t>40</t>
  </si>
  <si>
    <t>915121112</t>
  </si>
  <si>
    <t>Vodorovné dopravní značení vodící čáry souvislé š 250 mm retroreflexní bíllá barva</t>
  </si>
  <si>
    <t>-1207124925</t>
  </si>
  <si>
    <t>155,0+27,0+51,0+45,0+84,0</t>
  </si>
  <si>
    <t>41</t>
  </si>
  <si>
    <t>915221112</t>
  </si>
  <si>
    <t>Vodorovné dopravní značení vodící čáry souvislé š 250 mm retroreflexní bílý plast</t>
  </si>
  <si>
    <t>-346598944</t>
  </si>
  <si>
    <t>42</t>
  </si>
  <si>
    <t>915121122</t>
  </si>
  <si>
    <t>Vodorovné dopravní značení vodící čáry přerušované š 250 mm retroreflexní bíllá barva</t>
  </si>
  <si>
    <t>-270549659</t>
  </si>
  <si>
    <t>44,0</t>
  </si>
  <si>
    <t>43</t>
  </si>
  <si>
    <t>915221122</t>
  </si>
  <si>
    <t>Vodorovné dopravní značení vodící čáry přerušované š 250 mm retroreflexní bílý plast</t>
  </si>
  <si>
    <t>202457452</t>
  </si>
  <si>
    <t>R99</t>
  </si>
  <si>
    <t>Svislé dopravní značení</t>
  </si>
  <si>
    <t>44</t>
  </si>
  <si>
    <t>914511112</t>
  </si>
  <si>
    <t>Montáž sloupku dopravních značek délky do 3,5 m s betonovým základem a patkou</t>
  </si>
  <si>
    <t>789037767</t>
  </si>
  <si>
    <t>45</t>
  </si>
  <si>
    <t>404452250</t>
  </si>
  <si>
    <t>sloupek Zn pro dopravní značku D 60mm v 350mm</t>
  </si>
  <si>
    <t>-147161192</t>
  </si>
  <si>
    <t>46</t>
  </si>
  <si>
    <t>914111111</t>
  </si>
  <si>
    <t>Montáž svislé dopravní značky do velikosti 1 m2 objímkami na sloupek nebo konzolu</t>
  </si>
  <si>
    <t>1195681391</t>
  </si>
  <si>
    <t>47</t>
  </si>
  <si>
    <t>40444052</t>
  </si>
  <si>
    <t>značka dopravní svislá STOP FeZn NK P6 700mm</t>
  </si>
  <si>
    <t>1371464905</t>
  </si>
  <si>
    <t>48</t>
  </si>
  <si>
    <t>40444000</t>
  </si>
  <si>
    <t>značka dopravní svislá výstražná FeZn A1-A30 P1,P4 700mm</t>
  </si>
  <si>
    <t>225410101</t>
  </si>
  <si>
    <t>1 "- P1"</t>
  </si>
  <si>
    <t>1 "- P4"</t>
  </si>
  <si>
    <t>49</t>
  </si>
  <si>
    <t>40444332</t>
  </si>
  <si>
    <t>značka dopravní svislá FeZn 500x150mm</t>
  </si>
  <si>
    <t>-1427584359</t>
  </si>
  <si>
    <t>1 "- E3a"</t>
  </si>
  <si>
    <t>50</t>
  </si>
  <si>
    <t>912221111</t>
  </si>
  <si>
    <t>Montáž směrového sloupku silničního ocelového pružného zinkovaného ručním beraněním</t>
  </si>
  <si>
    <t>-1460125843</t>
  </si>
  <si>
    <t>51</t>
  </si>
  <si>
    <t>40445158</t>
  </si>
  <si>
    <t>sloupek silniční  směrový plastový 1200mm</t>
  </si>
  <si>
    <t>1714643722</t>
  </si>
  <si>
    <t>52</t>
  </si>
  <si>
    <t>404451501</t>
  </si>
  <si>
    <t>sloupek silniční plastový s retroreflexní fólií směrový 1200 mm, červený</t>
  </si>
  <si>
    <t>786305591</t>
  </si>
  <si>
    <t>99</t>
  </si>
  <si>
    <t>Přesun hmot</t>
  </si>
  <si>
    <t>53</t>
  </si>
  <si>
    <t>979082218</t>
  </si>
  <si>
    <t>Vodorovná doprava suti a vybouraných hmot na skládku</t>
  </si>
  <si>
    <t>-1124460797</t>
  </si>
  <si>
    <t>54</t>
  </si>
  <si>
    <t>979093111</t>
  </si>
  <si>
    <t>Uložení suti na skládku s hrubým urovnáním bez zhutnění</t>
  </si>
  <si>
    <t>1880840784</t>
  </si>
  <si>
    <t>55</t>
  </si>
  <si>
    <t>979099146</t>
  </si>
  <si>
    <t>Poplatek za uložení stavebního odpadu z komunikací na skládce (skládkovné)</t>
  </si>
  <si>
    <t>1195648861</t>
  </si>
  <si>
    <t>56</t>
  </si>
  <si>
    <t>998225111</t>
  </si>
  <si>
    <t>Přesun hmot pro pozemní komunikace s krytem z kamene, monolitickým betonovým nebo živičným</t>
  </si>
  <si>
    <t>-834137199</t>
  </si>
  <si>
    <t>SO.102 - SO.102 - Propustky</t>
  </si>
  <si>
    <t xml:space="preserve">      R13 - Zemní práce pro odvodnění</t>
  </si>
  <si>
    <t xml:space="preserve">    3 - Svislé a kompletní konstrukce</t>
  </si>
  <si>
    <t xml:space="preserve">      R34 - Úprava propustků</t>
  </si>
  <si>
    <t xml:space="preserve">    8 - Trubní vedení</t>
  </si>
  <si>
    <t xml:space="preserve">      R88 - Propustky</t>
  </si>
  <si>
    <t>-847236475</t>
  </si>
  <si>
    <t>105,240 "- z hloubení jam"</t>
  </si>
  <si>
    <t>8,093 "- z hloubení rýh š. do 600 mm"</t>
  </si>
  <si>
    <t>8,093 "- z hloubení rýh"</t>
  </si>
  <si>
    <t>113,333 "- viz. položka č. 171201201 - Uložení sypaniny na skládku"</t>
  </si>
  <si>
    <t>Základová spára propustků:</t>
  </si>
  <si>
    <t>3,60*16,0 "- propustek pod komunikací"</t>
  </si>
  <si>
    <t>1,0*(10,0+10,0+12,0) "- propustky pod sjezdy"</t>
  </si>
  <si>
    <t>R13</t>
  </si>
  <si>
    <t>Zemní práce pro odvodnění</t>
  </si>
  <si>
    <t>131201101</t>
  </si>
  <si>
    <t>Hloubení jam nezapažených v hornině tř. 3 objemu do 100 m3</t>
  </si>
  <si>
    <t>-906031249</t>
  </si>
  <si>
    <t>4,70*1,1*12,0 "- propustek pod komunikací"</t>
  </si>
  <si>
    <t>1,50*0,90*(10,0+10,0+12,0) "- propustky pod sjezdy"</t>
  </si>
  <si>
    <t>131201109</t>
  </si>
  <si>
    <t>Příplatek za lepivost u hloubení jam nezapažených v hornině tř. 3</t>
  </si>
  <si>
    <t>166664887</t>
  </si>
  <si>
    <t>105,240 "- Viz. pol. č. 131201101 - Hloubení jam nezapažených ve tř. 3"</t>
  </si>
  <si>
    <t>132201101</t>
  </si>
  <si>
    <t>Hloubení rýh š do 600 mm v hornině tř. 3 objemu do 100 m3</t>
  </si>
  <si>
    <t>-132543364</t>
  </si>
  <si>
    <t>0,30*0,650*(7,50+10,0+4,0*2+3,50*2+4,50*2) "- příčné prahy odláždění propustku"</t>
  </si>
  <si>
    <t>132201109</t>
  </si>
  <si>
    <t>Příplatek za lepivost k hloubení rýh š do 600 mm v hornině tř. 3</t>
  </si>
  <si>
    <t>1284806319</t>
  </si>
  <si>
    <t>8,093 "- viz. položka 132201101 - hloubení rýh š. do 600 mm"</t>
  </si>
  <si>
    <t>161101101</t>
  </si>
  <si>
    <t>Svislé přemístění výkopku z horniny tř. 1 až 4 hl výkopu do 2,5 m</t>
  </si>
  <si>
    <t>110920186</t>
  </si>
  <si>
    <t>105,240 "- hloubení jam"</t>
  </si>
  <si>
    <t>8,093 "- hloubení rýh š. do 600 mm"</t>
  </si>
  <si>
    <t>174101101</t>
  </si>
  <si>
    <t>Zásyp jam, šachet rýh nebo kolem objektů sypaninou se zhutněním</t>
  </si>
  <si>
    <t>-647980269</t>
  </si>
  <si>
    <t>(4,70*1,1-1,35)*12,0 "- propustek pod komunikací"</t>
  </si>
  <si>
    <t>(1,50*0,90-0,3)*(10,0+10,0+12,0) "- propustky pod sjezdy"</t>
  </si>
  <si>
    <t>617571723</t>
  </si>
  <si>
    <t>2,050*79,440 "- zásypy z nakupovaného materiálu"</t>
  </si>
  <si>
    <t>Svislé a kompletní konstrukce</t>
  </si>
  <si>
    <t>R34</t>
  </si>
  <si>
    <t>Úprava propustků</t>
  </si>
  <si>
    <t>465513156</t>
  </si>
  <si>
    <t>Dlažba svahu u opěr z upraveného lomového žulového kamene tl 200 mm do lože C 25/30 pl do 10 m2</t>
  </si>
  <si>
    <t>1059596299</t>
  </si>
  <si>
    <t>3,0*3+4,0+6,0 "- odláždění svahů u propustku"</t>
  </si>
  <si>
    <t>Trubní vedení</t>
  </si>
  <si>
    <t>R88</t>
  </si>
  <si>
    <t>Propustky</t>
  </si>
  <si>
    <t>130901121</t>
  </si>
  <si>
    <t>Bourání kcí v hloubených vykopávkách ze zdiva z betonu prostého ručně</t>
  </si>
  <si>
    <t>1952037983</t>
  </si>
  <si>
    <t>2*(3,70*0,50+1,60*0,250)*1,50 "- čela stávajících propustků"</t>
  </si>
  <si>
    <t>966008112</t>
  </si>
  <si>
    <t>Bourání trubního propustku do DN 500</t>
  </si>
  <si>
    <t>-2014814067</t>
  </si>
  <si>
    <t>9,0+8,0 "- stávající propustky"</t>
  </si>
  <si>
    <t>451315114</t>
  </si>
  <si>
    <t>Podkladní nebo výplňová vrstva z betonu C 12/15 tl do 100 mm</t>
  </si>
  <si>
    <t>150126536</t>
  </si>
  <si>
    <t>15,0*2,60 "- propustek pod komunikací"</t>
  </si>
  <si>
    <t>273322611</t>
  </si>
  <si>
    <t>Základové desky ze ŽB se zvýšenými nároky na prostředí tř. C 30/37</t>
  </si>
  <si>
    <t>719904337</t>
  </si>
  <si>
    <t>2,0*15,0*0,250 "- propustek pod komunikací"</t>
  </si>
  <si>
    <t>273361821</t>
  </si>
  <si>
    <t>Výztuž základových desek betonářskou ocelí 10 505 (R)</t>
  </si>
  <si>
    <t>-12402615</t>
  </si>
  <si>
    <t>Uvažovaná spotřeba oceli 0,220 t/m3 betonu</t>
  </si>
  <si>
    <t>0,22*2,0*15,0*0,250 "- propustek pod komunikací"</t>
  </si>
  <si>
    <t>273354111</t>
  </si>
  <si>
    <t>Bednění základových desek - zřízení</t>
  </si>
  <si>
    <t>-1371005668</t>
  </si>
  <si>
    <t>2*(2,0+15,0)*0,250 "- propustek pod komunikací"</t>
  </si>
  <si>
    <t>273354211</t>
  </si>
  <si>
    <t>Bednění základových desek - odstranění</t>
  </si>
  <si>
    <t>1572700028</t>
  </si>
  <si>
    <t>8,50 "- viz. pol. č. 273354111 - bednění základových desek"</t>
  </si>
  <si>
    <t>451541111</t>
  </si>
  <si>
    <t>Lože pod potrubí otevřený výkop ze štěrkodrtě</t>
  </si>
  <si>
    <t>1133633312</t>
  </si>
  <si>
    <t>2,0*(10,0+10,0+12,0)*0,250  "- propustky ve sjezdech"</t>
  </si>
  <si>
    <t>452312161</t>
  </si>
  <si>
    <t>Sedlové lože z betonu prostého tř. C 25/30 otevřený výkop</t>
  </si>
  <si>
    <t>-848697199</t>
  </si>
  <si>
    <t>0,15*22,50 "- propustky ve sjezdech"</t>
  </si>
  <si>
    <t>452313151</t>
  </si>
  <si>
    <t>Podkladní bloky z betonu prostého tř. C 20/25 otevřený výkop</t>
  </si>
  <si>
    <t>-1882060033</t>
  </si>
  <si>
    <t>0,1*(9+6)*3</t>
  </si>
  <si>
    <t>592237290</t>
  </si>
  <si>
    <t>podkladek betonový pod hrdlové trouby  80 x 17 x 15 cm</t>
  </si>
  <si>
    <t>-1901660681</t>
  </si>
  <si>
    <t>(9+6)*3</t>
  </si>
  <si>
    <t>919521120</t>
  </si>
  <si>
    <t>Zřízení silničního propustku z trub betonových nebo ŽB DN 400</t>
  </si>
  <si>
    <t>689441711</t>
  </si>
  <si>
    <t>3*7,50  "- propustky ve sjezdech"</t>
  </si>
  <si>
    <t>592231130</t>
  </si>
  <si>
    <t>trouba betonová vibrolisovaná s integrovaným spojem TBH-Q 40/250 D 40x250 cm</t>
  </si>
  <si>
    <t>CS ÚRS 2017 02</t>
  </si>
  <si>
    <t>-1186298148</t>
  </si>
  <si>
    <t>3*7,50/2,50  "- propustky ve sjezdech"</t>
  </si>
  <si>
    <t>919521140</t>
  </si>
  <si>
    <t>Zřízení silničního propustku z trub betonových nebo ŽB DN 600</t>
  </si>
  <si>
    <t>1877919782</t>
  </si>
  <si>
    <t>15,0 "- propustek pod komunikací"</t>
  </si>
  <si>
    <t>592231190</t>
  </si>
  <si>
    <t>trouba betonová vibrolisovaná s integrovaným spojem TBH-Q 60/250 D 60x250 cm</t>
  </si>
  <si>
    <t>1863082322</t>
  </si>
  <si>
    <t>15,0/2,50 "- propustek pod komunikací"</t>
  </si>
  <si>
    <t>919411131</t>
  </si>
  <si>
    <t>Čelo propustku z betonu prostého se zvýšenými nároky na prostředí pro propustek z trub DN 300 až 500</t>
  </si>
  <si>
    <t>106304386</t>
  </si>
  <si>
    <t>2*3 "- propustky ve sjezdech"</t>
  </si>
  <si>
    <t>919535556</t>
  </si>
  <si>
    <t>Obetonování trubního propustku betonem se zvýšenými nároky na prostředí tř. C 25/30</t>
  </si>
  <si>
    <t>-2088602237</t>
  </si>
  <si>
    <t>0,50*0,40*3*10,0  "- propustky ve sjezdech"</t>
  </si>
  <si>
    <t>0,50*0,40*15,0 "- propustek pod komunikací"</t>
  </si>
  <si>
    <t>274313811</t>
  </si>
  <si>
    <t>Základové pásy z betonu tř. C 25/30</t>
  </si>
  <si>
    <t>-1091018891</t>
  </si>
  <si>
    <t>VoN.A - Vedlejší a ostatní náklady</t>
  </si>
  <si>
    <t>OST - Vedlejší a ostaní náklady</t>
  </si>
  <si>
    <t xml:space="preserve">    O02 - Vedlejší náklady</t>
  </si>
  <si>
    <t xml:space="preserve">    O03 - Ostatní náklady</t>
  </si>
  <si>
    <t>OST</t>
  </si>
  <si>
    <t>Vedlejší a ostaní náklady</t>
  </si>
  <si>
    <t>O02</t>
  </si>
  <si>
    <t>Vedlejší náklady</t>
  </si>
  <si>
    <t>VON990001</t>
  </si>
  <si>
    <t>Zajištění prostoru a vybudování zařízení staveniště včetně potřebných staveništních komunikací</t>
  </si>
  <si>
    <t>soubor</t>
  </si>
  <si>
    <t>1024</t>
  </si>
  <si>
    <t>552472302</t>
  </si>
  <si>
    <t>VON990002</t>
  </si>
  <si>
    <t>Oplocení stavby a staveniště mobilním oplocením</t>
  </si>
  <si>
    <t>-1919675486</t>
  </si>
  <si>
    <t>VON990018</t>
  </si>
  <si>
    <t>Inženýrská a kompletační činnost zhotovitele dle TS</t>
  </si>
  <si>
    <t>1213024145</t>
  </si>
  <si>
    <t>VON990081</t>
  </si>
  <si>
    <t>Dopravně - inženýrské opatření - zřízení</t>
  </si>
  <si>
    <t>1991095090</t>
  </si>
  <si>
    <t>VON990082</t>
  </si>
  <si>
    <t>Dopravně - inženýrské opatření - údržba (pronájem)</t>
  </si>
  <si>
    <t>568737685</t>
  </si>
  <si>
    <t>VON990083</t>
  </si>
  <si>
    <t>Dopravně - inženýrské opatření - odstranění</t>
  </si>
  <si>
    <t>-1246913741</t>
  </si>
  <si>
    <t>O03</t>
  </si>
  <si>
    <t>Ostatní náklady</t>
  </si>
  <si>
    <t>ON990001-B</t>
  </si>
  <si>
    <t>Zajištění činnosti odpovědného geodeta zhotovitele - zaměření skutečného provedení stavby</t>
  </si>
  <si>
    <t>262144</t>
  </si>
  <si>
    <t>1534731967</t>
  </si>
  <si>
    <t>B - NEUZNATELNÉ NÁKLADY</t>
  </si>
  <si>
    <t>SO.101.B - SO.101.B - Komunikace a odvodnění</t>
  </si>
  <si>
    <t xml:space="preserve">      R14 - Odstranění zeleně</t>
  </si>
  <si>
    <t xml:space="preserve">      R15 - Založení zeleně</t>
  </si>
  <si>
    <t xml:space="preserve">      R85 - Úprava příkopů</t>
  </si>
  <si>
    <t>-383671711</t>
  </si>
  <si>
    <t>321,80-1535,60*0,15 "- odvoz přebytečné ornice na deponii investora, příp. na skládku"</t>
  </si>
  <si>
    <t>167101102</t>
  </si>
  <si>
    <t>Nakládání výkopku z hornin tř. 1 až 4 přes 100 m3</t>
  </si>
  <si>
    <t>-89211689</t>
  </si>
  <si>
    <t>Nakládání pro dovoz z mezideponie na místo použití:</t>
  </si>
  <si>
    <t>1535,60*0,15 "- ornice"</t>
  </si>
  <si>
    <t>162301101</t>
  </si>
  <si>
    <t>Vodorovné přemístění do 500 m výkopku/sypaniny z horniny tř. 1 až 4</t>
  </si>
  <si>
    <t>1021144462</t>
  </si>
  <si>
    <t>Dovoz materiálu z mezideponie na místo použití:</t>
  </si>
  <si>
    <t>R14</t>
  </si>
  <si>
    <t>Odstranění zeleně</t>
  </si>
  <si>
    <t>112101101</t>
  </si>
  <si>
    <t>Odstranění stromů listnatých průměru kmene do 300 mm</t>
  </si>
  <si>
    <t>-874111228</t>
  </si>
  <si>
    <t>112201101</t>
  </si>
  <si>
    <t>Odstranění pařezů D do 300 mm</t>
  </si>
  <si>
    <t>-1976419138</t>
  </si>
  <si>
    <t>111211131</t>
  </si>
  <si>
    <t>Spálení listnatého klestu se snášením D do 30 cm ve svahu do 1:3</t>
  </si>
  <si>
    <t>152509733</t>
  </si>
  <si>
    <t>174201201</t>
  </si>
  <si>
    <t>Zásyp jam po pařezech D pařezů do 300 mm</t>
  </si>
  <si>
    <t>1252390107</t>
  </si>
  <si>
    <t>121101103</t>
  </si>
  <si>
    <t>Sejmutí ornice s přemístěním na vzdálenost do 250 m</t>
  </si>
  <si>
    <t>-1341895379</t>
  </si>
  <si>
    <t>odhadovaná tl. ornice 200 mm</t>
  </si>
  <si>
    <t>Odvoz na mezideponii na staveništi</t>
  </si>
  <si>
    <t>0,20*(695,0+626,0+288,0)</t>
  </si>
  <si>
    <t>R15</t>
  </si>
  <si>
    <t>Založení zeleně</t>
  </si>
  <si>
    <t>184802111</t>
  </si>
  <si>
    <t>Chemické odplevelení před založením kultury nad 20 m2 postřikem na široko v rovině a svahu do 1:5</t>
  </si>
  <si>
    <t>150978519</t>
  </si>
  <si>
    <t>(534,0+35,0+60,0+195,0+572,0)*1,1</t>
  </si>
  <si>
    <t>182001111</t>
  </si>
  <si>
    <t>Plošná úprava terénu zemina tř 1 až 4 nerovnosti do +/- 100 mm v rovinně a svahu do 1:5</t>
  </si>
  <si>
    <t>1793228391</t>
  </si>
  <si>
    <t>Úprava ornice a podorničí</t>
  </si>
  <si>
    <t>1535,60 "- Viz. pol. č. 184802111 - Chemické odplevelení před založením"</t>
  </si>
  <si>
    <t>181301105</t>
  </si>
  <si>
    <t>Rozprostření ornice tl vrstvy do 300 mm pl do 500 m2 v rovině nebo ve svahu do 1:5</t>
  </si>
  <si>
    <t>-1181585668</t>
  </si>
  <si>
    <t>180402111</t>
  </si>
  <si>
    <t>Založení parkového trávníku výsevem v rovině a ve svahu do 1:5</t>
  </si>
  <si>
    <t>175694481</t>
  </si>
  <si>
    <t>005724100</t>
  </si>
  <si>
    <t>osivo směs travní parková</t>
  </si>
  <si>
    <t>kg</t>
  </si>
  <si>
    <t>-357607446</t>
  </si>
  <si>
    <t>Uvažovaná spotřeba 0,15 kg/m2</t>
  </si>
  <si>
    <t>0,015*1535,60</t>
  </si>
  <si>
    <t>-1501264751</t>
  </si>
  <si>
    <t>17,50+17,50+34,0 "- napojení sousedních nemovitostí"</t>
  </si>
  <si>
    <t>R85</t>
  </si>
  <si>
    <t>Úprava příkopů</t>
  </si>
  <si>
    <t>938902112</t>
  </si>
  <si>
    <t>Čištění příkopů komunikací příkopovým rypadlem objem nánosu do 0,3 m3/m</t>
  </si>
  <si>
    <t>-458927765</t>
  </si>
  <si>
    <t>10,0*6</t>
  </si>
  <si>
    <t>938908R11</t>
  </si>
  <si>
    <t>Úklid stavby po výstavbě saponátovým roztokem a zametením</t>
  </si>
  <si>
    <t>1421616678</t>
  </si>
  <si>
    <t>1x během výstavby a 1x po výstavbě</t>
  </si>
  <si>
    <t>2*1638,50 "- Komunikace pro aut. dopravu - asfalt"</t>
  </si>
  <si>
    <t>2*300,0 "- Ostatní okolní plochy"</t>
  </si>
  <si>
    <t>CS ÚRS 2016 02</t>
  </si>
  <si>
    <t>1530798473</t>
  </si>
  <si>
    <t>1309236757</t>
  </si>
  <si>
    <t>sloupek Zn 60 - 350</t>
  </si>
  <si>
    <t>-764903674</t>
  </si>
  <si>
    <t>-948149735</t>
  </si>
  <si>
    <t>40444316</t>
  </si>
  <si>
    <t>značka svislá FeZn NK 500x300mm</t>
  </si>
  <si>
    <t>-1901393231</t>
  </si>
  <si>
    <t>2 "- IS16d"</t>
  </si>
  <si>
    <t>VoN.B - Vedlejší a ostatní náklady</t>
  </si>
  <si>
    <t>VON990004</t>
  </si>
  <si>
    <t>Vytýčení hranic pozemků při provádění stavby</t>
  </si>
  <si>
    <t>-1622296899</t>
  </si>
  <si>
    <t>VON990005</t>
  </si>
  <si>
    <t>Zhotovení podrobné pasportizace stávajících nemovitostí a staveb, které mohou být výstavbou dotčeny</t>
  </si>
  <si>
    <t>232451695</t>
  </si>
  <si>
    <t>VON990007</t>
  </si>
  <si>
    <t>Zajištění vytýčení podzemních zařízení, a v případě jejich křížení či souběhu v otevřeném výkopu, jejich písemné předání zpět jejich správcům před zásypem</t>
  </si>
  <si>
    <t>2070260488</t>
  </si>
  <si>
    <t>VON990009</t>
  </si>
  <si>
    <t>Zajištění povolení zvláštního užívání komunikací v souladu s postupem výstavby,včetně správních poplatků a povolení k užívání dalších, stavbou dotčených pozemků   (skládky materiálu, mezideponie atd.)</t>
  </si>
  <si>
    <t>344516499</t>
  </si>
  <si>
    <t>VON990011</t>
  </si>
  <si>
    <t>Zajištění provozu a funkčnosti stávajících komunikací které budou při realizaci stavby její realizací dotčeny</t>
  </si>
  <si>
    <t>-1186839299</t>
  </si>
  <si>
    <t>VON990012</t>
  </si>
  <si>
    <t>Zajištění čistoty na staveništi a v jeho okolí, zajištění každodenního čištění komunikací dotčených provozem zhotovitele</t>
  </si>
  <si>
    <t>84217828</t>
  </si>
  <si>
    <t>VON990013</t>
  </si>
  <si>
    <t>Fotodokumentace průběhu díla; zhotovitel zajistí a předá objednateli průběžnou fotodokumentaci realizace díla dle TS. Fotodokumentace bude dokladovat průběh díla a bude zejména dokumentovat části stavby a konstrukce před jejich zakrytím</t>
  </si>
  <si>
    <t>695917960</t>
  </si>
  <si>
    <t>VON990014</t>
  </si>
  <si>
    <t>Péče o nepředané objekty a konstrukce stavby, jejich ošetřování, zimní opatření, nutný rozsah pojištění</t>
  </si>
  <si>
    <t>-2124376598</t>
  </si>
  <si>
    <t>VON990015</t>
  </si>
  <si>
    <t>Příprava a provedení předepsaných zkoušek dle TS - zkoušky pro určení zhutnění pláně</t>
  </si>
  <si>
    <t>-1256357236</t>
  </si>
  <si>
    <t>VON990080</t>
  </si>
  <si>
    <t>Dopracování a projednání návrhu dočasných dopravních opatření</t>
  </si>
  <si>
    <t>-1928396752</t>
  </si>
  <si>
    <t>ON990001-A</t>
  </si>
  <si>
    <t>Zajištění činnosti odpovědného geodeta zhotovitele - vytyčení stavby</t>
  </si>
  <si>
    <t>1773041233</t>
  </si>
  <si>
    <t>ON990002-A</t>
  </si>
  <si>
    <t>Zhotovení dokumentace k realizaci stavby v rozsahu dle TS</t>
  </si>
  <si>
    <t>936115604</t>
  </si>
  <si>
    <t>ON990002-B</t>
  </si>
  <si>
    <t>Zhotovení dokumentace skutečného provedení díla v rozsahu dle TS</t>
  </si>
  <si>
    <t>-1986727640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</si>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</sst>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9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1"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0" fontId="30"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2" fillId="0" borderId="21"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6" fillId="0" borderId="0" xfId="0" applyFont="1" applyAlignment="1">
      <alignment horizontal="left" vertical="center"/>
    </xf>
    <xf numFmtId="4" fontId="32" fillId="0" borderId="22" xfId="0" applyNumberFormat="1" applyFont="1" applyBorder="1" applyAlignment="1" applyProtection="1">
      <alignment vertical="center"/>
      <protection/>
    </xf>
    <xf numFmtId="4" fontId="32" fillId="0" borderId="23" xfId="0" applyNumberFormat="1" applyFont="1" applyBorder="1" applyAlignment="1" applyProtection="1">
      <alignment vertical="center"/>
      <protection/>
    </xf>
    <xf numFmtId="166" fontId="32" fillId="0" borderId="23"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4" fillId="2" borderId="0" xfId="0" applyFont="1" applyFill="1" applyAlignment="1">
      <alignment horizontal="left" vertical="center"/>
    </xf>
    <xf numFmtId="0" fontId="33"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4" fontId="20"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26" fillId="0" borderId="0" xfId="0" applyFont="1" applyAlignment="1" applyProtection="1">
      <alignment horizontal="left" vertical="center" wrapText="1"/>
      <protection/>
    </xf>
    <xf numFmtId="0" fontId="31" fillId="0" borderId="0" xfId="0" applyFont="1" applyAlignment="1" applyProtection="1">
      <alignment horizontal="left" vertical="center" wrapText="1"/>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right" vertical="center"/>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3" fillId="2" borderId="0" xfId="20"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8"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8"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0"/>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48"/>
      <c r="AS2" s="348"/>
      <c r="AT2" s="348"/>
      <c r="AU2" s="348"/>
      <c r="AV2" s="348"/>
      <c r="AW2" s="348"/>
      <c r="AX2" s="348"/>
      <c r="AY2" s="348"/>
      <c r="AZ2" s="348"/>
      <c r="BA2" s="348"/>
      <c r="BB2" s="348"/>
      <c r="BC2" s="348"/>
      <c r="BD2" s="348"/>
      <c r="BE2" s="348"/>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49" t="s">
        <v>16</v>
      </c>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29"/>
      <c r="AQ5" s="31"/>
      <c r="BE5" s="340" t="s">
        <v>17</v>
      </c>
      <c r="BS5" s="24" t="s">
        <v>8</v>
      </c>
    </row>
    <row r="6" spans="2:71" ht="36.95" customHeight="1">
      <c r="B6" s="28"/>
      <c r="C6" s="29"/>
      <c r="D6" s="36" t="s">
        <v>18</v>
      </c>
      <c r="E6" s="29"/>
      <c r="F6" s="29"/>
      <c r="G6" s="29"/>
      <c r="H6" s="29"/>
      <c r="I6" s="29"/>
      <c r="J6" s="29"/>
      <c r="K6" s="365" t="s">
        <v>19</v>
      </c>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29"/>
      <c r="AQ6" s="31"/>
      <c r="BE6" s="341"/>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41"/>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41"/>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41"/>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29</v>
      </c>
      <c r="AO10" s="29"/>
      <c r="AP10" s="29"/>
      <c r="AQ10" s="31"/>
      <c r="BE10" s="341"/>
      <c r="BS10" s="24" t="s">
        <v>8</v>
      </c>
    </row>
    <row r="11" spans="2:71" ht="18.4"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31</v>
      </c>
      <c r="AL11" s="29"/>
      <c r="AM11" s="29"/>
      <c r="AN11" s="35" t="s">
        <v>32</v>
      </c>
      <c r="AO11" s="29"/>
      <c r="AP11" s="29"/>
      <c r="AQ11" s="31"/>
      <c r="BE11" s="341"/>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1"/>
      <c r="BS12" s="24" t="s">
        <v>8</v>
      </c>
    </row>
    <row r="13" spans="2:71" ht="14.45" customHeight="1">
      <c r="B13" s="28"/>
      <c r="C13" s="29"/>
      <c r="D13" s="37"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34</v>
      </c>
      <c r="AO13" s="29"/>
      <c r="AP13" s="29"/>
      <c r="AQ13" s="31"/>
      <c r="BE13" s="341"/>
      <c r="BS13" s="24" t="s">
        <v>8</v>
      </c>
    </row>
    <row r="14" spans="2:71" ht="13.5">
      <c r="B14" s="28"/>
      <c r="C14" s="29"/>
      <c r="D14" s="29"/>
      <c r="E14" s="359" t="s">
        <v>34</v>
      </c>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7" t="s">
        <v>31</v>
      </c>
      <c r="AL14" s="29"/>
      <c r="AM14" s="29"/>
      <c r="AN14" s="39" t="s">
        <v>34</v>
      </c>
      <c r="AO14" s="29"/>
      <c r="AP14" s="29"/>
      <c r="AQ14" s="31"/>
      <c r="BE14" s="341"/>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1"/>
      <c r="BS15" s="24" t="s">
        <v>6</v>
      </c>
    </row>
    <row r="16" spans="2:71" ht="14.45" customHeight="1">
      <c r="B16" s="28"/>
      <c r="C16" s="29"/>
      <c r="D16" s="37"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36</v>
      </c>
      <c r="AO16" s="29"/>
      <c r="AP16" s="29"/>
      <c r="AQ16" s="31"/>
      <c r="BE16" s="341"/>
      <c r="BS16" s="24" t="s">
        <v>6</v>
      </c>
    </row>
    <row r="17" spans="2:71" ht="18.4" customHeight="1">
      <c r="B17" s="28"/>
      <c r="C17" s="29"/>
      <c r="D17" s="29"/>
      <c r="E17" s="35" t="s">
        <v>37</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31</v>
      </c>
      <c r="AL17" s="29"/>
      <c r="AM17" s="29"/>
      <c r="AN17" s="35" t="s">
        <v>38</v>
      </c>
      <c r="AO17" s="29"/>
      <c r="AP17" s="29"/>
      <c r="AQ17" s="31"/>
      <c r="BE17" s="341"/>
      <c r="BS17" s="24" t="s">
        <v>6</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1"/>
      <c r="BS18" s="24" t="s">
        <v>8</v>
      </c>
    </row>
    <row r="19" spans="2:71" ht="14.45" customHeight="1">
      <c r="B19" s="28"/>
      <c r="C19" s="29"/>
      <c r="D19" s="37" t="s">
        <v>39</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1"/>
      <c r="BS19" s="24" t="s">
        <v>8</v>
      </c>
    </row>
    <row r="20" spans="2:71" ht="264.95" customHeight="1">
      <c r="B20" s="28"/>
      <c r="C20" s="29"/>
      <c r="D20" s="29"/>
      <c r="E20" s="361" t="s">
        <v>40</v>
      </c>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29"/>
      <c r="AP20" s="29"/>
      <c r="AQ20" s="31"/>
      <c r="BE20" s="341"/>
      <c r="BS20" s="24" t="s">
        <v>41</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1"/>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41"/>
    </row>
    <row r="23" spans="2:57" s="1" customFormat="1" ht="25.9" customHeight="1">
      <c r="B23" s="41"/>
      <c r="C23" s="42"/>
      <c r="D23" s="43" t="s">
        <v>42</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2">
        <f>ROUND(AG51,2)</f>
        <v>0</v>
      </c>
      <c r="AL23" s="363"/>
      <c r="AM23" s="363"/>
      <c r="AN23" s="363"/>
      <c r="AO23" s="363"/>
      <c r="AP23" s="42"/>
      <c r="AQ23" s="45"/>
      <c r="BE23" s="341"/>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1"/>
    </row>
    <row r="25" spans="2:57" s="1" customFormat="1" ht="13.5">
      <c r="B25" s="41"/>
      <c r="C25" s="42"/>
      <c r="D25" s="42"/>
      <c r="E25" s="42"/>
      <c r="F25" s="42"/>
      <c r="G25" s="42"/>
      <c r="H25" s="42"/>
      <c r="I25" s="42"/>
      <c r="J25" s="42"/>
      <c r="K25" s="42"/>
      <c r="L25" s="364" t="s">
        <v>43</v>
      </c>
      <c r="M25" s="364"/>
      <c r="N25" s="364"/>
      <c r="O25" s="364"/>
      <c r="P25" s="42"/>
      <c r="Q25" s="42"/>
      <c r="R25" s="42"/>
      <c r="S25" s="42"/>
      <c r="T25" s="42"/>
      <c r="U25" s="42"/>
      <c r="V25" s="42"/>
      <c r="W25" s="364" t="s">
        <v>44</v>
      </c>
      <c r="X25" s="364"/>
      <c r="Y25" s="364"/>
      <c r="Z25" s="364"/>
      <c r="AA25" s="364"/>
      <c r="AB25" s="364"/>
      <c r="AC25" s="364"/>
      <c r="AD25" s="364"/>
      <c r="AE25" s="364"/>
      <c r="AF25" s="42"/>
      <c r="AG25" s="42"/>
      <c r="AH25" s="42"/>
      <c r="AI25" s="42"/>
      <c r="AJ25" s="42"/>
      <c r="AK25" s="364" t="s">
        <v>45</v>
      </c>
      <c r="AL25" s="364"/>
      <c r="AM25" s="364"/>
      <c r="AN25" s="364"/>
      <c r="AO25" s="364"/>
      <c r="AP25" s="42"/>
      <c r="AQ25" s="45"/>
      <c r="BE25" s="341"/>
    </row>
    <row r="26" spans="2:57" s="2" customFormat="1" ht="14.45" customHeight="1">
      <c r="B26" s="47"/>
      <c r="C26" s="48"/>
      <c r="D26" s="49" t="s">
        <v>46</v>
      </c>
      <c r="E26" s="48"/>
      <c r="F26" s="49" t="s">
        <v>47</v>
      </c>
      <c r="G26" s="48"/>
      <c r="H26" s="48"/>
      <c r="I26" s="48"/>
      <c r="J26" s="48"/>
      <c r="K26" s="48"/>
      <c r="L26" s="358">
        <v>0.21</v>
      </c>
      <c r="M26" s="343"/>
      <c r="N26" s="343"/>
      <c r="O26" s="343"/>
      <c r="P26" s="48"/>
      <c r="Q26" s="48"/>
      <c r="R26" s="48"/>
      <c r="S26" s="48"/>
      <c r="T26" s="48"/>
      <c r="U26" s="48"/>
      <c r="V26" s="48"/>
      <c r="W26" s="342">
        <f>ROUND(AZ51,2)</f>
        <v>0</v>
      </c>
      <c r="X26" s="343"/>
      <c r="Y26" s="343"/>
      <c r="Z26" s="343"/>
      <c r="AA26" s="343"/>
      <c r="AB26" s="343"/>
      <c r="AC26" s="343"/>
      <c r="AD26" s="343"/>
      <c r="AE26" s="343"/>
      <c r="AF26" s="48"/>
      <c r="AG26" s="48"/>
      <c r="AH26" s="48"/>
      <c r="AI26" s="48"/>
      <c r="AJ26" s="48"/>
      <c r="AK26" s="342">
        <f>ROUND(AV51,2)</f>
        <v>0</v>
      </c>
      <c r="AL26" s="343"/>
      <c r="AM26" s="343"/>
      <c r="AN26" s="343"/>
      <c r="AO26" s="343"/>
      <c r="AP26" s="48"/>
      <c r="AQ26" s="50"/>
      <c r="BE26" s="341"/>
    </row>
    <row r="27" spans="2:57" s="2" customFormat="1" ht="14.45" customHeight="1">
      <c r="B27" s="47"/>
      <c r="C27" s="48"/>
      <c r="D27" s="48"/>
      <c r="E27" s="48"/>
      <c r="F27" s="49" t="s">
        <v>48</v>
      </c>
      <c r="G27" s="48"/>
      <c r="H27" s="48"/>
      <c r="I27" s="48"/>
      <c r="J27" s="48"/>
      <c r="K27" s="48"/>
      <c r="L27" s="358">
        <v>0.15</v>
      </c>
      <c r="M27" s="343"/>
      <c r="N27" s="343"/>
      <c r="O27" s="343"/>
      <c r="P27" s="48"/>
      <c r="Q27" s="48"/>
      <c r="R27" s="48"/>
      <c r="S27" s="48"/>
      <c r="T27" s="48"/>
      <c r="U27" s="48"/>
      <c r="V27" s="48"/>
      <c r="W27" s="342">
        <f>ROUND(BA51,2)</f>
        <v>0</v>
      </c>
      <c r="X27" s="343"/>
      <c r="Y27" s="343"/>
      <c r="Z27" s="343"/>
      <c r="AA27" s="343"/>
      <c r="AB27" s="343"/>
      <c r="AC27" s="343"/>
      <c r="AD27" s="343"/>
      <c r="AE27" s="343"/>
      <c r="AF27" s="48"/>
      <c r="AG27" s="48"/>
      <c r="AH27" s="48"/>
      <c r="AI27" s="48"/>
      <c r="AJ27" s="48"/>
      <c r="AK27" s="342">
        <f>ROUND(AW51,2)</f>
        <v>0</v>
      </c>
      <c r="AL27" s="343"/>
      <c r="AM27" s="343"/>
      <c r="AN27" s="343"/>
      <c r="AO27" s="343"/>
      <c r="AP27" s="48"/>
      <c r="AQ27" s="50"/>
      <c r="BE27" s="341"/>
    </row>
    <row r="28" spans="2:57" s="2" customFormat="1" ht="14.45" customHeight="1" hidden="1">
      <c r="B28" s="47"/>
      <c r="C28" s="48"/>
      <c r="D28" s="48"/>
      <c r="E28" s="48"/>
      <c r="F28" s="49" t="s">
        <v>49</v>
      </c>
      <c r="G28" s="48"/>
      <c r="H28" s="48"/>
      <c r="I28" s="48"/>
      <c r="J28" s="48"/>
      <c r="K28" s="48"/>
      <c r="L28" s="358">
        <v>0.21</v>
      </c>
      <c r="M28" s="343"/>
      <c r="N28" s="343"/>
      <c r="O28" s="343"/>
      <c r="P28" s="48"/>
      <c r="Q28" s="48"/>
      <c r="R28" s="48"/>
      <c r="S28" s="48"/>
      <c r="T28" s="48"/>
      <c r="U28" s="48"/>
      <c r="V28" s="48"/>
      <c r="W28" s="342">
        <f>ROUND(BB51,2)</f>
        <v>0</v>
      </c>
      <c r="X28" s="343"/>
      <c r="Y28" s="343"/>
      <c r="Z28" s="343"/>
      <c r="AA28" s="343"/>
      <c r="AB28" s="343"/>
      <c r="AC28" s="343"/>
      <c r="AD28" s="343"/>
      <c r="AE28" s="343"/>
      <c r="AF28" s="48"/>
      <c r="AG28" s="48"/>
      <c r="AH28" s="48"/>
      <c r="AI28" s="48"/>
      <c r="AJ28" s="48"/>
      <c r="AK28" s="342">
        <v>0</v>
      </c>
      <c r="AL28" s="343"/>
      <c r="AM28" s="343"/>
      <c r="AN28" s="343"/>
      <c r="AO28" s="343"/>
      <c r="AP28" s="48"/>
      <c r="AQ28" s="50"/>
      <c r="BE28" s="341"/>
    </row>
    <row r="29" spans="2:57" s="2" customFormat="1" ht="14.45" customHeight="1" hidden="1">
      <c r="B29" s="47"/>
      <c r="C29" s="48"/>
      <c r="D29" s="48"/>
      <c r="E29" s="48"/>
      <c r="F29" s="49" t="s">
        <v>50</v>
      </c>
      <c r="G29" s="48"/>
      <c r="H29" s="48"/>
      <c r="I29" s="48"/>
      <c r="J29" s="48"/>
      <c r="K29" s="48"/>
      <c r="L29" s="358">
        <v>0.15</v>
      </c>
      <c r="M29" s="343"/>
      <c r="N29" s="343"/>
      <c r="O29" s="343"/>
      <c r="P29" s="48"/>
      <c r="Q29" s="48"/>
      <c r="R29" s="48"/>
      <c r="S29" s="48"/>
      <c r="T29" s="48"/>
      <c r="U29" s="48"/>
      <c r="V29" s="48"/>
      <c r="W29" s="342">
        <f>ROUND(BC51,2)</f>
        <v>0</v>
      </c>
      <c r="X29" s="343"/>
      <c r="Y29" s="343"/>
      <c r="Z29" s="343"/>
      <c r="AA29" s="343"/>
      <c r="AB29" s="343"/>
      <c r="AC29" s="343"/>
      <c r="AD29" s="343"/>
      <c r="AE29" s="343"/>
      <c r="AF29" s="48"/>
      <c r="AG29" s="48"/>
      <c r="AH29" s="48"/>
      <c r="AI29" s="48"/>
      <c r="AJ29" s="48"/>
      <c r="AK29" s="342">
        <v>0</v>
      </c>
      <c r="AL29" s="343"/>
      <c r="AM29" s="343"/>
      <c r="AN29" s="343"/>
      <c r="AO29" s="343"/>
      <c r="AP29" s="48"/>
      <c r="AQ29" s="50"/>
      <c r="BE29" s="341"/>
    </row>
    <row r="30" spans="2:57" s="2" customFormat="1" ht="14.45" customHeight="1" hidden="1">
      <c r="B30" s="47"/>
      <c r="C30" s="48"/>
      <c r="D30" s="48"/>
      <c r="E30" s="48"/>
      <c r="F30" s="49" t="s">
        <v>51</v>
      </c>
      <c r="G30" s="48"/>
      <c r="H30" s="48"/>
      <c r="I30" s="48"/>
      <c r="J30" s="48"/>
      <c r="K30" s="48"/>
      <c r="L30" s="358">
        <v>0</v>
      </c>
      <c r="M30" s="343"/>
      <c r="N30" s="343"/>
      <c r="O30" s="343"/>
      <c r="P30" s="48"/>
      <c r="Q30" s="48"/>
      <c r="R30" s="48"/>
      <c r="S30" s="48"/>
      <c r="T30" s="48"/>
      <c r="U30" s="48"/>
      <c r="V30" s="48"/>
      <c r="W30" s="342">
        <f>ROUND(BD51,2)</f>
        <v>0</v>
      </c>
      <c r="X30" s="343"/>
      <c r="Y30" s="343"/>
      <c r="Z30" s="343"/>
      <c r="AA30" s="343"/>
      <c r="AB30" s="343"/>
      <c r="AC30" s="343"/>
      <c r="AD30" s="343"/>
      <c r="AE30" s="343"/>
      <c r="AF30" s="48"/>
      <c r="AG30" s="48"/>
      <c r="AH30" s="48"/>
      <c r="AI30" s="48"/>
      <c r="AJ30" s="48"/>
      <c r="AK30" s="342">
        <v>0</v>
      </c>
      <c r="AL30" s="343"/>
      <c r="AM30" s="343"/>
      <c r="AN30" s="343"/>
      <c r="AO30" s="343"/>
      <c r="AP30" s="48"/>
      <c r="AQ30" s="50"/>
      <c r="BE30" s="341"/>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1"/>
    </row>
    <row r="32" spans="2:57" s="1" customFormat="1" ht="25.9" customHeight="1">
      <c r="B32" s="41"/>
      <c r="C32" s="51"/>
      <c r="D32" s="52" t="s">
        <v>52</v>
      </c>
      <c r="E32" s="53"/>
      <c r="F32" s="53"/>
      <c r="G32" s="53"/>
      <c r="H32" s="53"/>
      <c r="I32" s="53"/>
      <c r="J32" s="53"/>
      <c r="K32" s="53"/>
      <c r="L32" s="53"/>
      <c r="M32" s="53"/>
      <c r="N32" s="53"/>
      <c r="O32" s="53"/>
      <c r="P32" s="53"/>
      <c r="Q32" s="53"/>
      <c r="R32" s="53"/>
      <c r="S32" s="53"/>
      <c r="T32" s="54" t="s">
        <v>53</v>
      </c>
      <c r="U32" s="53"/>
      <c r="V32" s="53"/>
      <c r="W32" s="53"/>
      <c r="X32" s="344" t="s">
        <v>54</v>
      </c>
      <c r="Y32" s="345"/>
      <c r="Z32" s="345"/>
      <c r="AA32" s="345"/>
      <c r="AB32" s="345"/>
      <c r="AC32" s="53"/>
      <c r="AD32" s="53"/>
      <c r="AE32" s="53"/>
      <c r="AF32" s="53"/>
      <c r="AG32" s="53"/>
      <c r="AH32" s="53"/>
      <c r="AI32" s="53"/>
      <c r="AJ32" s="53"/>
      <c r="AK32" s="346">
        <f>SUM(AK23:AK30)</f>
        <v>0</v>
      </c>
      <c r="AL32" s="345"/>
      <c r="AM32" s="345"/>
      <c r="AN32" s="345"/>
      <c r="AO32" s="347"/>
      <c r="AP32" s="51"/>
      <c r="AQ32" s="55"/>
      <c r="BE32" s="341"/>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55</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2016-081</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78" t="str">
        <f>K6</f>
        <v>II/268 x III/2683 Malobratřice, úprava nehodové křižovatky</v>
      </c>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23</v>
      </c>
      <c r="D44" s="63"/>
      <c r="E44" s="63"/>
      <c r="F44" s="63"/>
      <c r="G44" s="63"/>
      <c r="H44" s="63"/>
      <c r="I44" s="63"/>
      <c r="J44" s="63"/>
      <c r="K44" s="63"/>
      <c r="L44" s="72" t="str">
        <f>IF(K8="","",K8)</f>
        <v>Malobratřice</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80" t="str">
        <f>IF(AN8="","",AN8)</f>
        <v>19. 2. 2018</v>
      </c>
      <c r="AN44" s="380"/>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27</v>
      </c>
      <c r="D46" s="63"/>
      <c r="E46" s="63"/>
      <c r="F46" s="63"/>
      <c r="G46" s="63"/>
      <c r="H46" s="63"/>
      <c r="I46" s="63"/>
      <c r="J46" s="63"/>
      <c r="K46" s="63"/>
      <c r="L46" s="66" t="str">
        <f>IF(E11="","",E11)</f>
        <v>Krajská správa a údržba silnic Středočeského kraje</v>
      </c>
      <c r="M46" s="63"/>
      <c r="N46" s="63"/>
      <c r="O46" s="63"/>
      <c r="P46" s="63"/>
      <c r="Q46" s="63"/>
      <c r="R46" s="63"/>
      <c r="S46" s="63"/>
      <c r="T46" s="63"/>
      <c r="U46" s="63"/>
      <c r="V46" s="63"/>
      <c r="W46" s="63"/>
      <c r="X46" s="63"/>
      <c r="Y46" s="63"/>
      <c r="Z46" s="63"/>
      <c r="AA46" s="63"/>
      <c r="AB46" s="63"/>
      <c r="AC46" s="63"/>
      <c r="AD46" s="63"/>
      <c r="AE46" s="63"/>
      <c r="AF46" s="63"/>
      <c r="AG46" s="63"/>
      <c r="AH46" s="63"/>
      <c r="AI46" s="65" t="s">
        <v>35</v>
      </c>
      <c r="AJ46" s="63"/>
      <c r="AK46" s="63"/>
      <c r="AL46" s="63"/>
      <c r="AM46" s="370" t="str">
        <f>IF(E17="","",E17)</f>
        <v>CR Project s.r.o.</v>
      </c>
      <c r="AN46" s="370"/>
      <c r="AO46" s="370"/>
      <c r="AP46" s="370"/>
      <c r="AQ46" s="63"/>
      <c r="AR46" s="61"/>
      <c r="AS46" s="371" t="s">
        <v>56</v>
      </c>
      <c r="AT46" s="372"/>
      <c r="AU46" s="74"/>
      <c r="AV46" s="74"/>
      <c r="AW46" s="74"/>
      <c r="AX46" s="74"/>
      <c r="AY46" s="74"/>
      <c r="AZ46" s="74"/>
      <c r="BA46" s="74"/>
      <c r="BB46" s="74"/>
      <c r="BC46" s="74"/>
      <c r="BD46" s="75"/>
    </row>
    <row r="47" spans="2:56" s="1" customFormat="1" ht="13.5">
      <c r="B47" s="41"/>
      <c r="C47" s="65" t="s">
        <v>33</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3"/>
      <c r="AT47" s="374"/>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5"/>
      <c r="AT48" s="376"/>
      <c r="AU48" s="42"/>
      <c r="AV48" s="42"/>
      <c r="AW48" s="42"/>
      <c r="AX48" s="42"/>
      <c r="AY48" s="42"/>
      <c r="AZ48" s="42"/>
      <c r="BA48" s="42"/>
      <c r="BB48" s="42"/>
      <c r="BC48" s="42"/>
      <c r="BD48" s="78"/>
    </row>
    <row r="49" spans="2:56" s="1" customFormat="1" ht="29.25" customHeight="1">
      <c r="B49" s="41"/>
      <c r="C49" s="368" t="s">
        <v>57</v>
      </c>
      <c r="D49" s="369"/>
      <c r="E49" s="369"/>
      <c r="F49" s="369"/>
      <c r="G49" s="369"/>
      <c r="H49" s="79"/>
      <c r="I49" s="377" t="s">
        <v>58</v>
      </c>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81" t="s">
        <v>59</v>
      </c>
      <c r="AH49" s="369"/>
      <c r="AI49" s="369"/>
      <c r="AJ49" s="369"/>
      <c r="AK49" s="369"/>
      <c r="AL49" s="369"/>
      <c r="AM49" s="369"/>
      <c r="AN49" s="377" t="s">
        <v>60</v>
      </c>
      <c r="AO49" s="369"/>
      <c r="AP49" s="369"/>
      <c r="AQ49" s="80" t="s">
        <v>61</v>
      </c>
      <c r="AR49" s="61"/>
      <c r="AS49" s="81" t="s">
        <v>62</v>
      </c>
      <c r="AT49" s="82" t="s">
        <v>63</v>
      </c>
      <c r="AU49" s="82" t="s">
        <v>64</v>
      </c>
      <c r="AV49" s="82" t="s">
        <v>65</v>
      </c>
      <c r="AW49" s="82" t="s">
        <v>66</v>
      </c>
      <c r="AX49" s="82" t="s">
        <v>67</v>
      </c>
      <c r="AY49" s="82" t="s">
        <v>68</v>
      </c>
      <c r="AZ49" s="82" t="s">
        <v>69</v>
      </c>
      <c r="BA49" s="82" t="s">
        <v>70</v>
      </c>
      <c r="BB49" s="82" t="s">
        <v>71</v>
      </c>
      <c r="BC49" s="82" t="s">
        <v>72</v>
      </c>
      <c r="BD49" s="83" t="s">
        <v>73</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74</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56">
        <f>ROUND(AG52+AG56,2)</f>
        <v>0</v>
      </c>
      <c r="AH51" s="356"/>
      <c r="AI51" s="356"/>
      <c r="AJ51" s="356"/>
      <c r="AK51" s="356"/>
      <c r="AL51" s="356"/>
      <c r="AM51" s="356"/>
      <c r="AN51" s="357">
        <f aca="true" t="shared" si="0" ref="AN51:AN58">SUM(AG51,AT51)</f>
        <v>0</v>
      </c>
      <c r="AO51" s="357"/>
      <c r="AP51" s="357"/>
      <c r="AQ51" s="89" t="s">
        <v>21</v>
      </c>
      <c r="AR51" s="71"/>
      <c r="AS51" s="90">
        <f>ROUND(AS52+AS56,2)</f>
        <v>0</v>
      </c>
      <c r="AT51" s="91">
        <f aca="true" t="shared" si="1" ref="AT51:AT58">ROUND(SUM(AV51:AW51),2)</f>
        <v>0</v>
      </c>
      <c r="AU51" s="92">
        <f>ROUND(AU52+AU56,5)</f>
        <v>0</v>
      </c>
      <c r="AV51" s="91">
        <f>ROUND(AZ51*L26,2)</f>
        <v>0</v>
      </c>
      <c r="AW51" s="91">
        <f>ROUND(BA51*L27,2)</f>
        <v>0</v>
      </c>
      <c r="AX51" s="91">
        <f>ROUND(BB51*L26,2)</f>
        <v>0</v>
      </c>
      <c r="AY51" s="91">
        <f>ROUND(BC51*L27,2)</f>
        <v>0</v>
      </c>
      <c r="AZ51" s="91">
        <f>ROUND(AZ52+AZ56,2)</f>
        <v>0</v>
      </c>
      <c r="BA51" s="91">
        <f>ROUND(BA52+BA56,2)</f>
        <v>0</v>
      </c>
      <c r="BB51" s="91">
        <f>ROUND(BB52+BB56,2)</f>
        <v>0</v>
      </c>
      <c r="BC51" s="91">
        <f>ROUND(BC52+BC56,2)</f>
        <v>0</v>
      </c>
      <c r="BD51" s="93">
        <f>ROUND(BD52+BD56,2)</f>
        <v>0</v>
      </c>
      <c r="BS51" s="94" t="s">
        <v>75</v>
      </c>
      <c r="BT51" s="94" t="s">
        <v>76</v>
      </c>
      <c r="BU51" s="95" t="s">
        <v>77</v>
      </c>
      <c r="BV51" s="94" t="s">
        <v>78</v>
      </c>
      <c r="BW51" s="94" t="s">
        <v>7</v>
      </c>
      <c r="BX51" s="94" t="s">
        <v>79</v>
      </c>
      <c r="CL51" s="94" t="s">
        <v>21</v>
      </c>
    </row>
    <row r="52" spans="2:91" s="5" customFormat="1" ht="16.5" customHeight="1">
      <c r="B52" s="96"/>
      <c r="C52" s="97"/>
      <c r="D52" s="366" t="s">
        <v>80</v>
      </c>
      <c r="E52" s="366"/>
      <c r="F52" s="366"/>
      <c r="G52" s="366"/>
      <c r="H52" s="366"/>
      <c r="I52" s="98"/>
      <c r="J52" s="366" t="s">
        <v>81</v>
      </c>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55">
        <f>ROUND(SUM(AG53:AG55),2)</f>
        <v>0</v>
      </c>
      <c r="AH52" s="354"/>
      <c r="AI52" s="354"/>
      <c r="AJ52" s="354"/>
      <c r="AK52" s="354"/>
      <c r="AL52" s="354"/>
      <c r="AM52" s="354"/>
      <c r="AN52" s="353">
        <f t="shared" si="0"/>
        <v>0</v>
      </c>
      <c r="AO52" s="354"/>
      <c r="AP52" s="354"/>
      <c r="AQ52" s="99" t="s">
        <v>82</v>
      </c>
      <c r="AR52" s="100"/>
      <c r="AS52" s="101">
        <f>ROUND(SUM(AS53:AS55),2)</f>
        <v>0</v>
      </c>
      <c r="AT52" s="102">
        <f t="shared" si="1"/>
        <v>0</v>
      </c>
      <c r="AU52" s="103">
        <f>ROUND(SUM(AU53:AU55),5)</f>
        <v>0</v>
      </c>
      <c r="AV52" s="102">
        <f>ROUND(AZ52*L26,2)</f>
        <v>0</v>
      </c>
      <c r="AW52" s="102">
        <f>ROUND(BA52*L27,2)</f>
        <v>0</v>
      </c>
      <c r="AX52" s="102">
        <f>ROUND(BB52*L26,2)</f>
        <v>0</v>
      </c>
      <c r="AY52" s="102">
        <f>ROUND(BC52*L27,2)</f>
        <v>0</v>
      </c>
      <c r="AZ52" s="102">
        <f>ROUND(SUM(AZ53:AZ55),2)</f>
        <v>0</v>
      </c>
      <c r="BA52" s="102">
        <f>ROUND(SUM(BA53:BA55),2)</f>
        <v>0</v>
      </c>
      <c r="BB52" s="102">
        <f>ROUND(SUM(BB53:BB55),2)</f>
        <v>0</v>
      </c>
      <c r="BC52" s="102">
        <f>ROUND(SUM(BC53:BC55),2)</f>
        <v>0</v>
      </c>
      <c r="BD52" s="104">
        <f>ROUND(SUM(BD53:BD55),2)</f>
        <v>0</v>
      </c>
      <c r="BS52" s="105" t="s">
        <v>75</v>
      </c>
      <c r="BT52" s="105" t="s">
        <v>83</v>
      </c>
      <c r="BU52" s="105" t="s">
        <v>77</v>
      </c>
      <c r="BV52" s="105" t="s">
        <v>78</v>
      </c>
      <c r="BW52" s="105" t="s">
        <v>84</v>
      </c>
      <c r="BX52" s="105" t="s">
        <v>7</v>
      </c>
      <c r="CL52" s="105" t="s">
        <v>21</v>
      </c>
      <c r="CM52" s="105" t="s">
        <v>85</v>
      </c>
    </row>
    <row r="53" spans="1:90" s="6" customFormat="1" ht="16.5" customHeight="1">
      <c r="A53" s="106" t="s">
        <v>86</v>
      </c>
      <c r="B53" s="107"/>
      <c r="C53" s="108"/>
      <c r="D53" s="108"/>
      <c r="E53" s="367" t="s">
        <v>87</v>
      </c>
      <c r="F53" s="367"/>
      <c r="G53" s="367"/>
      <c r="H53" s="367"/>
      <c r="I53" s="367"/>
      <c r="J53" s="108"/>
      <c r="K53" s="367" t="s">
        <v>88</v>
      </c>
      <c r="L53" s="367"/>
      <c r="M53" s="367"/>
      <c r="N53" s="367"/>
      <c r="O53" s="367"/>
      <c r="P53" s="367"/>
      <c r="Q53" s="367"/>
      <c r="R53" s="367"/>
      <c r="S53" s="367"/>
      <c r="T53" s="367"/>
      <c r="U53" s="367"/>
      <c r="V53" s="367"/>
      <c r="W53" s="367"/>
      <c r="X53" s="367"/>
      <c r="Y53" s="367"/>
      <c r="Z53" s="367"/>
      <c r="AA53" s="367"/>
      <c r="AB53" s="367"/>
      <c r="AC53" s="367"/>
      <c r="AD53" s="367"/>
      <c r="AE53" s="367"/>
      <c r="AF53" s="367"/>
      <c r="AG53" s="351">
        <f>'SO.101.A - SO.101.A - Kom...'!J29</f>
        <v>0</v>
      </c>
      <c r="AH53" s="352"/>
      <c r="AI53" s="352"/>
      <c r="AJ53" s="352"/>
      <c r="AK53" s="352"/>
      <c r="AL53" s="352"/>
      <c r="AM53" s="352"/>
      <c r="AN53" s="351">
        <f t="shared" si="0"/>
        <v>0</v>
      </c>
      <c r="AO53" s="352"/>
      <c r="AP53" s="352"/>
      <c r="AQ53" s="109" t="s">
        <v>89</v>
      </c>
      <c r="AR53" s="110"/>
      <c r="AS53" s="111">
        <v>0</v>
      </c>
      <c r="AT53" s="112">
        <f t="shared" si="1"/>
        <v>0</v>
      </c>
      <c r="AU53" s="113">
        <f>'SO.101.A - SO.101.A - Kom...'!P98</f>
        <v>0</v>
      </c>
      <c r="AV53" s="112">
        <f>'SO.101.A - SO.101.A - Kom...'!J32</f>
        <v>0</v>
      </c>
      <c r="AW53" s="112">
        <f>'SO.101.A - SO.101.A - Kom...'!J33</f>
        <v>0</v>
      </c>
      <c r="AX53" s="112">
        <f>'SO.101.A - SO.101.A - Kom...'!J34</f>
        <v>0</v>
      </c>
      <c r="AY53" s="112">
        <f>'SO.101.A - SO.101.A - Kom...'!J35</f>
        <v>0</v>
      </c>
      <c r="AZ53" s="112">
        <f>'SO.101.A - SO.101.A - Kom...'!F32</f>
        <v>0</v>
      </c>
      <c r="BA53" s="112">
        <f>'SO.101.A - SO.101.A - Kom...'!F33</f>
        <v>0</v>
      </c>
      <c r="BB53" s="112">
        <f>'SO.101.A - SO.101.A - Kom...'!F34</f>
        <v>0</v>
      </c>
      <c r="BC53" s="112">
        <f>'SO.101.A - SO.101.A - Kom...'!F35</f>
        <v>0</v>
      </c>
      <c r="BD53" s="114">
        <f>'SO.101.A - SO.101.A - Kom...'!F36</f>
        <v>0</v>
      </c>
      <c r="BT53" s="115" t="s">
        <v>85</v>
      </c>
      <c r="BV53" s="115" t="s">
        <v>78</v>
      </c>
      <c r="BW53" s="115" t="s">
        <v>90</v>
      </c>
      <c r="BX53" s="115" t="s">
        <v>84</v>
      </c>
      <c r="CL53" s="115" t="s">
        <v>21</v>
      </c>
    </row>
    <row r="54" spans="1:90" s="6" customFormat="1" ht="16.5" customHeight="1">
      <c r="A54" s="106" t="s">
        <v>86</v>
      </c>
      <c r="B54" s="107"/>
      <c r="C54" s="108"/>
      <c r="D54" s="108"/>
      <c r="E54" s="367" t="s">
        <v>91</v>
      </c>
      <c r="F54" s="367"/>
      <c r="G54" s="367"/>
      <c r="H54" s="367"/>
      <c r="I54" s="367"/>
      <c r="J54" s="108"/>
      <c r="K54" s="367" t="s">
        <v>92</v>
      </c>
      <c r="L54" s="367"/>
      <c r="M54" s="367"/>
      <c r="N54" s="367"/>
      <c r="O54" s="367"/>
      <c r="P54" s="367"/>
      <c r="Q54" s="367"/>
      <c r="R54" s="367"/>
      <c r="S54" s="367"/>
      <c r="T54" s="367"/>
      <c r="U54" s="367"/>
      <c r="V54" s="367"/>
      <c r="W54" s="367"/>
      <c r="X54" s="367"/>
      <c r="Y54" s="367"/>
      <c r="Z54" s="367"/>
      <c r="AA54" s="367"/>
      <c r="AB54" s="367"/>
      <c r="AC54" s="367"/>
      <c r="AD54" s="367"/>
      <c r="AE54" s="367"/>
      <c r="AF54" s="367"/>
      <c r="AG54" s="351">
        <f>'SO.102 - SO.102 - Propustky'!J29</f>
        <v>0</v>
      </c>
      <c r="AH54" s="352"/>
      <c r="AI54" s="352"/>
      <c r="AJ54" s="352"/>
      <c r="AK54" s="352"/>
      <c r="AL54" s="352"/>
      <c r="AM54" s="352"/>
      <c r="AN54" s="351">
        <f t="shared" si="0"/>
        <v>0</v>
      </c>
      <c r="AO54" s="352"/>
      <c r="AP54" s="352"/>
      <c r="AQ54" s="109" t="s">
        <v>89</v>
      </c>
      <c r="AR54" s="110"/>
      <c r="AS54" s="111">
        <v>0</v>
      </c>
      <c r="AT54" s="112">
        <f t="shared" si="1"/>
        <v>0</v>
      </c>
      <c r="AU54" s="113">
        <f>'SO.102 - SO.102 - Propustky'!P92</f>
        <v>0</v>
      </c>
      <c r="AV54" s="112">
        <f>'SO.102 - SO.102 - Propustky'!J32</f>
        <v>0</v>
      </c>
      <c r="AW54" s="112">
        <f>'SO.102 - SO.102 - Propustky'!J33</f>
        <v>0</v>
      </c>
      <c r="AX54" s="112">
        <f>'SO.102 - SO.102 - Propustky'!J34</f>
        <v>0</v>
      </c>
      <c r="AY54" s="112">
        <f>'SO.102 - SO.102 - Propustky'!J35</f>
        <v>0</v>
      </c>
      <c r="AZ54" s="112">
        <f>'SO.102 - SO.102 - Propustky'!F32</f>
        <v>0</v>
      </c>
      <c r="BA54" s="112">
        <f>'SO.102 - SO.102 - Propustky'!F33</f>
        <v>0</v>
      </c>
      <c r="BB54" s="112">
        <f>'SO.102 - SO.102 - Propustky'!F34</f>
        <v>0</v>
      </c>
      <c r="BC54" s="112">
        <f>'SO.102 - SO.102 - Propustky'!F35</f>
        <v>0</v>
      </c>
      <c r="BD54" s="114">
        <f>'SO.102 - SO.102 - Propustky'!F36</f>
        <v>0</v>
      </c>
      <c r="BT54" s="115" t="s">
        <v>85</v>
      </c>
      <c r="BV54" s="115" t="s">
        <v>78</v>
      </c>
      <c r="BW54" s="115" t="s">
        <v>93</v>
      </c>
      <c r="BX54" s="115" t="s">
        <v>84</v>
      </c>
      <c r="CL54" s="115" t="s">
        <v>21</v>
      </c>
    </row>
    <row r="55" spans="1:90" s="6" customFormat="1" ht="16.5" customHeight="1">
      <c r="A55" s="106" t="s">
        <v>86</v>
      </c>
      <c r="B55" s="107"/>
      <c r="C55" s="108"/>
      <c r="D55" s="108"/>
      <c r="E55" s="367" t="s">
        <v>94</v>
      </c>
      <c r="F55" s="367"/>
      <c r="G55" s="367"/>
      <c r="H55" s="367"/>
      <c r="I55" s="367"/>
      <c r="J55" s="108"/>
      <c r="K55" s="367" t="s">
        <v>95</v>
      </c>
      <c r="L55" s="367"/>
      <c r="M55" s="367"/>
      <c r="N55" s="367"/>
      <c r="O55" s="367"/>
      <c r="P55" s="367"/>
      <c r="Q55" s="367"/>
      <c r="R55" s="367"/>
      <c r="S55" s="367"/>
      <c r="T55" s="367"/>
      <c r="U55" s="367"/>
      <c r="V55" s="367"/>
      <c r="W55" s="367"/>
      <c r="X55" s="367"/>
      <c r="Y55" s="367"/>
      <c r="Z55" s="367"/>
      <c r="AA55" s="367"/>
      <c r="AB55" s="367"/>
      <c r="AC55" s="367"/>
      <c r="AD55" s="367"/>
      <c r="AE55" s="367"/>
      <c r="AF55" s="367"/>
      <c r="AG55" s="351">
        <f>'VoN.A - Vedlejší a ostatn...'!J29</f>
        <v>0</v>
      </c>
      <c r="AH55" s="352"/>
      <c r="AI55" s="352"/>
      <c r="AJ55" s="352"/>
      <c r="AK55" s="352"/>
      <c r="AL55" s="352"/>
      <c r="AM55" s="352"/>
      <c r="AN55" s="351">
        <f t="shared" si="0"/>
        <v>0</v>
      </c>
      <c r="AO55" s="352"/>
      <c r="AP55" s="352"/>
      <c r="AQ55" s="109" t="s">
        <v>89</v>
      </c>
      <c r="AR55" s="110"/>
      <c r="AS55" s="111">
        <v>0</v>
      </c>
      <c r="AT55" s="112">
        <f t="shared" si="1"/>
        <v>0</v>
      </c>
      <c r="AU55" s="113">
        <f>'VoN.A - Vedlejší a ostatn...'!P85</f>
        <v>0</v>
      </c>
      <c r="AV55" s="112">
        <f>'VoN.A - Vedlejší a ostatn...'!J32</f>
        <v>0</v>
      </c>
      <c r="AW55" s="112">
        <f>'VoN.A - Vedlejší a ostatn...'!J33</f>
        <v>0</v>
      </c>
      <c r="AX55" s="112">
        <f>'VoN.A - Vedlejší a ostatn...'!J34</f>
        <v>0</v>
      </c>
      <c r="AY55" s="112">
        <f>'VoN.A - Vedlejší a ostatn...'!J35</f>
        <v>0</v>
      </c>
      <c r="AZ55" s="112">
        <f>'VoN.A - Vedlejší a ostatn...'!F32</f>
        <v>0</v>
      </c>
      <c r="BA55" s="112">
        <f>'VoN.A - Vedlejší a ostatn...'!F33</f>
        <v>0</v>
      </c>
      <c r="BB55" s="112">
        <f>'VoN.A - Vedlejší a ostatn...'!F34</f>
        <v>0</v>
      </c>
      <c r="BC55" s="112">
        <f>'VoN.A - Vedlejší a ostatn...'!F35</f>
        <v>0</v>
      </c>
      <c r="BD55" s="114">
        <f>'VoN.A - Vedlejší a ostatn...'!F36</f>
        <v>0</v>
      </c>
      <c r="BT55" s="115" t="s">
        <v>85</v>
      </c>
      <c r="BV55" s="115" t="s">
        <v>78</v>
      </c>
      <c r="BW55" s="115" t="s">
        <v>96</v>
      </c>
      <c r="BX55" s="115" t="s">
        <v>84</v>
      </c>
      <c r="CL55" s="115" t="s">
        <v>21</v>
      </c>
    </row>
    <row r="56" spans="2:91" s="5" customFormat="1" ht="16.5" customHeight="1">
      <c r="B56" s="96"/>
      <c r="C56" s="97"/>
      <c r="D56" s="366" t="s">
        <v>97</v>
      </c>
      <c r="E56" s="366"/>
      <c r="F56" s="366"/>
      <c r="G56" s="366"/>
      <c r="H56" s="366"/>
      <c r="I56" s="98"/>
      <c r="J56" s="366" t="s">
        <v>98</v>
      </c>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55">
        <f>ROUND(SUM(AG57:AG58),2)</f>
        <v>0</v>
      </c>
      <c r="AH56" s="354"/>
      <c r="AI56" s="354"/>
      <c r="AJ56" s="354"/>
      <c r="AK56" s="354"/>
      <c r="AL56" s="354"/>
      <c r="AM56" s="354"/>
      <c r="AN56" s="353">
        <f t="shared" si="0"/>
        <v>0</v>
      </c>
      <c r="AO56" s="354"/>
      <c r="AP56" s="354"/>
      <c r="AQ56" s="99" t="s">
        <v>82</v>
      </c>
      <c r="AR56" s="100"/>
      <c r="AS56" s="101">
        <f>ROUND(SUM(AS57:AS58),2)</f>
        <v>0</v>
      </c>
      <c r="AT56" s="102">
        <f t="shared" si="1"/>
        <v>0</v>
      </c>
      <c r="AU56" s="103">
        <f>ROUND(SUM(AU57:AU58),5)</f>
        <v>0</v>
      </c>
      <c r="AV56" s="102">
        <f>ROUND(AZ56*L26,2)</f>
        <v>0</v>
      </c>
      <c r="AW56" s="102">
        <f>ROUND(BA56*L27,2)</f>
        <v>0</v>
      </c>
      <c r="AX56" s="102">
        <f>ROUND(BB56*L26,2)</f>
        <v>0</v>
      </c>
      <c r="AY56" s="102">
        <f>ROUND(BC56*L27,2)</f>
        <v>0</v>
      </c>
      <c r="AZ56" s="102">
        <f>ROUND(SUM(AZ57:AZ58),2)</f>
        <v>0</v>
      </c>
      <c r="BA56" s="102">
        <f>ROUND(SUM(BA57:BA58),2)</f>
        <v>0</v>
      </c>
      <c r="BB56" s="102">
        <f>ROUND(SUM(BB57:BB58),2)</f>
        <v>0</v>
      </c>
      <c r="BC56" s="102">
        <f>ROUND(SUM(BC57:BC58),2)</f>
        <v>0</v>
      </c>
      <c r="BD56" s="104">
        <f>ROUND(SUM(BD57:BD58),2)</f>
        <v>0</v>
      </c>
      <c r="BS56" s="105" t="s">
        <v>75</v>
      </c>
      <c r="BT56" s="105" t="s">
        <v>83</v>
      </c>
      <c r="BU56" s="105" t="s">
        <v>77</v>
      </c>
      <c r="BV56" s="105" t="s">
        <v>78</v>
      </c>
      <c r="BW56" s="105" t="s">
        <v>99</v>
      </c>
      <c r="BX56" s="105" t="s">
        <v>7</v>
      </c>
      <c r="CL56" s="105" t="s">
        <v>21</v>
      </c>
      <c r="CM56" s="105" t="s">
        <v>85</v>
      </c>
    </row>
    <row r="57" spans="1:90" s="6" customFormat="1" ht="16.5" customHeight="1">
      <c r="A57" s="106" t="s">
        <v>86</v>
      </c>
      <c r="B57" s="107"/>
      <c r="C57" s="108"/>
      <c r="D57" s="108"/>
      <c r="E57" s="367" t="s">
        <v>100</v>
      </c>
      <c r="F57" s="367"/>
      <c r="G57" s="367"/>
      <c r="H57" s="367"/>
      <c r="I57" s="367"/>
      <c r="J57" s="108"/>
      <c r="K57" s="367" t="s">
        <v>101</v>
      </c>
      <c r="L57" s="367"/>
      <c r="M57" s="367"/>
      <c r="N57" s="367"/>
      <c r="O57" s="367"/>
      <c r="P57" s="367"/>
      <c r="Q57" s="367"/>
      <c r="R57" s="367"/>
      <c r="S57" s="367"/>
      <c r="T57" s="367"/>
      <c r="U57" s="367"/>
      <c r="V57" s="367"/>
      <c r="W57" s="367"/>
      <c r="X57" s="367"/>
      <c r="Y57" s="367"/>
      <c r="Z57" s="367"/>
      <c r="AA57" s="367"/>
      <c r="AB57" s="367"/>
      <c r="AC57" s="367"/>
      <c r="AD57" s="367"/>
      <c r="AE57" s="367"/>
      <c r="AF57" s="367"/>
      <c r="AG57" s="351">
        <f>'SO.101.B - SO.101.B - Kom...'!J29</f>
        <v>0</v>
      </c>
      <c r="AH57" s="352"/>
      <c r="AI57" s="352"/>
      <c r="AJ57" s="352"/>
      <c r="AK57" s="352"/>
      <c r="AL57" s="352"/>
      <c r="AM57" s="352"/>
      <c r="AN57" s="351">
        <f t="shared" si="0"/>
        <v>0</v>
      </c>
      <c r="AO57" s="352"/>
      <c r="AP57" s="352"/>
      <c r="AQ57" s="109" t="s">
        <v>89</v>
      </c>
      <c r="AR57" s="110"/>
      <c r="AS57" s="111">
        <v>0</v>
      </c>
      <c r="AT57" s="112">
        <f t="shared" si="1"/>
        <v>0</v>
      </c>
      <c r="AU57" s="113">
        <f>'SO.101.B - SO.101.B - Kom...'!P96</f>
        <v>0</v>
      </c>
      <c r="AV57" s="112">
        <f>'SO.101.B - SO.101.B - Kom...'!J32</f>
        <v>0</v>
      </c>
      <c r="AW57" s="112">
        <f>'SO.101.B - SO.101.B - Kom...'!J33</f>
        <v>0</v>
      </c>
      <c r="AX57" s="112">
        <f>'SO.101.B - SO.101.B - Kom...'!J34</f>
        <v>0</v>
      </c>
      <c r="AY57" s="112">
        <f>'SO.101.B - SO.101.B - Kom...'!J35</f>
        <v>0</v>
      </c>
      <c r="AZ57" s="112">
        <f>'SO.101.B - SO.101.B - Kom...'!F32</f>
        <v>0</v>
      </c>
      <c r="BA57" s="112">
        <f>'SO.101.B - SO.101.B - Kom...'!F33</f>
        <v>0</v>
      </c>
      <c r="BB57" s="112">
        <f>'SO.101.B - SO.101.B - Kom...'!F34</f>
        <v>0</v>
      </c>
      <c r="BC57" s="112">
        <f>'SO.101.B - SO.101.B - Kom...'!F35</f>
        <v>0</v>
      </c>
      <c r="BD57" s="114">
        <f>'SO.101.B - SO.101.B - Kom...'!F36</f>
        <v>0</v>
      </c>
      <c r="BT57" s="115" t="s">
        <v>85</v>
      </c>
      <c r="BV57" s="115" t="s">
        <v>78</v>
      </c>
      <c r="BW57" s="115" t="s">
        <v>102</v>
      </c>
      <c r="BX57" s="115" t="s">
        <v>99</v>
      </c>
      <c r="CL57" s="115" t="s">
        <v>21</v>
      </c>
    </row>
    <row r="58" spans="1:90" s="6" customFormat="1" ht="16.5" customHeight="1">
      <c r="A58" s="106" t="s">
        <v>86</v>
      </c>
      <c r="B58" s="107"/>
      <c r="C58" s="108"/>
      <c r="D58" s="108"/>
      <c r="E58" s="367" t="s">
        <v>103</v>
      </c>
      <c r="F58" s="367"/>
      <c r="G58" s="367"/>
      <c r="H58" s="367"/>
      <c r="I58" s="367"/>
      <c r="J58" s="108"/>
      <c r="K58" s="367" t="s">
        <v>95</v>
      </c>
      <c r="L58" s="367"/>
      <c r="M58" s="367"/>
      <c r="N58" s="367"/>
      <c r="O58" s="367"/>
      <c r="P58" s="367"/>
      <c r="Q58" s="367"/>
      <c r="R58" s="367"/>
      <c r="S58" s="367"/>
      <c r="T58" s="367"/>
      <c r="U58" s="367"/>
      <c r="V58" s="367"/>
      <c r="W58" s="367"/>
      <c r="X58" s="367"/>
      <c r="Y58" s="367"/>
      <c r="Z58" s="367"/>
      <c r="AA58" s="367"/>
      <c r="AB58" s="367"/>
      <c r="AC58" s="367"/>
      <c r="AD58" s="367"/>
      <c r="AE58" s="367"/>
      <c r="AF58" s="367"/>
      <c r="AG58" s="351">
        <f>'VoN.B - Vedlejší a ostatn...'!J29</f>
        <v>0</v>
      </c>
      <c r="AH58" s="352"/>
      <c r="AI58" s="352"/>
      <c r="AJ58" s="352"/>
      <c r="AK58" s="352"/>
      <c r="AL58" s="352"/>
      <c r="AM58" s="352"/>
      <c r="AN58" s="351">
        <f t="shared" si="0"/>
        <v>0</v>
      </c>
      <c r="AO58" s="352"/>
      <c r="AP58" s="352"/>
      <c r="AQ58" s="109" t="s">
        <v>89</v>
      </c>
      <c r="AR58" s="110"/>
      <c r="AS58" s="116">
        <v>0</v>
      </c>
      <c r="AT58" s="117">
        <f t="shared" si="1"/>
        <v>0</v>
      </c>
      <c r="AU58" s="118">
        <f>'VoN.B - Vedlejší a ostatn...'!P85</f>
        <v>0</v>
      </c>
      <c r="AV58" s="117">
        <f>'VoN.B - Vedlejší a ostatn...'!J32</f>
        <v>0</v>
      </c>
      <c r="AW58" s="117">
        <f>'VoN.B - Vedlejší a ostatn...'!J33</f>
        <v>0</v>
      </c>
      <c r="AX58" s="117">
        <f>'VoN.B - Vedlejší a ostatn...'!J34</f>
        <v>0</v>
      </c>
      <c r="AY58" s="117">
        <f>'VoN.B - Vedlejší a ostatn...'!J35</f>
        <v>0</v>
      </c>
      <c r="AZ58" s="117">
        <f>'VoN.B - Vedlejší a ostatn...'!F32</f>
        <v>0</v>
      </c>
      <c r="BA58" s="117">
        <f>'VoN.B - Vedlejší a ostatn...'!F33</f>
        <v>0</v>
      </c>
      <c r="BB58" s="117">
        <f>'VoN.B - Vedlejší a ostatn...'!F34</f>
        <v>0</v>
      </c>
      <c r="BC58" s="117">
        <f>'VoN.B - Vedlejší a ostatn...'!F35</f>
        <v>0</v>
      </c>
      <c r="BD58" s="119">
        <f>'VoN.B - Vedlejší a ostatn...'!F36</f>
        <v>0</v>
      </c>
      <c r="BT58" s="115" t="s">
        <v>85</v>
      </c>
      <c r="BV58" s="115" t="s">
        <v>78</v>
      </c>
      <c r="BW58" s="115" t="s">
        <v>104</v>
      </c>
      <c r="BX58" s="115" t="s">
        <v>99</v>
      </c>
      <c r="CL58" s="115" t="s">
        <v>21</v>
      </c>
    </row>
    <row r="59" spans="2:44" s="1" customFormat="1" ht="30" customHeight="1">
      <c r="B59" s="41"/>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1"/>
    </row>
    <row r="60" spans="2:44" s="1" customFormat="1" ht="6.95" customHeight="1">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61"/>
    </row>
  </sheetData>
  <sheetProtection algorithmName="SHA-512" hashValue="6BB2Hc7cc0mKGueAr7ygkWi9NyilOrUXvhxrmrg+PC1AqQiaXIRnworze5RKJD+FEMTDCr7nvYrkivMbhSHJkQ==" saltValue="gWys9auY2F+8IJWOgsMy5W8xwdMiiV+A5fipHI3nOVedVgmhNDn7CpSISMpDCaquc9igNYgVV5eyJTeVC677Hg==" spinCount="100000" sheet="1" objects="1" scenarios="1" formatColumns="0" formatRows="0"/>
  <mergeCells count="65">
    <mergeCell ref="AS46:AT48"/>
    <mergeCell ref="AN49:AP49"/>
    <mergeCell ref="L42:AO42"/>
    <mergeCell ref="AM44:AN44"/>
    <mergeCell ref="I49:AF49"/>
    <mergeCell ref="AG49:AM49"/>
    <mergeCell ref="K6:AO6"/>
    <mergeCell ref="J52:AF52"/>
    <mergeCell ref="W29:AE29"/>
    <mergeCell ref="AK29:AO29"/>
    <mergeCell ref="E58:I58"/>
    <mergeCell ref="C49:G49"/>
    <mergeCell ref="D52:H52"/>
    <mergeCell ref="E53:I53"/>
    <mergeCell ref="E54:I54"/>
    <mergeCell ref="E55:I55"/>
    <mergeCell ref="D56:H56"/>
    <mergeCell ref="E57:I57"/>
    <mergeCell ref="AM46:AP46"/>
    <mergeCell ref="K53:AF53"/>
    <mergeCell ref="K54:AF54"/>
    <mergeCell ref="K55:AF55"/>
    <mergeCell ref="W26:AE26"/>
    <mergeCell ref="AK26:AO26"/>
    <mergeCell ref="L27:O27"/>
    <mergeCell ref="W27:AE27"/>
    <mergeCell ref="AK27:AO27"/>
    <mergeCell ref="AN58:AP58"/>
    <mergeCell ref="AG58:AM58"/>
    <mergeCell ref="AG51:AM51"/>
    <mergeCell ref="AN51:AP51"/>
    <mergeCell ref="L29:O29"/>
    <mergeCell ref="L30:O30"/>
    <mergeCell ref="AK30:AO30"/>
    <mergeCell ref="J56:AF56"/>
    <mergeCell ref="K57:AF57"/>
    <mergeCell ref="K58:AF58"/>
    <mergeCell ref="AN57:AP57"/>
    <mergeCell ref="AN53:AP53"/>
    <mergeCell ref="AN52:AP52"/>
    <mergeCell ref="AG52:AM52"/>
    <mergeCell ref="AG53:AM53"/>
    <mergeCell ref="AN54:AP54"/>
    <mergeCell ref="AG54:AM54"/>
    <mergeCell ref="AN55:AP55"/>
    <mergeCell ref="AG55:AM55"/>
    <mergeCell ref="AN56:AP56"/>
    <mergeCell ref="AG56:AM56"/>
    <mergeCell ref="AG57:AM57"/>
    <mergeCell ref="BE5:BE32"/>
    <mergeCell ref="W30:AE30"/>
    <mergeCell ref="X32:AB32"/>
    <mergeCell ref="AK32:AO32"/>
    <mergeCell ref="AR2:BE2"/>
    <mergeCell ref="K5:AO5"/>
    <mergeCell ref="W28:AE28"/>
    <mergeCell ref="AK28:AO28"/>
    <mergeCell ref="L28:O28"/>
    <mergeCell ref="E14:AJ14"/>
    <mergeCell ref="E20:AN20"/>
    <mergeCell ref="AK23:AO23"/>
    <mergeCell ref="L25:O25"/>
    <mergeCell ref="W25:AE25"/>
    <mergeCell ref="AK25:AO25"/>
    <mergeCell ref="L26:O26"/>
  </mergeCells>
  <hyperlinks>
    <hyperlink ref="K1:S1" location="C2" display="1) Rekapitulace stavby"/>
    <hyperlink ref="W1:AI1" location="C51" display="2) Rekapitulace objektů stavby a soupisů prací"/>
    <hyperlink ref="A53" location="'SO.101.A - SO.101.A - Kom...'!C2" display="/"/>
    <hyperlink ref="A54" location="'SO.102 - SO.102 - Propustky'!C2" display="/"/>
    <hyperlink ref="A55" location="'VoN.A - Vedlejší a ostatn...'!C2" display="/"/>
    <hyperlink ref="A57" location="'SO.101.B - SO.101.B - Kom...'!C2" display="/"/>
    <hyperlink ref="A58" location="'VoN.B - Vedlejší a ostatn...'!C2" display="/"/>
  </hyperlinks>
  <printOptions/>
  <pageMargins left="0.5905511811023623" right="0.5905511811023623" top="0.5905511811023623" bottom="0.5905511811023623" header="0" footer="0"/>
  <pageSetup fitToHeight="0" fitToWidth="1" horizontalDpi="600" verticalDpi="600" orientation="portrait" paperSize="9" scale="70"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25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105</v>
      </c>
      <c r="G1" s="390" t="s">
        <v>106</v>
      </c>
      <c r="H1" s="390"/>
      <c r="I1" s="124"/>
      <c r="J1" s="123" t="s">
        <v>107</v>
      </c>
      <c r="K1" s="122" t="s">
        <v>108</v>
      </c>
      <c r="L1" s="123" t="s">
        <v>109</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48"/>
      <c r="M2" s="348"/>
      <c r="N2" s="348"/>
      <c r="O2" s="348"/>
      <c r="P2" s="348"/>
      <c r="Q2" s="348"/>
      <c r="R2" s="348"/>
      <c r="S2" s="348"/>
      <c r="T2" s="348"/>
      <c r="U2" s="348"/>
      <c r="V2" s="348"/>
      <c r="AT2" s="24" t="s">
        <v>90</v>
      </c>
    </row>
    <row r="3" spans="2:46" ht="6.95" customHeight="1">
      <c r="B3" s="25"/>
      <c r="C3" s="26"/>
      <c r="D3" s="26"/>
      <c r="E3" s="26"/>
      <c r="F3" s="26"/>
      <c r="G3" s="26"/>
      <c r="H3" s="26"/>
      <c r="I3" s="125"/>
      <c r="J3" s="26"/>
      <c r="K3" s="27"/>
      <c r="AT3" s="24" t="s">
        <v>85</v>
      </c>
    </row>
    <row r="4" spans="2:46" ht="36.95" customHeight="1">
      <c r="B4" s="28"/>
      <c r="C4" s="29"/>
      <c r="D4" s="30" t="s">
        <v>110</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16.5" customHeight="1">
      <c r="B7" s="28"/>
      <c r="C7" s="29"/>
      <c r="D7" s="29"/>
      <c r="E7" s="382" t="str">
        <f>'Rekapitulace stavby'!K6</f>
        <v>II/268 x III/2683 Malobratřice, úprava nehodové křižovatky</v>
      </c>
      <c r="F7" s="383"/>
      <c r="G7" s="383"/>
      <c r="H7" s="383"/>
      <c r="I7" s="126"/>
      <c r="J7" s="29"/>
      <c r="K7" s="31"/>
    </row>
    <row r="8" spans="2:11" ht="13.5">
      <c r="B8" s="28"/>
      <c r="C8" s="29"/>
      <c r="D8" s="37" t="s">
        <v>111</v>
      </c>
      <c r="E8" s="29"/>
      <c r="F8" s="29"/>
      <c r="G8" s="29"/>
      <c r="H8" s="29"/>
      <c r="I8" s="126"/>
      <c r="J8" s="29"/>
      <c r="K8" s="31"/>
    </row>
    <row r="9" spans="2:11" s="1" customFormat="1" ht="16.5" customHeight="1">
      <c r="B9" s="41"/>
      <c r="C9" s="42"/>
      <c r="D9" s="42"/>
      <c r="E9" s="382" t="s">
        <v>112</v>
      </c>
      <c r="F9" s="384"/>
      <c r="G9" s="384"/>
      <c r="H9" s="384"/>
      <c r="I9" s="127"/>
      <c r="J9" s="42"/>
      <c r="K9" s="45"/>
    </row>
    <row r="10" spans="2:11" s="1" customFormat="1" ht="13.5">
      <c r="B10" s="41"/>
      <c r="C10" s="42"/>
      <c r="D10" s="37" t="s">
        <v>113</v>
      </c>
      <c r="E10" s="42"/>
      <c r="F10" s="42"/>
      <c r="G10" s="42"/>
      <c r="H10" s="42"/>
      <c r="I10" s="127"/>
      <c r="J10" s="42"/>
      <c r="K10" s="45"/>
    </row>
    <row r="11" spans="2:11" s="1" customFormat="1" ht="36.95" customHeight="1">
      <c r="B11" s="41"/>
      <c r="C11" s="42"/>
      <c r="D11" s="42"/>
      <c r="E11" s="385" t="s">
        <v>114</v>
      </c>
      <c r="F11" s="384"/>
      <c r="G11" s="384"/>
      <c r="H11" s="384"/>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20</v>
      </c>
      <c r="E13" s="42"/>
      <c r="F13" s="35" t="s">
        <v>21</v>
      </c>
      <c r="G13" s="42"/>
      <c r="H13" s="42"/>
      <c r="I13" s="128" t="s">
        <v>22</v>
      </c>
      <c r="J13" s="35" t="s">
        <v>21</v>
      </c>
      <c r="K13" s="45"/>
    </row>
    <row r="14" spans="2:11" s="1" customFormat="1" ht="14.45" customHeight="1">
      <c r="B14" s="41"/>
      <c r="C14" s="42"/>
      <c r="D14" s="37" t="s">
        <v>23</v>
      </c>
      <c r="E14" s="42"/>
      <c r="F14" s="35" t="s">
        <v>24</v>
      </c>
      <c r="G14" s="42"/>
      <c r="H14" s="42"/>
      <c r="I14" s="128" t="s">
        <v>25</v>
      </c>
      <c r="J14" s="129" t="str">
        <f>'Rekapitulace stavby'!AN8</f>
        <v>19. 2. 2018</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27</v>
      </c>
      <c r="E16" s="42"/>
      <c r="F16" s="42"/>
      <c r="G16" s="42"/>
      <c r="H16" s="42"/>
      <c r="I16" s="128" t="s">
        <v>28</v>
      </c>
      <c r="J16" s="35" t="s">
        <v>29</v>
      </c>
      <c r="K16" s="45"/>
    </row>
    <row r="17" spans="2:11" s="1" customFormat="1" ht="18" customHeight="1">
      <c r="B17" s="41"/>
      <c r="C17" s="42"/>
      <c r="D17" s="42"/>
      <c r="E17" s="35" t="s">
        <v>30</v>
      </c>
      <c r="F17" s="42"/>
      <c r="G17" s="42"/>
      <c r="H17" s="42"/>
      <c r="I17" s="128" t="s">
        <v>31</v>
      </c>
      <c r="J17" s="35" t="s">
        <v>32</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33</v>
      </c>
      <c r="E19" s="42"/>
      <c r="F19" s="42"/>
      <c r="G19" s="42"/>
      <c r="H19" s="42"/>
      <c r="I19" s="128"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31</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35</v>
      </c>
      <c r="E22" s="42"/>
      <c r="F22" s="42"/>
      <c r="G22" s="42"/>
      <c r="H22" s="42"/>
      <c r="I22" s="128" t="s">
        <v>28</v>
      </c>
      <c r="J22" s="35" t="s">
        <v>36</v>
      </c>
      <c r="K22" s="45"/>
    </row>
    <row r="23" spans="2:11" s="1" customFormat="1" ht="18" customHeight="1">
      <c r="B23" s="41"/>
      <c r="C23" s="42"/>
      <c r="D23" s="42"/>
      <c r="E23" s="35" t="s">
        <v>37</v>
      </c>
      <c r="F23" s="42"/>
      <c r="G23" s="42"/>
      <c r="H23" s="42"/>
      <c r="I23" s="128" t="s">
        <v>31</v>
      </c>
      <c r="J23" s="35" t="s">
        <v>38</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39</v>
      </c>
      <c r="E25" s="42"/>
      <c r="F25" s="42"/>
      <c r="G25" s="42"/>
      <c r="H25" s="42"/>
      <c r="I25" s="127"/>
      <c r="J25" s="42"/>
      <c r="K25" s="45"/>
    </row>
    <row r="26" spans="2:11" s="7" customFormat="1" ht="228" customHeight="1">
      <c r="B26" s="130"/>
      <c r="C26" s="131"/>
      <c r="D26" s="131"/>
      <c r="E26" s="361" t="s">
        <v>115</v>
      </c>
      <c r="F26" s="361"/>
      <c r="G26" s="361"/>
      <c r="H26" s="361"/>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42</v>
      </c>
      <c r="E29" s="42"/>
      <c r="F29" s="42"/>
      <c r="G29" s="42"/>
      <c r="H29" s="42"/>
      <c r="I29" s="127"/>
      <c r="J29" s="137">
        <f>ROUND(J98,2)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44</v>
      </c>
      <c r="G31" s="42"/>
      <c r="H31" s="42"/>
      <c r="I31" s="138" t="s">
        <v>43</v>
      </c>
      <c r="J31" s="46" t="s">
        <v>45</v>
      </c>
      <c r="K31" s="45"/>
    </row>
    <row r="32" spans="2:11" s="1" customFormat="1" ht="14.45" customHeight="1">
      <c r="B32" s="41"/>
      <c r="C32" s="42"/>
      <c r="D32" s="49" t="s">
        <v>46</v>
      </c>
      <c r="E32" s="49" t="s">
        <v>47</v>
      </c>
      <c r="F32" s="139">
        <f>ROUND(SUM(BE98:BE258),2)</f>
        <v>0</v>
      </c>
      <c r="G32" s="42"/>
      <c r="H32" s="42"/>
      <c r="I32" s="140">
        <v>0.21</v>
      </c>
      <c r="J32" s="139">
        <f>ROUND(ROUND((SUM(BE98:BE258)),2)*I32,2)</f>
        <v>0</v>
      </c>
      <c r="K32" s="45"/>
    </row>
    <row r="33" spans="2:11" s="1" customFormat="1" ht="14.45" customHeight="1">
      <c r="B33" s="41"/>
      <c r="C33" s="42"/>
      <c r="D33" s="42"/>
      <c r="E33" s="49" t="s">
        <v>48</v>
      </c>
      <c r="F33" s="139">
        <f>ROUND(SUM(BF98:BF258),2)</f>
        <v>0</v>
      </c>
      <c r="G33" s="42"/>
      <c r="H33" s="42"/>
      <c r="I33" s="140">
        <v>0.15</v>
      </c>
      <c r="J33" s="139">
        <f>ROUND(ROUND((SUM(BF98:BF258)),2)*I33,2)</f>
        <v>0</v>
      </c>
      <c r="K33" s="45"/>
    </row>
    <row r="34" spans="2:11" s="1" customFormat="1" ht="14.45" customHeight="1" hidden="1">
      <c r="B34" s="41"/>
      <c r="C34" s="42"/>
      <c r="D34" s="42"/>
      <c r="E34" s="49" t="s">
        <v>49</v>
      </c>
      <c r="F34" s="139">
        <f>ROUND(SUM(BG98:BG258),2)</f>
        <v>0</v>
      </c>
      <c r="G34" s="42"/>
      <c r="H34" s="42"/>
      <c r="I34" s="140">
        <v>0.21</v>
      </c>
      <c r="J34" s="139">
        <v>0</v>
      </c>
      <c r="K34" s="45"/>
    </row>
    <row r="35" spans="2:11" s="1" customFormat="1" ht="14.45" customHeight="1" hidden="1">
      <c r="B35" s="41"/>
      <c r="C35" s="42"/>
      <c r="D35" s="42"/>
      <c r="E35" s="49" t="s">
        <v>50</v>
      </c>
      <c r="F35" s="139">
        <f>ROUND(SUM(BH98:BH258),2)</f>
        <v>0</v>
      </c>
      <c r="G35" s="42"/>
      <c r="H35" s="42"/>
      <c r="I35" s="140">
        <v>0.15</v>
      </c>
      <c r="J35" s="139">
        <v>0</v>
      </c>
      <c r="K35" s="45"/>
    </row>
    <row r="36" spans="2:11" s="1" customFormat="1" ht="14.45" customHeight="1" hidden="1">
      <c r="B36" s="41"/>
      <c r="C36" s="42"/>
      <c r="D36" s="42"/>
      <c r="E36" s="49" t="s">
        <v>51</v>
      </c>
      <c r="F36" s="139">
        <f>ROUND(SUM(BI98:BI258),2)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52</v>
      </c>
      <c r="E38" s="79"/>
      <c r="F38" s="79"/>
      <c r="G38" s="143" t="s">
        <v>53</v>
      </c>
      <c r="H38" s="144" t="s">
        <v>54</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116</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16.5" customHeight="1">
      <c r="B47" s="41"/>
      <c r="C47" s="42"/>
      <c r="D47" s="42"/>
      <c r="E47" s="382" t="str">
        <f>E7</f>
        <v>II/268 x III/2683 Malobratřice, úprava nehodové křižovatky</v>
      </c>
      <c r="F47" s="383"/>
      <c r="G47" s="383"/>
      <c r="H47" s="383"/>
      <c r="I47" s="127"/>
      <c r="J47" s="42"/>
      <c r="K47" s="45"/>
    </row>
    <row r="48" spans="2:11" ht="13.5">
      <c r="B48" s="28"/>
      <c r="C48" s="37" t="s">
        <v>111</v>
      </c>
      <c r="D48" s="29"/>
      <c r="E48" s="29"/>
      <c r="F48" s="29"/>
      <c r="G48" s="29"/>
      <c r="H48" s="29"/>
      <c r="I48" s="126"/>
      <c r="J48" s="29"/>
      <c r="K48" s="31"/>
    </row>
    <row r="49" spans="2:11" s="1" customFormat="1" ht="16.5" customHeight="1">
      <c r="B49" s="41"/>
      <c r="C49" s="42"/>
      <c r="D49" s="42"/>
      <c r="E49" s="382" t="s">
        <v>112</v>
      </c>
      <c r="F49" s="384"/>
      <c r="G49" s="384"/>
      <c r="H49" s="384"/>
      <c r="I49" s="127"/>
      <c r="J49" s="42"/>
      <c r="K49" s="45"/>
    </row>
    <row r="50" spans="2:11" s="1" customFormat="1" ht="14.45" customHeight="1">
      <c r="B50" s="41"/>
      <c r="C50" s="37" t="s">
        <v>113</v>
      </c>
      <c r="D50" s="42"/>
      <c r="E50" s="42"/>
      <c r="F50" s="42"/>
      <c r="G50" s="42"/>
      <c r="H50" s="42"/>
      <c r="I50" s="127"/>
      <c r="J50" s="42"/>
      <c r="K50" s="45"/>
    </row>
    <row r="51" spans="2:11" s="1" customFormat="1" ht="17.25" customHeight="1">
      <c r="B51" s="41"/>
      <c r="C51" s="42"/>
      <c r="D51" s="42"/>
      <c r="E51" s="385" t="str">
        <f>E11</f>
        <v>SO.101.A - SO.101.A - Komunikace a odvodnění</v>
      </c>
      <c r="F51" s="384"/>
      <c r="G51" s="384"/>
      <c r="H51" s="384"/>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23</v>
      </c>
      <c r="D53" s="42"/>
      <c r="E53" s="42"/>
      <c r="F53" s="35" t="str">
        <f>F14</f>
        <v>Malobratřice</v>
      </c>
      <c r="G53" s="42"/>
      <c r="H53" s="42"/>
      <c r="I53" s="128" t="s">
        <v>25</v>
      </c>
      <c r="J53" s="129" t="str">
        <f>IF(J14="","",J14)</f>
        <v>19. 2. 2018</v>
      </c>
      <c r="K53" s="45"/>
    </row>
    <row r="54" spans="2:11" s="1" customFormat="1" ht="6.95" customHeight="1">
      <c r="B54" s="41"/>
      <c r="C54" s="42"/>
      <c r="D54" s="42"/>
      <c r="E54" s="42"/>
      <c r="F54" s="42"/>
      <c r="G54" s="42"/>
      <c r="H54" s="42"/>
      <c r="I54" s="127"/>
      <c r="J54" s="42"/>
      <c r="K54" s="45"/>
    </row>
    <row r="55" spans="2:11" s="1" customFormat="1" ht="13.5">
      <c r="B55" s="41"/>
      <c r="C55" s="37" t="s">
        <v>27</v>
      </c>
      <c r="D55" s="42"/>
      <c r="E55" s="42"/>
      <c r="F55" s="35" t="str">
        <f>E17</f>
        <v>Krajská správa a údržba silnic Středočeského kraje</v>
      </c>
      <c r="G55" s="42"/>
      <c r="H55" s="42"/>
      <c r="I55" s="128" t="s">
        <v>35</v>
      </c>
      <c r="J55" s="361" t="str">
        <f>E23</f>
        <v>CR Project s.r.o.</v>
      </c>
      <c r="K55" s="45"/>
    </row>
    <row r="56" spans="2:11" s="1" customFormat="1" ht="14.45" customHeight="1">
      <c r="B56" s="41"/>
      <c r="C56" s="37" t="s">
        <v>33</v>
      </c>
      <c r="D56" s="42"/>
      <c r="E56" s="42"/>
      <c r="F56" s="35" t="str">
        <f>IF(E20="","",E20)</f>
        <v/>
      </c>
      <c r="G56" s="42"/>
      <c r="H56" s="42"/>
      <c r="I56" s="127"/>
      <c r="J56" s="386"/>
      <c r="K56" s="45"/>
    </row>
    <row r="57" spans="2:11" s="1" customFormat="1" ht="10.35" customHeight="1">
      <c r="B57" s="41"/>
      <c r="C57" s="42"/>
      <c r="D57" s="42"/>
      <c r="E57" s="42"/>
      <c r="F57" s="42"/>
      <c r="G57" s="42"/>
      <c r="H57" s="42"/>
      <c r="I57" s="127"/>
      <c r="J57" s="42"/>
      <c r="K57" s="45"/>
    </row>
    <row r="58" spans="2:11" s="1" customFormat="1" ht="29.25" customHeight="1">
      <c r="B58" s="41"/>
      <c r="C58" s="153" t="s">
        <v>117</v>
      </c>
      <c r="D58" s="141"/>
      <c r="E58" s="141"/>
      <c r="F58" s="141"/>
      <c r="G58" s="141"/>
      <c r="H58" s="141"/>
      <c r="I58" s="154"/>
      <c r="J58" s="155" t="s">
        <v>118</v>
      </c>
      <c r="K58" s="156"/>
    </row>
    <row r="59" spans="2:11" s="1" customFormat="1" ht="10.35" customHeight="1">
      <c r="B59" s="41"/>
      <c r="C59" s="42"/>
      <c r="D59" s="42"/>
      <c r="E59" s="42"/>
      <c r="F59" s="42"/>
      <c r="G59" s="42"/>
      <c r="H59" s="42"/>
      <c r="I59" s="127"/>
      <c r="J59" s="42"/>
      <c r="K59" s="45"/>
    </row>
    <row r="60" spans="2:47" s="1" customFormat="1" ht="29.25" customHeight="1">
      <c r="B60" s="41"/>
      <c r="C60" s="157" t="s">
        <v>119</v>
      </c>
      <c r="D60" s="42"/>
      <c r="E60" s="42"/>
      <c r="F60" s="42"/>
      <c r="G60" s="42"/>
      <c r="H60" s="42"/>
      <c r="I60" s="127"/>
      <c r="J60" s="137">
        <f>J98</f>
        <v>0</v>
      </c>
      <c r="K60" s="45"/>
      <c r="AU60" s="24" t="s">
        <v>120</v>
      </c>
    </row>
    <row r="61" spans="2:11" s="8" customFormat="1" ht="24.95" customHeight="1">
      <c r="B61" s="158"/>
      <c r="C61" s="159"/>
      <c r="D61" s="160" t="s">
        <v>121</v>
      </c>
      <c r="E61" s="161"/>
      <c r="F61" s="161"/>
      <c r="G61" s="161"/>
      <c r="H61" s="161"/>
      <c r="I61" s="162"/>
      <c r="J61" s="163">
        <f>J99</f>
        <v>0</v>
      </c>
      <c r="K61" s="164"/>
    </row>
    <row r="62" spans="2:11" s="9" customFormat="1" ht="19.9" customHeight="1">
      <c r="B62" s="165"/>
      <c r="C62" s="166"/>
      <c r="D62" s="167" t="s">
        <v>122</v>
      </c>
      <c r="E62" s="168"/>
      <c r="F62" s="168"/>
      <c r="G62" s="168"/>
      <c r="H62" s="168"/>
      <c r="I62" s="169"/>
      <c r="J62" s="170">
        <f>J100</f>
        <v>0</v>
      </c>
      <c r="K62" s="171"/>
    </row>
    <row r="63" spans="2:11" s="9" customFormat="1" ht="14.85" customHeight="1">
      <c r="B63" s="165"/>
      <c r="C63" s="166"/>
      <c r="D63" s="167" t="s">
        <v>123</v>
      </c>
      <c r="E63" s="168"/>
      <c r="F63" s="168"/>
      <c r="G63" s="168"/>
      <c r="H63" s="168"/>
      <c r="I63" s="169"/>
      <c r="J63" s="170">
        <f>J101</f>
        <v>0</v>
      </c>
      <c r="K63" s="171"/>
    </row>
    <row r="64" spans="2:11" s="9" customFormat="1" ht="14.85" customHeight="1">
      <c r="B64" s="165"/>
      <c r="C64" s="166"/>
      <c r="D64" s="167" t="s">
        <v>124</v>
      </c>
      <c r="E64" s="168"/>
      <c r="F64" s="168"/>
      <c r="G64" s="168"/>
      <c r="H64" s="168"/>
      <c r="I64" s="169"/>
      <c r="J64" s="170">
        <f>J114</f>
        <v>0</v>
      </c>
      <c r="K64" s="171"/>
    </row>
    <row r="65" spans="2:11" s="9" customFormat="1" ht="19.9" customHeight="1">
      <c r="B65" s="165"/>
      <c r="C65" s="166"/>
      <c r="D65" s="167" t="s">
        <v>125</v>
      </c>
      <c r="E65" s="168"/>
      <c r="F65" s="168"/>
      <c r="G65" s="168"/>
      <c r="H65" s="168"/>
      <c r="I65" s="169"/>
      <c r="J65" s="170">
        <f>J128</f>
        <v>0</v>
      </c>
      <c r="K65" s="171"/>
    </row>
    <row r="66" spans="2:11" s="9" customFormat="1" ht="14.85" customHeight="1">
      <c r="B66" s="165"/>
      <c r="C66" s="166"/>
      <c r="D66" s="167" t="s">
        <v>126</v>
      </c>
      <c r="E66" s="168"/>
      <c r="F66" s="168"/>
      <c r="G66" s="168"/>
      <c r="H66" s="168"/>
      <c r="I66" s="169"/>
      <c r="J66" s="170">
        <f>J129</f>
        <v>0</v>
      </c>
      <c r="K66" s="171"/>
    </row>
    <row r="67" spans="2:11" s="9" customFormat="1" ht="14.85" customHeight="1">
      <c r="B67" s="165"/>
      <c r="C67" s="166"/>
      <c r="D67" s="167" t="s">
        <v>127</v>
      </c>
      <c r="E67" s="168"/>
      <c r="F67" s="168"/>
      <c r="G67" s="168"/>
      <c r="H67" s="168"/>
      <c r="I67" s="169"/>
      <c r="J67" s="170">
        <f>J155</f>
        <v>0</v>
      </c>
      <c r="K67" s="171"/>
    </row>
    <row r="68" spans="2:11" s="9" customFormat="1" ht="14.85" customHeight="1">
      <c r="B68" s="165"/>
      <c r="C68" s="166"/>
      <c r="D68" s="167" t="s">
        <v>128</v>
      </c>
      <c r="E68" s="168"/>
      <c r="F68" s="168"/>
      <c r="G68" s="168"/>
      <c r="H68" s="168"/>
      <c r="I68" s="169"/>
      <c r="J68" s="170">
        <f>J177</f>
        <v>0</v>
      </c>
      <c r="K68" s="171"/>
    </row>
    <row r="69" spans="2:11" s="9" customFormat="1" ht="19.9" customHeight="1">
      <c r="B69" s="165"/>
      <c r="C69" s="166"/>
      <c r="D69" s="167" t="s">
        <v>129</v>
      </c>
      <c r="E69" s="168"/>
      <c r="F69" s="168"/>
      <c r="G69" s="168"/>
      <c r="H69" s="168"/>
      <c r="I69" s="169"/>
      <c r="J69" s="170">
        <f>J180</f>
        <v>0</v>
      </c>
      <c r="K69" s="171"/>
    </row>
    <row r="70" spans="2:11" s="9" customFormat="1" ht="14.85" customHeight="1">
      <c r="B70" s="165"/>
      <c r="C70" s="166"/>
      <c r="D70" s="167" t="s">
        <v>130</v>
      </c>
      <c r="E70" s="168"/>
      <c r="F70" s="168"/>
      <c r="G70" s="168"/>
      <c r="H70" s="168"/>
      <c r="I70" s="169"/>
      <c r="J70" s="170">
        <f>J181</f>
        <v>0</v>
      </c>
      <c r="K70" s="171"/>
    </row>
    <row r="71" spans="2:11" s="9" customFormat="1" ht="14.85" customHeight="1">
      <c r="B71" s="165"/>
      <c r="C71" s="166"/>
      <c r="D71" s="167" t="s">
        <v>131</v>
      </c>
      <c r="E71" s="168"/>
      <c r="F71" s="168"/>
      <c r="G71" s="168"/>
      <c r="H71" s="168"/>
      <c r="I71" s="169"/>
      <c r="J71" s="170">
        <f>J190</f>
        <v>0</v>
      </c>
      <c r="K71" s="171"/>
    </row>
    <row r="72" spans="2:11" s="9" customFormat="1" ht="14.85" customHeight="1">
      <c r="B72" s="165"/>
      <c r="C72" s="166"/>
      <c r="D72" s="167" t="s">
        <v>132</v>
      </c>
      <c r="E72" s="168"/>
      <c r="F72" s="168"/>
      <c r="G72" s="168"/>
      <c r="H72" s="168"/>
      <c r="I72" s="169"/>
      <c r="J72" s="170">
        <f>J195</f>
        <v>0</v>
      </c>
      <c r="K72" s="171"/>
    </row>
    <row r="73" spans="2:11" s="9" customFormat="1" ht="14.85" customHeight="1">
      <c r="B73" s="165"/>
      <c r="C73" s="166"/>
      <c r="D73" s="167" t="s">
        <v>133</v>
      </c>
      <c r="E73" s="168"/>
      <c r="F73" s="168"/>
      <c r="G73" s="168"/>
      <c r="H73" s="168"/>
      <c r="I73" s="169"/>
      <c r="J73" s="170">
        <f>J213</f>
        <v>0</v>
      </c>
      <c r="K73" s="171"/>
    </row>
    <row r="74" spans="2:11" s="9" customFormat="1" ht="14.85" customHeight="1">
      <c r="B74" s="165"/>
      <c r="C74" s="166"/>
      <c r="D74" s="167" t="s">
        <v>134</v>
      </c>
      <c r="E74" s="168"/>
      <c r="F74" s="168"/>
      <c r="G74" s="168"/>
      <c r="H74" s="168"/>
      <c r="I74" s="169"/>
      <c r="J74" s="170">
        <f>J215</f>
        <v>0</v>
      </c>
      <c r="K74" s="171"/>
    </row>
    <row r="75" spans="2:11" s="9" customFormat="1" ht="14.85" customHeight="1">
      <c r="B75" s="165"/>
      <c r="C75" s="166"/>
      <c r="D75" s="167" t="s">
        <v>135</v>
      </c>
      <c r="E75" s="168"/>
      <c r="F75" s="168"/>
      <c r="G75" s="168"/>
      <c r="H75" s="168"/>
      <c r="I75" s="169"/>
      <c r="J75" s="170">
        <f>J240</f>
        <v>0</v>
      </c>
      <c r="K75" s="171"/>
    </row>
    <row r="76" spans="2:11" s="9" customFormat="1" ht="14.85" customHeight="1">
      <c r="B76" s="165"/>
      <c r="C76" s="166"/>
      <c r="D76" s="167" t="s">
        <v>136</v>
      </c>
      <c r="E76" s="168"/>
      <c r="F76" s="168"/>
      <c r="G76" s="168"/>
      <c r="H76" s="168"/>
      <c r="I76" s="169"/>
      <c r="J76" s="170">
        <f>J254</f>
        <v>0</v>
      </c>
      <c r="K76" s="171"/>
    </row>
    <row r="77" spans="2:11" s="1" customFormat="1" ht="21.75" customHeight="1">
      <c r="B77" s="41"/>
      <c r="C77" s="42"/>
      <c r="D77" s="42"/>
      <c r="E77" s="42"/>
      <c r="F77" s="42"/>
      <c r="G77" s="42"/>
      <c r="H77" s="42"/>
      <c r="I77" s="127"/>
      <c r="J77" s="42"/>
      <c r="K77" s="45"/>
    </row>
    <row r="78" spans="2:11" s="1" customFormat="1" ht="6.95" customHeight="1">
      <c r="B78" s="56"/>
      <c r="C78" s="57"/>
      <c r="D78" s="57"/>
      <c r="E78" s="57"/>
      <c r="F78" s="57"/>
      <c r="G78" s="57"/>
      <c r="H78" s="57"/>
      <c r="I78" s="148"/>
      <c r="J78" s="57"/>
      <c r="K78" s="58"/>
    </row>
    <row r="82" spans="2:12" s="1" customFormat="1" ht="6.95" customHeight="1">
      <c r="B82" s="59"/>
      <c r="C82" s="60"/>
      <c r="D82" s="60"/>
      <c r="E82" s="60"/>
      <c r="F82" s="60"/>
      <c r="G82" s="60"/>
      <c r="H82" s="60"/>
      <c r="I82" s="151"/>
      <c r="J82" s="60"/>
      <c r="K82" s="60"/>
      <c r="L82" s="61"/>
    </row>
    <row r="83" spans="2:12" s="1" customFormat="1" ht="36.95" customHeight="1">
      <c r="B83" s="41"/>
      <c r="C83" s="62" t="s">
        <v>137</v>
      </c>
      <c r="D83" s="63"/>
      <c r="E83" s="63"/>
      <c r="F83" s="63"/>
      <c r="G83" s="63"/>
      <c r="H83" s="63"/>
      <c r="I83" s="172"/>
      <c r="J83" s="63"/>
      <c r="K83" s="63"/>
      <c r="L83" s="61"/>
    </row>
    <row r="84" spans="2:12" s="1" customFormat="1" ht="6.95" customHeight="1">
      <c r="B84" s="41"/>
      <c r="C84" s="63"/>
      <c r="D84" s="63"/>
      <c r="E84" s="63"/>
      <c r="F84" s="63"/>
      <c r="G84" s="63"/>
      <c r="H84" s="63"/>
      <c r="I84" s="172"/>
      <c r="J84" s="63"/>
      <c r="K84" s="63"/>
      <c r="L84" s="61"/>
    </row>
    <row r="85" spans="2:12" s="1" customFormat="1" ht="14.45" customHeight="1">
      <c r="B85" s="41"/>
      <c r="C85" s="65" t="s">
        <v>18</v>
      </c>
      <c r="D85" s="63"/>
      <c r="E85" s="63"/>
      <c r="F85" s="63"/>
      <c r="G85" s="63"/>
      <c r="H85" s="63"/>
      <c r="I85" s="172"/>
      <c r="J85" s="63"/>
      <c r="K85" s="63"/>
      <c r="L85" s="61"/>
    </row>
    <row r="86" spans="2:12" s="1" customFormat="1" ht="16.5" customHeight="1">
      <c r="B86" s="41"/>
      <c r="C86" s="63"/>
      <c r="D86" s="63"/>
      <c r="E86" s="387" t="str">
        <f>E7</f>
        <v>II/268 x III/2683 Malobratřice, úprava nehodové křižovatky</v>
      </c>
      <c r="F86" s="388"/>
      <c r="G86" s="388"/>
      <c r="H86" s="388"/>
      <c r="I86" s="172"/>
      <c r="J86" s="63"/>
      <c r="K86" s="63"/>
      <c r="L86" s="61"/>
    </row>
    <row r="87" spans="2:12" ht="13.5">
      <c r="B87" s="28"/>
      <c r="C87" s="65" t="s">
        <v>111</v>
      </c>
      <c r="D87" s="173"/>
      <c r="E87" s="173"/>
      <c r="F87" s="173"/>
      <c r="G87" s="173"/>
      <c r="H87" s="173"/>
      <c r="J87" s="173"/>
      <c r="K87" s="173"/>
      <c r="L87" s="174"/>
    </row>
    <row r="88" spans="2:12" s="1" customFormat="1" ht="16.5" customHeight="1">
      <c r="B88" s="41"/>
      <c r="C88" s="63"/>
      <c r="D88" s="63"/>
      <c r="E88" s="387" t="s">
        <v>112</v>
      </c>
      <c r="F88" s="389"/>
      <c r="G88" s="389"/>
      <c r="H88" s="389"/>
      <c r="I88" s="172"/>
      <c r="J88" s="63"/>
      <c r="K88" s="63"/>
      <c r="L88" s="61"/>
    </row>
    <row r="89" spans="2:12" s="1" customFormat="1" ht="14.45" customHeight="1">
      <c r="B89" s="41"/>
      <c r="C89" s="65" t="s">
        <v>113</v>
      </c>
      <c r="D89" s="63"/>
      <c r="E89" s="63"/>
      <c r="F89" s="63"/>
      <c r="G89" s="63"/>
      <c r="H89" s="63"/>
      <c r="I89" s="172"/>
      <c r="J89" s="63"/>
      <c r="K89" s="63"/>
      <c r="L89" s="61"/>
    </row>
    <row r="90" spans="2:12" s="1" customFormat="1" ht="17.25" customHeight="1">
      <c r="B90" s="41"/>
      <c r="C90" s="63"/>
      <c r="D90" s="63"/>
      <c r="E90" s="378" t="str">
        <f>E11</f>
        <v>SO.101.A - SO.101.A - Komunikace a odvodnění</v>
      </c>
      <c r="F90" s="389"/>
      <c r="G90" s="389"/>
      <c r="H90" s="389"/>
      <c r="I90" s="172"/>
      <c r="J90" s="63"/>
      <c r="K90" s="63"/>
      <c r="L90" s="61"/>
    </row>
    <row r="91" spans="2:12" s="1" customFormat="1" ht="6.95" customHeight="1">
      <c r="B91" s="41"/>
      <c r="C91" s="63"/>
      <c r="D91" s="63"/>
      <c r="E91" s="63"/>
      <c r="F91" s="63"/>
      <c r="G91" s="63"/>
      <c r="H91" s="63"/>
      <c r="I91" s="172"/>
      <c r="J91" s="63"/>
      <c r="K91" s="63"/>
      <c r="L91" s="61"/>
    </row>
    <row r="92" spans="2:12" s="1" customFormat="1" ht="18" customHeight="1">
      <c r="B92" s="41"/>
      <c r="C92" s="65" t="s">
        <v>23</v>
      </c>
      <c r="D92" s="63"/>
      <c r="E92" s="63"/>
      <c r="F92" s="175" t="str">
        <f>F14</f>
        <v>Malobratřice</v>
      </c>
      <c r="G92" s="63"/>
      <c r="H92" s="63"/>
      <c r="I92" s="176" t="s">
        <v>25</v>
      </c>
      <c r="J92" s="73" t="str">
        <f>IF(J14="","",J14)</f>
        <v>19. 2. 2018</v>
      </c>
      <c r="K92" s="63"/>
      <c r="L92" s="61"/>
    </row>
    <row r="93" spans="2:12" s="1" customFormat="1" ht="6.95" customHeight="1">
      <c r="B93" s="41"/>
      <c r="C93" s="63"/>
      <c r="D93" s="63"/>
      <c r="E93" s="63"/>
      <c r="F93" s="63"/>
      <c r="G93" s="63"/>
      <c r="H93" s="63"/>
      <c r="I93" s="172"/>
      <c r="J93" s="63"/>
      <c r="K93" s="63"/>
      <c r="L93" s="61"/>
    </row>
    <row r="94" spans="2:12" s="1" customFormat="1" ht="13.5">
      <c r="B94" s="41"/>
      <c r="C94" s="65" t="s">
        <v>27</v>
      </c>
      <c r="D94" s="63"/>
      <c r="E94" s="63"/>
      <c r="F94" s="175" t="str">
        <f>E17</f>
        <v>Krajská správa a údržba silnic Středočeského kraje</v>
      </c>
      <c r="G94" s="63"/>
      <c r="H94" s="63"/>
      <c r="I94" s="176" t="s">
        <v>35</v>
      </c>
      <c r="J94" s="175" t="str">
        <f>E23</f>
        <v>CR Project s.r.o.</v>
      </c>
      <c r="K94" s="63"/>
      <c r="L94" s="61"/>
    </row>
    <row r="95" spans="2:12" s="1" customFormat="1" ht="14.45" customHeight="1">
      <c r="B95" s="41"/>
      <c r="C95" s="65" t="s">
        <v>33</v>
      </c>
      <c r="D95" s="63"/>
      <c r="E95" s="63"/>
      <c r="F95" s="175" t="str">
        <f>IF(E20="","",E20)</f>
        <v/>
      </c>
      <c r="G95" s="63"/>
      <c r="H95" s="63"/>
      <c r="I95" s="172"/>
      <c r="J95" s="63"/>
      <c r="K95" s="63"/>
      <c r="L95" s="61"/>
    </row>
    <row r="96" spans="2:12" s="1" customFormat="1" ht="10.35" customHeight="1">
      <c r="B96" s="41"/>
      <c r="C96" s="63"/>
      <c r="D96" s="63"/>
      <c r="E96" s="63"/>
      <c r="F96" s="63"/>
      <c r="G96" s="63"/>
      <c r="H96" s="63"/>
      <c r="I96" s="172"/>
      <c r="J96" s="63"/>
      <c r="K96" s="63"/>
      <c r="L96" s="61"/>
    </row>
    <row r="97" spans="2:20" s="10" customFormat="1" ht="29.25" customHeight="1">
      <c r="B97" s="177"/>
      <c r="C97" s="178" t="s">
        <v>138</v>
      </c>
      <c r="D97" s="179" t="s">
        <v>61</v>
      </c>
      <c r="E97" s="179" t="s">
        <v>57</v>
      </c>
      <c r="F97" s="179" t="s">
        <v>139</v>
      </c>
      <c r="G97" s="179" t="s">
        <v>140</v>
      </c>
      <c r="H97" s="179" t="s">
        <v>141</v>
      </c>
      <c r="I97" s="180" t="s">
        <v>142</v>
      </c>
      <c r="J97" s="179" t="s">
        <v>118</v>
      </c>
      <c r="K97" s="181" t="s">
        <v>143</v>
      </c>
      <c r="L97" s="182"/>
      <c r="M97" s="81" t="s">
        <v>144</v>
      </c>
      <c r="N97" s="82" t="s">
        <v>46</v>
      </c>
      <c r="O97" s="82" t="s">
        <v>145</v>
      </c>
      <c r="P97" s="82" t="s">
        <v>146</v>
      </c>
      <c r="Q97" s="82" t="s">
        <v>147</v>
      </c>
      <c r="R97" s="82" t="s">
        <v>148</v>
      </c>
      <c r="S97" s="82" t="s">
        <v>149</v>
      </c>
      <c r="T97" s="83" t="s">
        <v>150</v>
      </c>
    </row>
    <row r="98" spans="2:63" s="1" customFormat="1" ht="29.25" customHeight="1">
      <c r="B98" s="41"/>
      <c r="C98" s="87" t="s">
        <v>119</v>
      </c>
      <c r="D98" s="63"/>
      <c r="E98" s="63"/>
      <c r="F98" s="63"/>
      <c r="G98" s="63"/>
      <c r="H98" s="63"/>
      <c r="I98" s="172"/>
      <c r="J98" s="183">
        <f>BK98</f>
        <v>0</v>
      </c>
      <c r="K98" s="63"/>
      <c r="L98" s="61"/>
      <c r="M98" s="84"/>
      <c r="N98" s="85"/>
      <c r="O98" s="85"/>
      <c r="P98" s="184">
        <f>P99</f>
        <v>0</v>
      </c>
      <c r="Q98" s="85"/>
      <c r="R98" s="184">
        <f>R99</f>
        <v>1491.6264674710003</v>
      </c>
      <c r="S98" s="85"/>
      <c r="T98" s="185">
        <f>T99</f>
        <v>1891.5180000000003</v>
      </c>
      <c r="AT98" s="24" t="s">
        <v>75</v>
      </c>
      <c r="AU98" s="24" t="s">
        <v>120</v>
      </c>
      <c r="BK98" s="186">
        <f>BK99</f>
        <v>0</v>
      </c>
    </row>
    <row r="99" spans="2:63" s="11" customFormat="1" ht="37.35" customHeight="1">
      <c r="B99" s="187"/>
      <c r="C99" s="188"/>
      <c r="D99" s="189" t="s">
        <v>75</v>
      </c>
      <c r="E99" s="190" t="s">
        <v>151</v>
      </c>
      <c r="F99" s="190" t="s">
        <v>152</v>
      </c>
      <c r="G99" s="188"/>
      <c r="H99" s="188"/>
      <c r="I99" s="191"/>
      <c r="J99" s="192">
        <f>BK99</f>
        <v>0</v>
      </c>
      <c r="K99" s="188"/>
      <c r="L99" s="193"/>
      <c r="M99" s="194"/>
      <c r="N99" s="195"/>
      <c r="O99" s="195"/>
      <c r="P99" s="196">
        <f>P100+P128+P180</f>
        <v>0</v>
      </c>
      <c r="Q99" s="195"/>
      <c r="R99" s="196">
        <f>R100+R128+R180</f>
        <v>1491.6264674710003</v>
      </c>
      <c r="S99" s="195"/>
      <c r="T99" s="197">
        <f>T100+T128+T180</f>
        <v>1891.5180000000003</v>
      </c>
      <c r="AR99" s="198" t="s">
        <v>83</v>
      </c>
      <c r="AT99" s="199" t="s">
        <v>75</v>
      </c>
      <c r="AU99" s="199" t="s">
        <v>76</v>
      </c>
      <c r="AY99" s="198" t="s">
        <v>153</v>
      </c>
      <c r="BK99" s="200">
        <f>BK100+BK128+BK180</f>
        <v>0</v>
      </c>
    </row>
    <row r="100" spans="2:63" s="11" customFormat="1" ht="19.9" customHeight="1">
      <c r="B100" s="187"/>
      <c r="C100" s="188"/>
      <c r="D100" s="189" t="s">
        <v>75</v>
      </c>
      <c r="E100" s="201" t="s">
        <v>83</v>
      </c>
      <c r="F100" s="201" t="s">
        <v>154</v>
      </c>
      <c r="G100" s="188"/>
      <c r="H100" s="188"/>
      <c r="I100" s="191"/>
      <c r="J100" s="202">
        <f>BK100</f>
        <v>0</v>
      </c>
      <c r="K100" s="188"/>
      <c r="L100" s="193"/>
      <c r="M100" s="194"/>
      <c r="N100" s="195"/>
      <c r="O100" s="195"/>
      <c r="P100" s="196">
        <f>P101+P114</f>
        <v>0</v>
      </c>
      <c r="Q100" s="195"/>
      <c r="R100" s="196">
        <f>R101+R114</f>
        <v>103.525</v>
      </c>
      <c r="S100" s="195"/>
      <c r="T100" s="197">
        <f>T101+T114</f>
        <v>0</v>
      </c>
      <c r="AR100" s="198" t="s">
        <v>83</v>
      </c>
      <c r="AT100" s="199" t="s">
        <v>75</v>
      </c>
      <c r="AU100" s="199" t="s">
        <v>83</v>
      </c>
      <c r="AY100" s="198" t="s">
        <v>153</v>
      </c>
      <c r="BK100" s="200">
        <f>BK101+BK114</f>
        <v>0</v>
      </c>
    </row>
    <row r="101" spans="2:63" s="11" customFormat="1" ht="14.85" customHeight="1">
      <c r="B101" s="187"/>
      <c r="C101" s="188"/>
      <c r="D101" s="189" t="s">
        <v>75</v>
      </c>
      <c r="E101" s="201" t="s">
        <v>155</v>
      </c>
      <c r="F101" s="201" t="s">
        <v>156</v>
      </c>
      <c r="G101" s="188"/>
      <c r="H101" s="188"/>
      <c r="I101" s="191"/>
      <c r="J101" s="202">
        <f>BK101</f>
        <v>0</v>
      </c>
      <c r="K101" s="188"/>
      <c r="L101" s="193"/>
      <c r="M101" s="194"/>
      <c r="N101" s="195"/>
      <c r="O101" s="195"/>
      <c r="P101" s="196">
        <f>SUM(P102:P113)</f>
        <v>0</v>
      </c>
      <c r="Q101" s="195"/>
      <c r="R101" s="196">
        <f>SUM(R102:R113)</f>
        <v>0</v>
      </c>
      <c r="S101" s="195"/>
      <c r="T101" s="197">
        <f>SUM(T102:T113)</f>
        <v>0</v>
      </c>
      <c r="AR101" s="198" t="s">
        <v>83</v>
      </c>
      <c r="AT101" s="199" t="s">
        <v>75</v>
      </c>
      <c r="AU101" s="199" t="s">
        <v>85</v>
      </c>
      <c r="AY101" s="198" t="s">
        <v>153</v>
      </c>
      <c r="BK101" s="200">
        <f>SUM(BK102:BK113)</f>
        <v>0</v>
      </c>
    </row>
    <row r="102" spans="2:65" s="1" customFormat="1" ht="16.5" customHeight="1">
      <c r="B102" s="41"/>
      <c r="C102" s="203" t="s">
        <v>83</v>
      </c>
      <c r="D102" s="203" t="s">
        <v>157</v>
      </c>
      <c r="E102" s="204" t="s">
        <v>158</v>
      </c>
      <c r="F102" s="205" t="s">
        <v>159</v>
      </c>
      <c r="G102" s="206" t="s">
        <v>160</v>
      </c>
      <c r="H102" s="207">
        <v>2215</v>
      </c>
      <c r="I102" s="208"/>
      <c r="J102" s="209">
        <f>ROUND(I102*H102,2)</f>
        <v>0</v>
      </c>
      <c r="K102" s="205" t="s">
        <v>161</v>
      </c>
      <c r="L102" s="61"/>
      <c r="M102" s="210" t="s">
        <v>21</v>
      </c>
      <c r="N102" s="211" t="s">
        <v>47</v>
      </c>
      <c r="O102" s="42"/>
      <c r="P102" s="212">
        <f>O102*H102</f>
        <v>0</v>
      </c>
      <c r="Q102" s="212">
        <v>0</v>
      </c>
      <c r="R102" s="212">
        <f>Q102*H102</f>
        <v>0</v>
      </c>
      <c r="S102" s="212">
        <v>0</v>
      </c>
      <c r="T102" s="213">
        <f>S102*H102</f>
        <v>0</v>
      </c>
      <c r="AR102" s="24" t="s">
        <v>162</v>
      </c>
      <c r="AT102" s="24" t="s">
        <v>157</v>
      </c>
      <c r="AU102" s="24" t="s">
        <v>163</v>
      </c>
      <c r="AY102" s="24" t="s">
        <v>153</v>
      </c>
      <c r="BE102" s="214">
        <f>IF(N102="základní",J102,0)</f>
        <v>0</v>
      </c>
      <c r="BF102" s="214">
        <f>IF(N102="snížená",J102,0)</f>
        <v>0</v>
      </c>
      <c r="BG102" s="214">
        <f>IF(N102="zákl. přenesená",J102,0)</f>
        <v>0</v>
      </c>
      <c r="BH102" s="214">
        <f>IF(N102="sníž. přenesená",J102,0)</f>
        <v>0</v>
      </c>
      <c r="BI102" s="214">
        <f>IF(N102="nulová",J102,0)</f>
        <v>0</v>
      </c>
      <c r="BJ102" s="24" t="s">
        <v>83</v>
      </c>
      <c r="BK102" s="214">
        <f>ROUND(I102*H102,2)</f>
        <v>0</v>
      </c>
      <c r="BL102" s="24" t="s">
        <v>162</v>
      </c>
      <c r="BM102" s="24" t="s">
        <v>164</v>
      </c>
    </row>
    <row r="103" spans="2:51" s="12" customFormat="1" ht="13.5">
      <c r="B103" s="215"/>
      <c r="C103" s="216"/>
      <c r="D103" s="217" t="s">
        <v>165</v>
      </c>
      <c r="E103" s="218" t="s">
        <v>21</v>
      </c>
      <c r="F103" s="219" t="s">
        <v>166</v>
      </c>
      <c r="G103" s="216"/>
      <c r="H103" s="218" t="s">
        <v>21</v>
      </c>
      <c r="I103" s="220"/>
      <c r="J103" s="216"/>
      <c r="K103" s="216"/>
      <c r="L103" s="221"/>
      <c r="M103" s="222"/>
      <c r="N103" s="223"/>
      <c r="O103" s="223"/>
      <c r="P103" s="223"/>
      <c r="Q103" s="223"/>
      <c r="R103" s="223"/>
      <c r="S103" s="223"/>
      <c r="T103" s="224"/>
      <c r="AT103" s="225" t="s">
        <v>165</v>
      </c>
      <c r="AU103" s="225" t="s">
        <v>163</v>
      </c>
      <c r="AV103" s="12" t="s">
        <v>83</v>
      </c>
      <c r="AW103" s="12" t="s">
        <v>41</v>
      </c>
      <c r="AX103" s="12" t="s">
        <v>76</v>
      </c>
      <c r="AY103" s="225" t="s">
        <v>153</v>
      </c>
    </row>
    <row r="104" spans="2:51" s="13" customFormat="1" ht="13.5">
      <c r="B104" s="226"/>
      <c r="C104" s="227"/>
      <c r="D104" s="217" t="s">
        <v>165</v>
      </c>
      <c r="E104" s="228" t="s">
        <v>21</v>
      </c>
      <c r="F104" s="229" t="s">
        <v>167</v>
      </c>
      <c r="G104" s="227"/>
      <c r="H104" s="230">
        <v>2215</v>
      </c>
      <c r="I104" s="231"/>
      <c r="J104" s="227"/>
      <c r="K104" s="227"/>
      <c r="L104" s="232"/>
      <c r="M104" s="233"/>
      <c r="N104" s="234"/>
      <c r="O104" s="234"/>
      <c r="P104" s="234"/>
      <c r="Q104" s="234"/>
      <c r="R104" s="234"/>
      <c r="S104" s="234"/>
      <c r="T104" s="235"/>
      <c r="AT104" s="236" t="s">
        <v>165</v>
      </c>
      <c r="AU104" s="236" t="s">
        <v>163</v>
      </c>
      <c r="AV104" s="13" t="s">
        <v>85</v>
      </c>
      <c r="AW104" s="13" t="s">
        <v>41</v>
      </c>
      <c r="AX104" s="13" t="s">
        <v>83</v>
      </c>
      <c r="AY104" s="236" t="s">
        <v>153</v>
      </c>
    </row>
    <row r="105" spans="2:65" s="1" customFormat="1" ht="16.5" customHeight="1">
      <c r="B105" s="41"/>
      <c r="C105" s="203" t="s">
        <v>85</v>
      </c>
      <c r="D105" s="203" t="s">
        <v>157</v>
      </c>
      <c r="E105" s="204" t="s">
        <v>168</v>
      </c>
      <c r="F105" s="205" t="s">
        <v>169</v>
      </c>
      <c r="G105" s="206" t="s">
        <v>160</v>
      </c>
      <c r="H105" s="207">
        <v>2215</v>
      </c>
      <c r="I105" s="208"/>
      <c r="J105" s="209">
        <f>ROUND(I105*H105,2)</f>
        <v>0</v>
      </c>
      <c r="K105" s="205" t="s">
        <v>161</v>
      </c>
      <c r="L105" s="61"/>
      <c r="M105" s="210" t="s">
        <v>21</v>
      </c>
      <c r="N105" s="211" t="s">
        <v>47</v>
      </c>
      <c r="O105" s="42"/>
      <c r="P105" s="212">
        <f>O105*H105</f>
        <v>0</v>
      </c>
      <c r="Q105" s="212">
        <v>0</v>
      </c>
      <c r="R105" s="212">
        <f>Q105*H105</f>
        <v>0</v>
      </c>
      <c r="S105" s="212">
        <v>0</v>
      </c>
      <c r="T105" s="213">
        <f>S105*H105</f>
        <v>0</v>
      </c>
      <c r="AR105" s="24" t="s">
        <v>162</v>
      </c>
      <c r="AT105" s="24" t="s">
        <v>157</v>
      </c>
      <c r="AU105" s="24" t="s">
        <v>163</v>
      </c>
      <c r="AY105" s="24" t="s">
        <v>153</v>
      </c>
      <c r="BE105" s="214">
        <f>IF(N105="základní",J105,0)</f>
        <v>0</v>
      </c>
      <c r="BF105" s="214">
        <f>IF(N105="snížená",J105,0)</f>
        <v>0</v>
      </c>
      <c r="BG105" s="214">
        <f>IF(N105="zákl. přenesená",J105,0)</f>
        <v>0</v>
      </c>
      <c r="BH105" s="214">
        <f>IF(N105="sníž. přenesená",J105,0)</f>
        <v>0</v>
      </c>
      <c r="BI105" s="214">
        <f>IF(N105="nulová",J105,0)</f>
        <v>0</v>
      </c>
      <c r="BJ105" s="24" t="s">
        <v>83</v>
      </c>
      <c r="BK105" s="214">
        <f>ROUND(I105*H105,2)</f>
        <v>0</v>
      </c>
      <c r="BL105" s="24" t="s">
        <v>162</v>
      </c>
      <c r="BM105" s="24" t="s">
        <v>170</v>
      </c>
    </row>
    <row r="106" spans="2:51" s="13" customFormat="1" ht="13.5">
      <c r="B106" s="226"/>
      <c r="C106" s="227"/>
      <c r="D106" s="217" t="s">
        <v>165</v>
      </c>
      <c r="E106" s="228" t="s">
        <v>21</v>
      </c>
      <c r="F106" s="229" t="s">
        <v>167</v>
      </c>
      <c r="G106" s="227"/>
      <c r="H106" s="230">
        <v>2215</v>
      </c>
      <c r="I106" s="231"/>
      <c r="J106" s="227"/>
      <c r="K106" s="227"/>
      <c r="L106" s="232"/>
      <c r="M106" s="233"/>
      <c r="N106" s="234"/>
      <c r="O106" s="234"/>
      <c r="P106" s="234"/>
      <c r="Q106" s="234"/>
      <c r="R106" s="234"/>
      <c r="S106" s="234"/>
      <c r="T106" s="235"/>
      <c r="AT106" s="236" t="s">
        <v>165</v>
      </c>
      <c r="AU106" s="236" t="s">
        <v>163</v>
      </c>
      <c r="AV106" s="13" t="s">
        <v>85</v>
      </c>
      <c r="AW106" s="13" t="s">
        <v>41</v>
      </c>
      <c r="AX106" s="13" t="s">
        <v>83</v>
      </c>
      <c r="AY106" s="236" t="s">
        <v>153</v>
      </c>
    </row>
    <row r="107" spans="2:65" s="1" customFormat="1" ht="16.5" customHeight="1">
      <c r="B107" s="41"/>
      <c r="C107" s="203" t="s">
        <v>163</v>
      </c>
      <c r="D107" s="203" t="s">
        <v>157</v>
      </c>
      <c r="E107" s="204" t="s">
        <v>171</v>
      </c>
      <c r="F107" s="205" t="s">
        <v>172</v>
      </c>
      <c r="G107" s="206" t="s">
        <v>160</v>
      </c>
      <c r="H107" s="207">
        <v>2215</v>
      </c>
      <c r="I107" s="208"/>
      <c r="J107" s="209">
        <f>ROUND(I107*H107,2)</f>
        <v>0</v>
      </c>
      <c r="K107" s="205" t="s">
        <v>21</v>
      </c>
      <c r="L107" s="61"/>
      <c r="M107" s="210" t="s">
        <v>21</v>
      </c>
      <c r="N107" s="211" t="s">
        <v>47</v>
      </c>
      <c r="O107" s="42"/>
      <c r="P107" s="212">
        <f>O107*H107</f>
        <v>0</v>
      </c>
      <c r="Q107" s="212">
        <v>0</v>
      </c>
      <c r="R107" s="212">
        <f>Q107*H107</f>
        <v>0</v>
      </c>
      <c r="S107" s="212">
        <v>0</v>
      </c>
      <c r="T107" s="213">
        <f>S107*H107</f>
        <v>0</v>
      </c>
      <c r="AR107" s="24" t="s">
        <v>162</v>
      </c>
      <c r="AT107" s="24" t="s">
        <v>157</v>
      </c>
      <c r="AU107" s="24" t="s">
        <v>163</v>
      </c>
      <c r="AY107" s="24" t="s">
        <v>153</v>
      </c>
      <c r="BE107" s="214">
        <f>IF(N107="základní",J107,0)</f>
        <v>0</v>
      </c>
      <c r="BF107" s="214">
        <f>IF(N107="snížená",J107,0)</f>
        <v>0</v>
      </c>
      <c r="BG107" s="214">
        <f>IF(N107="zákl. přenesená",J107,0)</f>
        <v>0</v>
      </c>
      <c r="BH107" s="214">
        <f>IF(N107="sníž. přenesená",J107,0)</f>
        <v>0</v>
      </c>
      <c r="BI107" s="214">
        <f>IF(N107="nulová",J107,0)</f>
        <v>0</v>
      </c>
      <c r="BJ107" s="24" t="s">
        <v>83</v>
      </c>
      <c r="BK107" s="214">
        <f>ROUND(I107*H107,2)</f>
        <v>0</v>
      </c>
      <c r="BL107" s="24" t="s">
        <v>162</v>
      </c>
      <c r="BM107" s="24" t="s">
        <v>173</v>
      </c>
    </row>
    <row r="108" spans="2:51" s="13" customFormat="1" ht="13.5">
      <c r="B108" s="226"/>
      <c r="C108" s="227"/>
      <c r="D108" s="217" t="s">
        <v>165</v>
      </c>
      <c r="E108" s="228" t="s">
        <v>21</v>
      </c>
      <c r="F108" s="229" t="s">
        <v>174</v>
      </c>
      <c r="G108" s="227"/>
      <c r="H108" s="230">
        <v>2215</v>
      </c>
      <c r="I108" s="231"/>
      <c r="J108" s="227"/>
      <c r="K108" s="227"/>
      <c r="L108" s="232"/>
      <c r="M108" s="233"/>
      <c r="N108" s="234"/>
      <c r="O108" s="234"/>
      <c r="P108" s="234"/>
      <c r="Q108" s="234"/>
      <c r="R108" s="234"/>
      <c r="S108" s="234"/>
      <c r="T108" s="235"/>
      <c r="AT108" s="236" t="s">
        <v>165</v>
      </c>
      <c r="AU108" s="236" t="s">
        <v>163</v>
      </c>
      <c r="AV108" s="13" t="s">
        <v>85</v>
      </c>
      <c r="AW108" s="13" t="s">
        <v>41</v>
      </c>
      <c r="AX108" s="13" t="s">
        <v>83</v>
      </c>
      <c r="AY108" s="236" t="s">
        <v>153</v>
      </c>
    </row>
    <row r="109" spans="2:65" s="1" customFormat="1" ht="16.5" customHeight="1">
      <c r="B109" s="41"/>
      <c r="C109" s="203" t="s">
        <v>162</v>
      </c>
      <c r="D109" s="203" t="s">
        <v>157</v>
      </c>
      <c r="E109" s="204" t="s">
        <v>175</v>
      </c>
      <c r="F109" s="205" t="s">
        <v>176</v>
      </c>
      <c r="G109" s="206" t="s">
        <v>177</v>
      </c>
      <c r="H109" s="207">
        <v>2293.9</v>
      </c>
      <c r="I109" s="208"/>
      <c r="J109" s="209">
        <f>ROUND(I109*H109,2)</f>
        <v>0</v>
      </c>
      <c r="K109" s="205" t="s">
        <v>21</v>
      </c>
      <c r="L109" s="61"/>
      <c r="M109" s="210" t="s">
        <v>21</v>
      </c>
      <c r="N109" s="211" t="s">
        <v>47</v>
      </c>
      <c r="O109" s="42"/>
      <c r="P109" s="212">
        <f>O109*H109</f>
        <v>0</v>
      </c>
      <c r="Q109" s="212">
        <v>0</v>
      </c>
      <c r="R109" s="212">
        <f>Q109*H109</f>
        <v>0</v>
      </c>
      <c r="S109" s="212">
        <v>0</v>
      </c>
      <c r="T109" s="213">
        <f>S109*H109</f>
        <v>0</v>
      </c>
      <c r="AR109" s="24" t="s">
        <v>162</v>
      </c>
      <c r="AT109" s="24" t="s">
        <v>157</v>
      </c>
      <c r="AU109" s="24" t="s">
        <v>163</v>
      </c>
      <c r="AY109" s="24" t="s">
        <v>153</v>
      </c>
      <c r="BE109" s="214">
        <f>IF(N109="základní",J109,0)</f>
        <v>0</v>
      </c>
      <c r="BF109" s="214">
        <f>IF(N109="snížená",J109,0)</f>
        <v>0</v>
      </c>
      <c r="BG109" s="214">
        <f>IF(N109="zákl. přenesená",J109,0)</f>
        <v>0</v>
      </c>
      <c r="BH109" s="214">
        <f>IF(N109="sníž. přenesená",J109,0)</f>
        <v>0</v>
      </c>
      <c r="BI109" s="214">
        <f>IF(N109="nulová",J109,0)</f>
        <v>0</v>
      </c>
      <c r="BJ109" s="24" t="s">
        <v>83</v>
      </c>
      <c r="BK109" s="214">
        <f>ROUND(I109*H109,2)</f>
        <v>0</v>
      </c>
      <c r="BL109" s="24" t="s">
        <v>162</v>
      </c>
      <c r="BM109" s="24" t="s">
        <v>178</v>
      </c>
    </row>
    <row r="110" spans="2:51" s="12" customFormat="1" ht="13.5">
      <c r="B110" s="215"/>
      <c r="C110" s="216"/>
      <c r="D110" s="217" t="s">
        <v>165</v>
      </c>
      <c r="E110" s="218" t="s">
        <v>21</v>
      </c>
      <c r="F110" s="219" t="s">
        <v>179</v>
      </c>
      <c r="G110" s="216"/>
      <c r="H110" s="218" t="s">
        <v>21</v>
      </c>
      <c r="I110" s="220"/>
      <c r="J110" s="216"/>
      <c r="K110" s="216"/>
      <c r="L110" s="221"/>
      <c r="M110" s="222"/>
      <c r="N110" s="223"/>
      <c r="O110" s="223"/>
      <c r="P110" s="223"/>
      <c r="Q110" s="223"/>
      <c r="R110" s="223"/>
      <c r="S110" s="223"/>
      <c r="T110" s="224"/>
      <c r="AT110" s="225" t="s">
        <v>165</v>
      </c>
      <c r="AU110" s="225" t="s">
        <v>163</v>
      </c>
      <c r="AV110" s="12" t="s">
        <v>83</v>
      </c>
      <c r="AW110" s="12" t="s">
        <v>41</v>
      </c>
      <c r="AX110" s="12" t="s">
        <v>76</v>
      </c>
      <c r="AY110" s="225" t="s">
        <v>153</v>
      </c>
    </row>
    <row r="111" spans="2:51" s="13" customFormat="1" ht="13.5">
      <c r="B111" s="226"/>
      <c r="C111" s="227"/>
      <c r="D111" s="217" t="s">
        <v>165</v>
      </c>
      <c r="E111" s="228" t="s">
        <v>21</v>
      </c>
      <c r="F111" s="229" t="s">
        <v>180</v>
      </c>
      <c r="G111" s="227"/>
      <c r="H111" s="230">
        <v>1733.9</v>
      </c>
      <c r="I111" s="231"/>
      <c r="J111" s="227"/>
      <c r="K111" s="227"/>
      <c r="L111" s="232"/>
      <c r="M111" s="233"/>
      <c r="N111" s="234"/>
      <c r="O111" s="234"/>
      <c r="P111" s="234"/>
      <c r="Q111" s="234"/>
      <c r="R111" s="234"/>
      <c r="S111" s="234"/>
      <c r="T111" s="235"/>
      <c r="AT111" s="236" t="s">
        <v>165</v>
      </c>
      <c r="AU111" s="236" t="s">
        <v>163</v>
      </c>
      <c r="AV111" s="13" t="s">
        <v>85</v>
      </c>
      <c r="AW111" s="13" t="s">
        <v>41</v>
      </c>
      <c r="AX111" s="13" t="s">
        <v>76</v>
      </c>
      <c r="AY111" s="236" t="s">
        <v>153</v>
      </c>
    </row>
    <row r="112" spans="2:51" s="13" customFormat="1" ht="13.5">
      <c r="B112" s="226"/>
      <c r="C112" s="227"/>
      <c r="D112" s="217" t="s">
        <v>165</v>
      </c>
      <c r="E112" s="228" t="s">
        <v>21</v>
      </c>
      <c r="F112" s="229" t="s">
        <v>181</v>
      </c>
      <c r="G112" s="227"/>
      <c r="H112" s="230">
        <v>560</v>
      </c>
      <c r="I112" s="231"/>
      <c r="J112" s="227"/>
      <c r="K112" s="227"/>
      <c r="L112" s="232"/>
      <c r="M112" s="233"/>
      <c r="N112" s="234"/>
      <c r="O112" s="234"/>
      <c r="P112" s="234"/>
      <c r="Q112" s="234"/>
      <c r="R112" s="234"/>
      <c r="S112" s="234"/>
      <c r="T112" s="235"/>
      <c r="AT112" s="236" t="s">
        <v>165</v>
      </c>
      <c r="AU112" s="236" t="s">
        <v>163</v>
      </c>
      <c r="AV112" s="13" t="s">
        <v>85</v>
      </c>
      <c r="AW112" s="13" t="s">
        <v>41</v>
      </c>
      <c r="AX112" s="13" t="s">
        <v>76</v>
      </c>
      <c r="AY112" s="236" t="s">
        <v>153</v>
      </c>
    </row>
    <row r="113" spans="2:51" s="14" customFormat="1" ht="13.5">
      <c r="B113" s="237"/>
      <c r="C113" s="238"/>
      <c r="D113" s="217" t="s">
        <v>165</v>
      </c>
      <c r="E113" s="239" t="s">
        <v>21</v>
      </c>
      <c r="F113" s="240" t="s">
        <v>182</v>
      </c>
      <c r="G113" s="238"/>
      <c r="H113" s="241">
        <v>2293.9</v>
      </c>
      <c r="I113" s="242"/>
      <c r="J113" s="238"/>
      <c r="K113" s="238"/>
      <c r="L113" s="243"/>
      <c r="M113" s="244"/>
      <c r="N113" s="245"/>
      <c r="O113" s="245"/>
      <c r="P113" s="245"/>
      <c r="Q113" s="245"/>
      <c r="R113" s="245"/>
      <c r="S113" s="245"/>
      <c r="T113" s="246"/>
      <c r="AT113" s="247" t="s">
        <v>165</v>
      </c>
      <c r="AU113" s="247" t="s">
        <v>163</v>
      </c>
      <c r="AV113" s="14" t="s">
        <v>162</v>
      </c>
      <c r="AW113" s="14" t="s">
        <v>41</v>
      </c>
      <c r="AX113" s="14" t="s">
        <v>83</v>
      </c>
      <c r="AY113" s="247" t="s">
        <v>153</v>
      </c>
    </row>
    <row r="114" spans="2:63" s="11" customFormat="1" ht="22.35" customHeight="1">
      <c r="B114" s="187"/>
      <c r="C114" s="188"/>
      <c r="D114" s="189" t="s">
        <v>75</v>
      </c>
      <c r="E114" s="201" t="s">
        <v>183</v>
      </c>
      <c r="F114" s="201" t="s">
        <v>184</v>
      </c>
      <c r="G114" s="188"/>
      <c r="H114" s="188"/>
      <c r="I114" s="191"/>
      <c r="J114" s="202">
        <f>BK114</f>
        <v>0</v>
      </c>
      <c r="K114" s="188"/>
      <c r="L114" s="193"/>
      <c r="M114" s="194"/>
      <c r="N114" s="195"/>
      <c r="O114" s="195"/>
      <c r="P114" s="196">
        <f>SUM(P115:P127)</f>
        <v>0</v>
      </c>
      <c r="Q114" s="195"/>
      <c r="R114" s="196">
        <f>SUM(R115:R127)</f>
        <v>103.525</v>
      </c>
      <c r="S114" s="195"/>
      <c r="T114" s="197">
        <f>SUM(T115:T127)</f>
        <v>0</v>
      </c>
      <c r="AR114" s="198" t="s">
        <v>83</v>
      </c>
      <c r="AT114" s="199" t="s">
        <v>75</v>
      </c>
      <c r="AU114" s="199" t="s">
        <v>85</v>
      </c>
      <c r="AY114" s="198" t="s">
        <v>153</v>
      </c>
      <c r="BK114" s="200">
        <f>SUM(BK115:BK127)</f>
        <v>0</v>
      </c>
    </row>
    <row r="115" spans="2:65" s="1" customFormat="1" ht="25.5" customHeight="1">
      <c r="B115" s="41"/>
      <c r="C115" s="203" t="s">
        <v>185</v>
      </c>
      <c r="D115" s="203" t="s">
        <v>157</v>
      </c>
      <c r="E115" s="204" t="s">
        <v>186</v>
      </c>
      <c r="F115" s="205" t="s">
        <v>187</v>
      </c>
      <c r="G115" s="206" t="s">
        <v>160</v>
      </c>
      <c r="H115" s="207">
        <v>2215</v>
      </c>
      <c r="I115" s="208"/>
      <c r="J115" s="209">
        <f>ROUND(I115*H115,2)</f>
        <v>0</v>
      </c>
      <c r="K115" s="205" t="s">
        <v>161</v>
      </c>
      <c r="L115" s="61"/>
      <c r="M115" s="210" t="s">
        <v>21</v>
      </c>
      <c r="N115" s="211" t="s">
        <v>47</v>
      </c>
      <c r="O115" s="42"/>
      <c r="P115" s="212">
        <f>O115*H115</f>
        <v>0</v>
      </c>
      <c r="Q115" s="212">
        <v>0</v>
      </c>
      <c r="R115" s="212">
        <f>Q115*H115</f>
        <v>0</v>
      </c>
      <c r="S115" s="212">
        <v>0</v>
      </c>
      <c r="T115" s="213">
        <f>S115*H115</f>
        <v>0</v>
      </c>
      <c r="AR115" s="24" t="s">
        <v>162</v>
      </c>
      <c r="AT115" s="24" t="s">
        <v>157</v>
      </c>
      <c r="AU115" s="24" t="s">
        <v>163</v>
      </c>
      <c r="AY115" s="24" t="s">
        <v>153</v>
      </c>
      <c r="BE115" s="214">
        <f>IF(N115="základní",J115,0)</f>
        <v>0</v>
      </c>
      <c r="BF115" s="214">
        <f>IF(N115="snížená",J115,0)</f>
        <v>0</v>
      </c>
      <c r="BG115" s="214">
        <f>IF(N115="zákl. přenesená",J115,0)</f>
        <v>0</v>
      </c>
      <c r="BH115" s="214">
        <f>IF(N115="sníž. přenesená",J115,0)</f>
        <v>0</v>
      </c>
      <c r="BI115" s="214">
        <f>IF(N115="nulová",J115,0)</f>
        <v>0</v>
      </c>
      <c r="BJ115" s="24" t="s">
        <v>83</v>
      </c>
      <c r="BK115" s="214">
        <f>ROUND(I115*H115,2)</f>
        <v>0</v>
      </c>
      <c r="BL115" s="24" t="s">
        <v>162</v>
      </c>
      <c r="BM115" s="24" t="s">
        <v>188</v>
      </c>
    </row>
    <row r="116" spans="2:51" s="12" customFormat="1" ht="13.5">
      <c r="B116" s="215"/>
      <c r="C116" s="216"/>
      <c r="D116" s="217" t="s">
        <v>165</v>
      </c>
      <c r="E116" s="218" t="s">
        <v>21</v>
      </c>
      <c r="F116" s="219" t="s">
        <v>189</v>
      </c>
      <c r="G116" s="216"/>
      <c r="H116" s="218" t="s">
        <v>21</v>
      </c>
      <c r="I116" s="220"/>
      <c r="J116" s="216"/>
      <c r="K116" s="216"/>
      <c r="L116" s="221"/>
      <c r="M116" s="222"/>
      <c r="N116" s="223"/>
      <c r="O116" s="223"/>
      <c r="P116" s="223"/>
      <c r="Q116" s="223"/>
      <c r="R116" s="223"/>
      <c r="S116" s="223"/>
      <c r="T116" s="224"/>
      <c r="AT116" s="225" t="s">
        <v>165</v>
      </c>
      <c r="AU116" s="225" t="s">
        <v>163</v>
      </c>
      <c r="AV116" s="12" t="s">
        <v>83</v>
      </c>
      <c r="AW116" s="12" t="s">
        <v>41</v>
      </c>
      <c r="AX116" s="12" t="s">
        <v>76</v>
      </c>
      <c r="AY116" s="225" t="s">
        <v>153</v>
      </c>
    </row>
    <row r="117" spans="2:51" s="13" customFormat="1" ht="13.5">
      <c r="B117" s="226"/>
      <c r="C117" s="227"/>
      <c r="D117" s="217" t="s">
        <v>165</v>
      </c>
      <c r="E117" s="228" t="s">
        <v>21</v>
      </c>
      <c r="F117" s="229" t="s">
        <v>190</v>
      </c>
      <c r="G117" s="227"/>
      <c r="H117" s="230">
        <v>2215</v>
      </c>
      <c r="I117" s="231"/>
      <c r="J117" s="227"/>
      <c r="K117" s="227"/>
      <c r="L117" s="232"/>
      <c r="M117" s="233"/>
      <c r="N117" s="234"/>
      <c r="O117" s="234"/>
      <c r="P117" s="234"/>
      <c r="Q117" s="234"/>
      <c r="R117" s="234"/>
      <c r="S117" s="234"/>
      <c r="T117" s="235"/>
      <c r="AT117" s="236" t="s">
        <v>165</v>
      </c>
      <c r="AU117" s="236" t="s">
        <v>163</v>
      </c>
      <c r="AV117" s="13" t="s">
        <v>85</v>
      </c>
      <c r="AW117" s="13" t="s">
        <v>41</v>
      </c>
      <c r="AX117" s="13" t="s">
        <v>83</v>
      </c>
      <c r="AY117" s="236" t="s">
        <v>153</v>
      </c>
    </row>
    <row r="118" spans="2:65" s="1" customFormat="1" ht="25.5" customHeight="1">
      <c r="B118" s="41"/>
      <c r="C118" s="203" t="s">
        <v>191</v>
      </c>
      <c r="D118" s="203" t="s">
        <v>157</v>
      </c>
      <c r="E118" s="204" t="s">
        <v>192</v>
      </c>
      <c r="F118" s="205" t="s">
        <v>193</v>
      </c>
      <c r="G118" s="206" t="s">
        <v>160</v>
      </c>
      <c r="H118" s="207">
        <v>2215</v>
      </c>
      <c r="I118" s="208"/>
      <c r="J118" s="209">
        <f>ROUND(I118*H118,2)</f>
        <v>0</v>
      </c>
      <c r="K118" s="205" t="s">
        <v>161</v>
      </c>
      <c r="L118" s="61"/>
      <c r="M118" s="210" t="s">
        <v>21</v>
      </c>
      <c r="N118" s="211" t="s">
        <v>47</v>
      </c>
      <c r="O118" s="42"/>
      <c r="P118" s="212">
        <f>O118*H118</f>
        <v>0</v>
      </c>
      <c r="Q118" s="212">
        <v>0</v>
      </c>
      <c r="R118" s="212">
        <f>Q118*H118</f>
        <v>0</v>
      </c>
      <c r="S118" s="212">
        <v>0</v>
      </c>
      <c r="T118" s="213">
        <f>S118*H118</f>
        <v>0</v>
      </c>
      <c r="AR118" s="24" t="s">
        <v>162</v>
      </c>
      <c r="AT118" s="24" t="s">
        <v>157</v>
      </c>
      <c r="AU118" s="24" t="s">
        <v>163</v>
      </c>
      <c r="AY118" s="24" t="s">
        <v>153</v>
      </c>
      <c r="BE118" s="214">
        <f>IF(N118="základní",J118,0)</f>
        <v>0</v>
      </c>
      <c r="BF118" s="214">
        <f>IF(N118="snížená",J118,0)</f>
        <v>0</v>
      </c>
      <c r="BG118" s="214">
        <f>IF(N118="zákl. přenesená",J118,0)</f>
        <v>0</v>
      </c>
      <c r="BH118" s="214">
        <f>IF(N118="sníž. přenesená",J118,0)</f>
        <v>0</v>
      </c>
      <c r="BI118" s="214">
        <f>IF(N118="nulová",J118,0)</f>
        <v>0</v>
      </c>
      <c r="BJ118" s="24" t="s">
        <v>83</v>
      </c>
      <c r="BK118" s="214">
        <f>ROUND(I118*H118,2)</f>
        <v>0</v>
      </c>
      <c r="BL118" s="24" t="s">
        <v>162</v>
      </c>
      <c r="BM118" s="24" t="s">
        <v>194</v>
      </c>
    </row>
    <row r="119" spans="2:51" s="13" customFormat="1" ht="13.5">
      <c r="B119" s="226"/>
      <c r="C119" s="227"/>
      <c r="D119" s="217" t="s">
        <v>165</v>
      </c>
      <c r="E119" s="228" t="s">
        <v>21</v>
      </c>
      <c r="F119" s="229" t="s">
        <v>195</v>
      </c>
      <c r="G119" s="227"/>
      <c r="H119" s="230">
        <v>2215</v>
      </c>
      <c r="I119" s="231"/>
      <c r="J119" s="227"/>
      <c r="K119" s="227"/>
      <c r="L119" s="232"/>
      <c r="M119" s="233"/>
      <c r="N119" s="234"/>
      <c r="O119" s="234"/>
      <c r="P119" s="234"/>
      <c r="Q119" s="234"/>
      <c r="R119" s="234"/>
      <c r="S119" s="234"/>
      <c r="T119" s="235"/>
      <c r="AT119" s="236" t="s">
        <v>165</v>
      </c>
      <c r="AU119" s="236" t="s">
        <v>163</v>
      </c>
      <c r="AV119" s="13" t="s">
        <v>85</v>
      </c>
      <c r="AW119" s="13" t="s">
        <v>41</v>
      </c>
      <c r="AX119" s="13" t="s">
        <v>83</v>
      </c>
      <c r="AY119" s="236" t="s">
        <v>153</v>
      </c>
    </row>
    <row r="120" spans="2:65" s="1" customFormat="1" ht="25.5" customHeight="1">
      <c r="B120" s="41"/>
      <c r="C120" s="203" t="s">
        <v>196</v>
      </c>
      <c r="D120" s="203" t="s">
        <v>157</v>
      </c>
      <c r="E120" s="204" t="s">
        <v>197</v>
      </c>
      <c r="F120" s="205" t="s">
        <v>198</v>
      </c>
      <c r="G120" s="206" t="s">
        <v>160</v>
      </c>
      <c r="H120" s="207">
        <v>44.3</v>
      </c>
      <c r="I120" s="208"/>
      <c r="J120" s="209">
        <f>ROUND(I120*H120,2)</f>
        <v>0</v>
      </c>
      <c r="K120" s="205" t="s">
        <v>161</v>
      </c>
      <c r="L120" s="61"/>
      <c r="M120" s="210" t="s">
        <v>21</v>
      </c>
      <c r="N120" s="211" t="s">
        <v>47</v>
      </c>
      <c r="O120" s="42"/>
      <c r="P120" s="212">
        <f>O120*H120</f>
        <v>0</v>
      </c>
      <c r="Q120" s="212">
        <v>0</v>
      </c>
      <c r="R120" s="212">
        <f>Q120*H120</f>
        <v>0</v>
      </c>
      <c r="S120" s="212">
        <v>0</v>
      </c>
      <c r="T120" s="213">
        <f>S120*H120</f>
        <v>0</v>
      </c>
      <c r="AR120" s="24" t="s">
        <v>162</v>
      </c>
      <c r="AT120" s="24" t="s">
        <v>157</v>
      </c>
      <c r="AU120" s="24" t="s">
        <v>163</v>
      </c>
      <c r="AY120" s="24" t="s">
        <v>153</v>
      </c>
      <c r="BE120" s="214">
        <f>IF(N120="základní",J120,0)</f>
        <v>0</v>
      </c>
      <c r="BF120" s="214">
        <f>IF(N120="snížená",J120,0)</f>
        <v>0</v>
      </c>
      <c r="BG120" s="214">
        <f>IF(N120="zákl. přenesená",J120,0)</f>
        <v>0</v>
      </c>
      <c r="BH120" s="214">
        <f>IF(N120="sníž. přenesená",J120,0)</f>
        <v>0</v>
      </c>
      <c r="BI120" s="214">
        <f>IF(N120="nulová",J120,0)</f>
        <v>0</v>
      </c>
      <c r="BJ120" s="24" t="s">
        <v>83</v>
      </c>
      <c r="BK120" s="214">
        <f>ROUND(I120*H120,2)</f>
        <v>0</v>
      </c>
      <c r="BL120" s="24" t="s">
        <v>162</v>
      </c>
      <c r="BM120" s="24" t="s">
        <v>199</v>
      </c>
    </row>
    <row r="121" spans="2:51" s="12" customFormat="1" ht="13.5">
      <c r="B121" s="215"/>
      <c r="C121" s="216"/>
      <c r="D121" s="217" t="s">
        <v>165</v>
      </c>
      <c r="E121" s="218" t="s">
        <v>21</v>
      </c>
      <c r="F121" s="219" t="s">
        <v>200</v>
      </c>
      <c r="G121" s="216"/>
      <c r="H121" s="218" t="s">
        <v>21</v>
      </c>
      <c r="I121" s="220"/>
      <c r="J121" s="216"/>
      <c r="K121" s="216"/>
      <c r="L121" s="221"/>
      <c r="M121" s="222"/>
      <c r="N121" s="223"/>
      <c r="O121" s="223"/>
      <c r="P121" s="223"/>
      <c r="Q121" s="223"/>
      <c r="R121" s="223"/>
      <c r="S121" s="223"/>
      <c r="T121" s="224"/>
      <c r="AT121" s="225" t="s">
        <v>165</v>
      </c>
      <c r="AU121" s="225" t="s">
        <v>163</v>
      </c>
      <c r="AV121" s="12" t="s">
        <v>83</v>
      </c>
      <c r="AW121" s="12" t="s">
        <v>41</v>
      </c>
      <c r="AX121" s="12" t="s">
        <v>76</v>
      </c>
      <c r="AY121" s="225" t="s">
        <v>153</v>
      </c>
    </row>
    <row r="122" spans="2:51" s="13" customFormat="1" ht="13.5">
      <c r="B122" s="226"/>
      <c r="C122" s="227"/>
      <c r="D122" s="217" t="s">
        <v>165</v>
      </c>
      <c r="E122" s="228" t="s">
        <v>21</v>
      </c>
      <c r="F122" s="229" t="s">
        <v>201</v>
      </c>
      <c r="G122" s="227"/>
      <c r="H122" s="230">
        <v>44.3</v>
      </c>
      <c r="I122" s="231"/>
      <c r="J122" s="227"/>
      <c r="K122" s="227"/>
      <c r="L122" s="232"/>
      <c r="M122" s="233"/>
      <c r="N122" s="234"/>
      <c r="O122" s="234"/>
      <c r="P122" s="234"/>
      <c r="Q122" s="234"/>
      <c r="R122" s="234"/>
      <c r="S122" s="234"/>
      <c r="T122" s="235"/>
      <c r="AT122" s="236" t="s">
        <v>165</v>
      </c>
      <c r="AU122" s="236" t="s">
        <v>163</v>
      </c>
      <c r="AV122" s="13" t="s">
        <v>85</v>
      </c>
      <c r="AW122" s="13" t="s">
        <v>41</v>
      </c>
      <c r="AX122" s="13" t="s">
        <v>83</v>
      </c>
      <c r="AY122" s="236" t="s">
        <v>153</v>
      </c>
    </row>
    <row r="123" spans="2:65" s="1" customFormat="1" ht="16.5" customHeight="1">
      <c r="B123" s="41"/>
      <c r="C123" s="203" t="s">
        <v>202</v>
      </c>
      <c r="D123" s="203" t="s">
        <v>157</v>
      </c>
      <c r="E123" s="204" t="s">
        <v>203</v>
      </c>
      <c r="F123" s="205" t="s">
        <v>204</v>
      </c>
      <c r="G123" s="206" t="s">
        <v>160</v>
      </c>
      <c r="H123" s="207">
        <v>50.5</v>
      </c>
      <c r="I123" s="208"/>
      <c r="J123" s="209">
        <f>ROUND(I123*H123,2)</f>
        <v>0</v>
      </c>
      <c r="K123" s="205" t="s">
        <v>161</v>
      </c>
      <c r="L123" s="61"/>
      <c r="M123" s="210" t="s">
        <v>21</v>
      </c>
      <c r="N123" s="211" t="s">
        <v>47</v>
      </c>
      <c r="O123" s="42"/>
      <c r="P123" s="212">
        <f>O123*H123</f>
        <v>0</v>
      </c>
      <c r="Q123" s="212">
        <v>0</v>
      </c>
      <c r="R123" s="212">
        <f>Q123*H123</f>
        <v>0</v>
      </c>
      <c r="S123" s="212">
        <v>0</v>
      </c>
      <c r="T123" s="213">
        <f>S123*H123</f>
        <v>0</v>
      </c>
      <c r="AR123" s="24" t="s">
        <v>162</v>
      </c>
      <c r="AT123" s="24" t="s">
        <v>157</v>
      </c>
      <c r="AU123" s="24" t="s">
        <v>163</v>
      </c>
      <c r="AY123" s="24" t="s">
        <v>153</v>
      </c>
      <c r="BE123" s="214">
        <f>IF(N123="základní",J123,0)</f>
        <v>0</v>
      </c>
      <c r="BF123" s="214">
        <f>IF(N123="snížená",J123,0)</f>
        <v>0</v>
      </c>
      <c r="BG123" s="214">
        <f>IF(N123="zákl. přenesená",J123,0)</f>
        <v>0</v>
      </c>
      <c r="BH123" s="214">
        <f>IF(N123="sníž. přenesená",J123,0)</f>
        <v>0</v>
      </c>
      <c r="BI123" s="214">
        <f>IF(N123="nulová",J123,0)</f>
        <v>0</v>
      </c>
      <c r="BJ123" s="24" t="s">
        <v>83</v>
      </c>
      <c r="BK123" s="214">
        <f>ROUND(I123*H123,2)</f>
        <v>0</v>
      </c>
      <c r="BL123" s="24" t="s">
        <v>162</v>
      </c>
      <c r="BM123" s="24" t="s">
        <v>205</v>
      </c>
    </row>
    <row r="124" spans="2:51" s="13" customFormat="1" ht="13.5">
      <c r="B124" s="226"/>
      <c r="C124" s="227"/>
      <c r="D124" s="217" t="s">
        <v>165</v>
      </c>
      <c r="E124" s="228" t="s">
        <v>21</v>
      </c>
      <c r="F124" s="229" t="s">
        <v>206</v>
      </c>
      <c r="G124" s="227"/>
      <c r="H124" s="230">
        <v>50.5</v>
      </c>
      <c r="I124" s="231"/>
      <c r="J124" s="227"/>
      <c r="K124" s="227"/>
      <c r="L124" s="232"/>
      <c r="M124" s="233"/>
      <c r="N124" s="234"/>
      <c r="O124" s="234"/>
      <c r="P124" s="234"/>
      <c r="Q124" s="234"/>
      <c r="R124" s="234"/>
      <c r="S124" s="234"/>
      <c r="T124" s="235"/>
      <c r="AT124" s="236" t="s">
        <v>165</v>
      </c>
      <c r="AU124" s="236" t="s">
        <v>163</v>
      </c>
      <c r="AV124" s="13" t="s">
        <v>85</v>
      </c>
      <c r="AW124" s="13" t="s">
        <v>41</v>
      </c>
      <c r="AX124" s="13" t="s">
        <v>83</v>
      </c>
      <c r="AY124" s="236" t="s">
        <v>153</v>
      </c>
    </row>
    <row r="125" spans="2:65" s="1" customFormat="1" ht="16.5" customHeight="1">
      <c r="B125" s="41"/>
      <c r="C125" s="248" t="s">
        <v>207</v>
      </c>
      <c r="D125" s="248" t="s">
        <v>208</v>
      </c>
      <c r="E125" s="249" t="s">
        <v>209</v>
      </c>
      <c r="F125" s="250" t="s">
        <v>210</v>
      </c>
      <c r="G125" s="251" t="s">
        <v>211</v>
      </c>
      <c r="H125" s="252">
        <v>103.525</v>
      </c>
      <c r="I125" s="253"/>
      <c r="J125" s="254">
        <f>ROUND(I125*H125,2)</f>
        <v>0</v>
      </c>
      <c r="K125" s="250" t="s">
        <v>21</v>
      </c>
      <c r="L125" s="255"/>
      <c r="M125" s="256" t="s">
        <v>21</v>
      </c>
      <c r="N125" s="257" t="s">
        <v>47</v>
      </c>
      <c r="O125" s="42"/>
      <c r="P125" s="212">
        <f>O125*H125</f>
        <v>0</v>
      </c>
      <c r="Q125" s="212">
        <v>1</v>
      </c>
      <c r="R125" s="212">
        <f>Q125*H125</f>
        <v>103.525</v>
      </c>
      <c r="S125" s="212">
        <v>0</v>
      </c>
      <c r="T125" s="213">
        <f>S125*H125</f>
        <v>0</v>
      </c>
      <c r="AR125" s="24" t="s">
        <v>202</v>
      </c>
      <c r="AT125" s="24" t="s">
        <v>208</v>
      </c>
      <c r="AU125" s="24" t="s">
        <v>163</v>
      </c>
      <c r="AY125" s="24" t="s">
        <v>153</v>
      </c>
      <c r="BE125" s="214">
        <f>IF(N125="základní",J125,0)</f>
        <v>0</v>
      </c>
      <c r="BF125" s="214">
        <f>IF(N125="snížená",J125,0)</f>
        <v>0</v>
      </c>
      <c r="BG125" s="214">
        <f>IF(N125="zákl. přenesená",J125,0)</f>
        <v>0</v>
      </c>
      <c r="BH125" s="214">
        <f>IF(N125="sníž. přenesená",J125,0)</f>
        <v>0</v>
      </c>
      <c r="BI125" s="214">
        <f>IF(N125="nulová",J125,0)</f>
        <v>0</v>
      </c>
      <c r="BJ125" s="24" t="s">
        <v>83</v>
      </c>
      <c r="BK125" s="214">
        <f>ROUND(I125*H125,2)</f>
        <v>0</v>
      </c>
      <c r="BL125" s="24" t="s">
        <v>162</v>
      </c>
      <c r="BM125" s="24" t="s">
        <v>212</v>
      </c>
    </row>
    <row r="126" spans="2:51" s="12" customFormat="1" ht="13.5">
      <c r="B126" s="215"/>
      <c r="C126" s="216"/>
      <c r="D126" s="217" t="s">
        <v>165</v>
      </c>
      <c r="E126" s="218" t="s">
        <v>21</v>
      </c>
      <c r="F126" s="219" t="s">
        <v>213</v>
      </c>
      <c r="G126" s="216"/>
      <c r="H126" s="218" t="s">
        <v>21</v>
      </c>
      <c r="I126" s="220"/>
      <c r="J126" s="216"/>
      <c r="K126" s="216"/>
      <c r="L126" s="221"/>
      <c r="M126" s="222"/>
      <c r="N126" s="223"/>
      <c r="O126" s="223"/>
      <c r="P126" s="223"/>
      <c r="Q126" s="223"/>
      <c r="R126" s="223"/>
      <c r="S126" s="223"/>
      <c r="T126" s="224"/>
      <c r="AT126" s="225" t="s">
        <v>165</v>
      </c>
      <c r="AU126" s="225" t="s">
        <v>163</v>
      </c>
      <c r="AV126" s="12" t="s">
        <v>83</v>
      </c>
      <c r="AW126" s="12" t="s">
        <v>41</v>
      </c>
      <c r="AX126" s="12" t="s">
        <v>76</v>
      </c>
      <c r="AY126" s="225" t="s">
        <v>153</v>
      </c>
    </row>
    <row r="127" spans="2:51" s="13" customFormat="1" ht="13.5">
      <c r="B127" s="226"/>
      <c r="C127" s="227"/>
      <c r="D127" s="217" t="s">
        <v>165</v>
      </c>
      <c r="E127" s="228" t="s">
        <v>21</v>
      </c>
      <c r="F127" s="229" t="s">
        <v>214</v>
      </c>
      <c r="G127" s="227"/>
      <c r="H127" s="230">
        <v>103.525</v>
      </c>
      <c r="I127" s="231"/>
      <c r="J127" s="227"/>
      <c r="K127" s="227"/>
      <c r="L127" s="232"/>
      <c r="M127" s="233"/>
      <c r="N127" s="234"/>
      <c r="O127" s="234"/>
      <c r="P127" s="234"/>
      <c r="Q127" s="234"/>
      <c r="R127" s="234"/>
      <c r="S127" s="234"/>
      <c r="T127" s="235"/>
      <c r="AT127" s="236" t="s">
        <v>165</v>
      </c>
      <c r="AU127" s="236" t="s">
        <v>163</v>
      </c>
      <c r="AV127" s="13" t="s">
        <v>85</v>
      </c>
      <c r="AW127" s="13" t="s">
        <v>41</v>
      </c>
      <c r="AX127" s="13" t="s">
        <v>83</v>
      </c>
      <c r="AY127" s="236" t="s">
        <v>153</v>
      </c>
    </row>
    <row r="128" spans="2:63" s="11" customFormat="1" ht="29.85" customHeight="1">
      <c r="B128" s="187"/>
      <c r="C128" s="188"/>
      <c r="D128" s="189" t="s">
        <v>75</v>
      </c>
      <c r="E128" s="201" t="s">
        <v>185</v>
      </c>
      <c r="F128" s="201" t="s">
        <v>215</v>
      </c>
      <c r="G128" s="188"/>
      <c r="H128" s="188"/>
      <c r="I128" s="191"/>
      <c r="J128" s="202">
        <f>BK128</f>
        <v>0</v>
      </c>
      <c r="K128" s="188"/>
      <c r="L128" s="193"/>
      <c r="M128" s="194"/>
      <c r="N128" s="195"/>
      <c r="O128" s="195"/>
      <c r="P128" s="196">
        <f>P129+P155+P177</f>
        <v>0</v>
      </c>
      <c r="Q128" s="195"/>
      <c r="R128" s="196">
        <f>R129+R155+R177</f>
        <v>1378.2894417700002</v>
      </c>
      <c r="S128" s="195"/>
      <c r="T128" s="197">
        <f>T129+T155+T177</f>
        <v>0</v>
      </c>
      <c r="AR128" s="198" t="s">
        <v>83</v>
      </c>
      <c r="AT128" s="199" t="s">
        <v>75</v>
      </c>
      <c r="AU128" s="199" t="s">
        <v>83</v>
      </c>
      <c r="AY128" s="198" t="s">
        <v>153</v>
      </c>
      <c r="BK128" s="200">
        <f>BK129+BK155+BK177</f>
        <v>0</v>
      </c>
    </row>
    <row r="129" spans="2:63" s="11" customFormat="1" ht="14.85" customHeight="1">
      <c r="B129" s="187"/>
      <c r="C129" s="188"/>
      <c r="D129" s="189" t="s">
        <v>75</v>
      </c>
      <c r="E129" s="201" t="s">
        <v>216</v>
      </c>
      <c r="F129" s="201" t="s">
        <v>217</v>
      </c>
      <c r="G129" s="188"/>
      <c r="H129" s="188"/>
      <c r="I129" s="191"/>
      <c r="J129" s="202">
        <f>BK129</f>
        <v>0</v>
      </c>
      <c r="K129" s="188"/>
      <c r="L129" s="193"/>
      <c r="M129" s="194"/>
      <c r="N129" s="195"/>
      <c r="O129" s="195"/>
      <c r="P129" s="196">
        <f>SUM(P130:P154)</f>
        <v>0</v>
      </c>
      <c r="Q129" s="195"/>
      <c r="R129" s="196">
        <f>SUM(R130:R154)</f>
        <v>913.9473165000002</v>
      </c>
      <c r="S129" s="195"/>
      <c r="T129" s="197">
        <f>SUM(T130:T154)</f>
        <v>0</v>
      </c>
      <c r="AR129" s="198" t="s">
        <v>83</v>
      </c>
      <c r="AT129" s="199" t="s">
        <v>75</v>
      </c>
      <c r="AU129" s="199" t="s">
        <v>85</v>
      </c>
      <c r="AY129" s="198" t="s">
        <v>153</v>
      </c>
      <c r="BK129" s="200">
        <f>SUM(BK130:BK154)</f>
        <v>0</v>
      </c>
    </row>
    <row r="130" spans="2:65" s="1" customFormat="1" ht="16.5" customHeight="1">
      <c r="B130" s="41"/>
      <c r="C130" s="203" t="s">
        <v>218</v>
      </c>
      <c r="D130" s="203" t="s">
        <v>157</v>
      </c>
      <c r="E130" s="204" t="s">
        <v>219</v>
      </c>
      <c r="F130" s="205" t="s">
        <v>220</v>
      </c>
      <c r="G130" s="206" t="s">
        <v>177</v>
      </c>
      <c r="H130" s="207">
        <v>2621.9</v>
      </c>
      <c r="I130" s="208"/>
      <c r="J130" s="209">
        <f>ROUND(I130*H130,2)</f>
        <v>0</v>
      </c>
      <c r="K130" s="205" t="s">
        <v>161</v>
      </c>
      <c r="L130" s="61"/>
      <c r="M130" s="210" t="s">
        <v>21</v>
      </c>
      <c r="N130" s="211" t="s">
        <v>47</v>
      </c>
      <c r="O130" s="42"/>
      <c r="P130" s="212">
        <f>O130*H130</f>
        <v>0</v>
      </c>
      <c r="Q130" s="212">
        <v>0.27994</v>
      </c>
      <c r="R130" s="212">
        <f>Q130*H130</f>
        <v>733.9746860000001</v>
      </c>
      <c r="S130" s="212">
        <v>0</v>
      </c>
      <c r="T130" s="213">
        <f>S130*H130</f>
        <v>0</v>
      </c>
      <c r="AR130" s="24" t="s">
        <v>162</v>
      </c>
      <c r="AT130" s="24" t="s">
        <v>157</v>
      </c>
      <c r="AU130" s="24" t="s">
        <v>163</v>
      </c>
      <c r="AY130" s="24" t="s">
        <v>153</v>
      </c>
      <c r="BE130" s="214">
        <f>IF(N130="základní",J130,0)</f>
        <v>0</v>
      </c>
      <c r="BF130" s="214">
        <f>IF(N130="snížená",J130,0)</f>
        <v>0</v>
      </c>
      <c r="BG130" s="214">
        <f>IF(N130="zákl. přenesená",J130,0)</f>
        <v>0</v>
      </c>
      <c r="BH130" s="214">
        <f>IF(N130="sníž. přenesená",J130,0)</f>
        <v>0</v>
      </c>
      <c r="BI130" s="214">
        <f>IF(N130="nulová",J130,0)</f>
        <v>0</v>
      </c>
      <c r="BJ130" s="24" t="s">
        <v>83</v>
      </c>
      <c r="BK130" s="214">
        <f>ROUND(I130*H130,2)</f>
        <v>0</v>
      </c>
      <c r="BL130" s="24" t="s">
        <v>162</v>
      </c>
      <c r="BM130" s="24" t="s">
        <v>221</v>
      </c>
    </row>
    <row r="131" spans="2:51" s="12" customFormat="1" ht="13.5">
      <c r="B131" s="215"/>
      <c r="C131" s="216"/>
      <c r="D131" s="217" t="s">
        <v>165</v>
      </c>
      <c r="E131" s="218" t="s">
        <v>21</v>
      </c>
      <c r="F131" s="219" t="s">
        <v>222</v>
      </c>
      <c r="G131" s="216"/>
      <c r="H131" s="218" t="s">
        <v>21</v>
      </c>
      <c r="I131" s="220"/>
      <c r="J131" s="216"/>
      <c r="K131" s="216"/>
      <c r="L131" s="221"/>
      <c r="M131" s="222"/>
      <c r="N131" s="223"/>
      <c r="O131" s="223"/>
      <c r="P131" s="223"/>
      <c r="Q131" s="223"/>
      <c r="R131" s="223"/>
      <c r="S131" s="223"/>
      <c r="T131" s="224"/>
      <c r="AT131" s="225" t="s">
        <v>165</v>
      </c>
      <c r="AU131" s="225" t="s">
        <v>163</v>
      </c>
      <c r="AV131" s="12" t="s">
        <v>83</v>
      </c>
      <c r="AW131" s="12" t="s">
        <v>41</v>
      </c>
      <c r="AX131" s="12" t="s">
        <v>76</v>
      </c>
      <c r="AY131" s="225" t="s">
        <v>153</v>
      </c>
    </row>
    <row r="132" spans="2:51" s="13" customFormat="1" ht="13.5">
      <c r="B132" s="226"/>
      <c r="C132" s="227"/>
      <c r="D132" s="217" t="s">
        <v>165</v>
      </c>
      <c r="E132" s="228" t="s">
        <v>21</v>
      </c>
      <c r="F132" s="229" t="s">
        <v>180</v>
      </c>
      <c r="G132" s="227"/>
      <c r="H132" s="230">
        <v>1733.9</v>
      </c>
      <c r="I132" s="231"/>
      <c r="J132" s="227"/>
      <c r="K132" s="227"/>
      <c r="L132" s="232"/>
      <c r="M132" s="233"/>
      <c r="N132" s="234"/>
      <c r="O132" s="234"/>
      <c r="P132" s="234"/>
      <c r="Q132" s="234"/>
      <c r="R132" s="234"/>
      <c r="S132" s="234"/>
      <c r="T132" s="235"/>
      <c r="AT132" s="236" t="s">
        <v>165</v>
      </c>
      <c r="AU132" s="236" t="s">
        <v>163</v>
      </c>
      <c r="AV132" s="13" t="s">
        <v>85</v>
      </c>
      <c r="AW132" s="13" t="s">
        <v>41</v>
      </c>
      <c r="AX132" s="13" t="s">
        <v>76</v>
      </c>
      <c r="AY132" s="236" t="s">
        <v>153</v>
      </c>
    </row>
    <row r="133" spans="2:51" s="13" customFormat="1" ht="13.5">
      <c r="B133" s="226"/>
      <c r="C133" s="227"/>
      <c r="D133" s="217" t="s">
        <v>165</v>
      </c>
      <c r="E133" s="228" t="s">
        <v>21</v>
      </c>
      <c r="F133" s="229" t="s">
        <v>223</v>
      </c>
      <c r="G133" s="227"/>
      <c r="H133" s="230">
        <v>888</v>
      </c>
      <c r="I133" s="231"/>
      <c r="J133" s="227"/>
      <c r="K133" s="227"/>
      <c r="L133" s="232"/>
      <c r="M133" s="233"/>
      <c r="N133" s="234"/>
      <c r="O133" s="234"/>
      <c r="P133" s="234"/>
      <c r="Q133" s="234"/>
      <c r="R133" s="234"/>
      <c r="S133" s="234"/>
      <c r="T133" s="235"/>
      <c r="AT133" s="236" t="s">
        <v>165</v>
      </c>
      <c r="AU133" s="236" t="s">
        <v>163</v>
      </c>
      <c r="AV133" s="13" t="s">
        <v>85</v>
      </c>
      <c r="AW133" s="13" t="s">
        <v>41</v>
      </c>
      <c r="AX133" s="13" t="s">
        <v>76</v>
      </c>
      <c r="AY133" s="236" t="s">
        <v>153</v>
      </c>
    </row>
    <row r="134" spans="2:51" s="14" customFormat="1" ht="13.5">
      <c r="B134" s="237"/>
      <c r="C134" s="238"/>
      <c r="D134" s="217" t="s">
        <v>165</v>
      </c>
      <c r="E134" s="239" t="s">
        <v>21</v>
      </c>
      <c r="F134" s="240" t="s">
        <v>182</v>
      </c>
      <c r="G134" s="238"/>
      <c r="H134" s="241">
        <v>2621.9</v>
      </c>
      <c r="I134" s="242"/>
      <c r="J134" s="238"/>
      <c r="K134" s="238"/>
      <c r="L134" s="243"/>
      <c r="M134" s="244"/>
      <c r="N134" s="245"/>
      <c r="O134" s="245"/>
      <c r="P134" s="245"/>
      <c r="Q134" s="245"/>
      <c r="R134" s="245"/>
      <c r="S134" s="245"/>
      <c r="T134" s="246"/>
      <c r="AT134" s="247" t="s">
        <v>165</v>
      </c>
      <c r="AU134" s="247" t="s">
        <v>163</v>
      </c>
      <c r="AV134" s="14" t="s">
        <v>162</v>
      </c>
      <c r="AW134" s="14" t="s">
        <v>41</v>
      </c>
      <c r="AX134" s="14" t="s">
        <v>83</v>
      </c>
      <c r="AY134" s="247" t="s">
        <v>153</v>
      </c>
    </row>
    <row r="135" spans="2:65" s="1" customFormat="1" ht="16.5" customHeight="1">
      <c r="B135" s="41"/>
      <c r="C135" s="203" t="s">
        <v>224</v>
      </c>
      <c r="D135" s="203" t="s">
        <v>157</v>
      </c>
      <c r="E135" s="204" t="s">
        <v>225</v>
      </c>
      <c r="F135" s="205" t="s">
        <v>226</v>
      </c>
      <c r="G135" s="206" t="s">
        <v>177</v>
      </c>
      <c r="H135" s="207">
        <v>1300.425</v>
      </c>
      <c r="I135" s="208"/>
      <c r="J135" s="209">
        <f>ROUND(I135*H135,2)</f>
        <v>0</v>
      </c>
      <c r="K135" s="205" t="s">
        <v>161</v>
      </c>
      <c r="L135" s="61"/>
      <c r="M135" s="210" t="s">
        <v>21</v>
      </c>
      <c r="N135" s="211" t="s">
        <v>47</v>
      </c>
      <c r="O135" s="42"/>
      <c r="P135" s="212">
        <f>O135*H135</f>
        <v>0</v>
      </c>
      <c r="Q135" s="212">
        <v>0</v>
      </c>
      <c r="R135" s="212">
        <f>Q135*H135</f>
        <v>0</v>
      </c>
      <c r="S135" s="212">
        <v>0</v>
      </c>
      <c r="T135" s="213">
        <f>S135*H135</f>
        <v>0</v>
      </c>
      <c r="AR135" s="24" t="s">
        <v>162</v>
      </c>
      <c r="AT135" s="24" t="s">
        <v>157</v>
      </c>
      <c r="AU135" s="24" t="s">
        <v>163</v>
      </c>
      <c r="AY135" s="24" t="s">
        <v>153</v>
      </c>
      <c r="BE135" s="214">
        <f>IF(N135="základní",J135,0)</f>
        <v>0</v>
      </c>
      <c r="BF135" s="214">
        <f>IF(N135="snížená",J135,0)</f>
        <v>0</v>
      </c>
      <c r="BG135" s="214">
        <f>IF(N135="zákl. přenesená",J135,0)</f>
        <v>0</v>
      </c>
      <c r="BH135" s="214">
        <f>IF(N135="sníž. přenesená",J135,0)</f>
        <v>0</v>
      </c>
      <c r="BI135" s="214">
        <f>IF(N135="nulová",J135,0)</f>
        <v>0</v>
      </c>
      <c r="BJ135" s="24" t="s">
        <v>83</v>
      </c>
      <c r="BK135" s="214">
        <f>ROUND(I135*H135,2)</f>
        <v>0</v>
      </c>
      <c r="BL135" s="24" t="s">
        <v>162</v>
      </c>
      <c r="BM135" s="24" t="s">
        <v>227</v>
      </c>
    </row>
    <row r="136" spans="2:51" s="12" customFormat="1" ht="13.5">
      <c r="B136" s="215"/>
      <c r="C136" s="216"/>
      <c r="D136" s="217" t="s">
        <v>165</v>
      </c>
      <c r="E136" s="218" t="s">
        <v>21</v>
      </c>
      <c r="F136" s="219" t="s">
        <v>222</v>
      </c>
      <c r="G136" s="216"/>
      <c r="H136" s="218" t="s">
        <v>21</v>
      </c>
      <c r="I136" s="220"/>
      <c r="J136" s="216"/>
      <c r="K136" s="216"/>
      <c r="L136" s="221"/>
      <c r="M136" s="222"/>
      <c r="N136" s="223"/>
      <c r="O136" s="223"/>
      <c r="P136" s="223"/>
      <c r="Q136" s="223"/>
      <c r="R136" s="223"/>
      <c r="S136" s="223"/>
      <c r="T136" s="224"/>
      <c r="AT136" s="225" t="s">
        <v>165</v>
      </c>
      <c r="AU136" s="225" t="s">
        <v>163</v>
      </c>
      <c r="AV136" s="12" t="s">
        <v>83</v>
      </c>
      <c r="AW136" s="12" t="s">
        <v>41</v>
      </c>
      <c r="AX136" s="12" t="s">
        <v>76</v>
      </c>
      <c r="AY136" s="225" t="s">
        <v>153</v>
      </c>
    </row>
    <row r="137" spans="2:51" s="13" customFormat="1" ht="13.5">
      <c r="B137" s="226"/>
      <c r="C137" s="227"/>
      <c r="D137" s="217" t="s">
        <v>165</v>
      </c>
      <c r="E137" s="228" t="s">
        <v>21</v>
      </c>
      <c r="F137" s="229" t="s">
        <v>228</v>
      </c>
      <c r="G137" s="227"/>
      <c r="H137" s="230">
        <v>1300.425</v>
      </c>
      <c r="I137" s="231"/>
      <c r="J137" s="227"/>
      <c r="K137" s="227"/>
      <c r="L137" s="232"/>
      <c r="M137" s="233"/>
      <c r="N137" s="234"/>
      <c r="O137" s="234"/>
      <c r="P137" s="234"/>
      <c r="Q137" s="234"/>
      <c r="R137" s="234"/>
      <c r="S137" s="234"/>
      <c r="T137" s="235"/>
      <c r="AT137" s="236" t="s">
        <v>165</v>
      </c>
      <c r="AU137" s="236" t="s">
        <v>163</v>
      </c>
      <c r="AV137" s="13" t="s">
        <v>85</v>
      </c>
      <c r="AW137" s="13" t="s">
        <v>41</v>
      </c>
      <c r="AX137" s="13" t="s">
        <v>83</v>
      </c>
      <c r="AY137" s="236" t="s">
        <v>153</v>
      </c>
    </row>
    <row r="138" spans="2:65" s="1" customFormat="1" ht="25.5" customHeight="1">
      <c r="B138" s="41"/>
      <c r="C138" s="203" t="s">
        <v>229</v>
      </c>
      <c r="D138" s="203" t="s">
        <v>157</v>
      </c>
      <c r="E138" s="204" t="s">
        <v>230</v>
      </c>
      <c r="F138" s="205" t="s">
        <v>231</v>
      </c>
      <c r="G138" s="206" t="s">
        <v>177</v>
      </c>
      <c r="H138" s="207">
        <v>2293.9</v>
      </c>
      <c r="I138" s="208"/>
      <c r="J138" s="209">
        <f>ROUND(I138*H138,2)</f>
        <v>0</v>
      </c>
      <c r="K138" s="205" t="s">
        <v>161</v>
      </c>
      <c r="L138" s="61"/>
      <c r="M138" s="210" t="s">
        <v>21</v>
      </c>
      <c r="N138" s="211" t="s">
        <v>47</v>
      </c>
      <c r="O138" s="42"/>
      <c r="P138" s="212">
        <f>O138*H138</f>
        <v>0</v>
      </c>
      <c r="Q138" s="212">
        <v>0</v>
      </c>
      <c r="R138" s="212">
        <f>Q138*H138</f>
        <v>0</v>
      </c>
      <c r="S138" s="212">
        <v>0</v>
      </c>
      <c r="T138" s="213">
        <f>S138*H138</f>
        <v>0</v>
      </c>
      <c r="AR138" s="24" t="s">
        <v>162</v>
      </c>
      <c r="AT138" s="24" t="s">
        <v>157</v>
      </c>
      <c r="AU138" s="24" t="s">
        <v>163</v>
      </c>
      <c r="AY138" s="24" t="s">
        <v>153</v>
      </c>
      <c r="BE138" s="214">
        <f>IF(N138="základní",J138,0)</f>
        <v>0</v>
      </c>
      <c r="BF138" s="214">
        <f>IF(N138="snížená",J138,0)</f>
        <v>0</v>
      </c>
      <c r="BG138" s="214">
        <f>IF(N138="zákl. přenesená",J138,0)</f>
        <v>0</v>
      </c>
      <c r="BH138" s="214">
        <f>IF(N138="sníž. přenesená",J138,0)</f>
        <v>0</v>
      </c>
      <c r="BI138" s="214">
        <f>IF(N138="nulová",J138,0)</f>
        <v>0</v>
      </c>
      <c r="BJ138" s="24" t="s">
        <v>83</v>
      </c>
      <c r="BK138" s="214">
        <f>ROUND(I138*H138,2)</f>
        <v>0</v>
      </c>
      <c r="BL138" s="24" t="s">
        <v>162</v>
      </c>
      <c r="BM138" s="24" t="s">
        <v>232</v>
      </c>
    </row>
    <row r="139" spans="2:51" s="12" customFormat="1" ht="13.5">
      <c r="B139" s="215"/>
      <c r="C139" s="216"/>
      <c r="D139" s="217" t="s">
        <v>165</v>
      </c>
      <c r="E139" s="218" t="s">
        <v>21</v>
      </c>
      <c r="F139" s="219" t="s">
        <v>233</v>
      </c>
      <c r="G139" s="216"/>
      <c r="H139" s="218" t="s">
        <v>21</v>
      </c>
      <c r="I139" s="220"/>
      <c r="J139" s="216"/>
      <c r="K139" s="216"/>
      <c r="L139" s="221"/>
      <c r="M139" s="222"/>
      <c r="N139" s="223"/>
      <c r="O139" s="223"/>
      <c r="P139" s="223"/>
      <c r="Q139" s="223"/>
      <c r="R139" s="223"/>
      <c r="S139" s="223"/>
      <c r="T139" s="224"/>
      <c r="AT139" s="225" t="s">
        <v>165</v>
      </c>
      <c r="AU139" s="225" t="s">
        <v>163</v>
      </c>
      <c r="AV139" s="12" t="s">
        <v>83</v>
      </c>
      <c r="AW139" s="12" t="s">
        <v>41</v>
      </c>
      <c r="AX139" s="12" t="s">
        <v>76</v>
      </c>
      <c r="AY139" s="225" t="s">
        <v>153</v>
      </c>
    </row>
    <row r="140" spans="2:51" s="13" customFormat="1" ht="13.5">
      <c r="B140" s="226"/>
      <c r="C140" s="227"/>
      <c r="D140" s="217" t="s">
        <v>165</v>
      </c>
      <c r="E140" s="228" t="s">
        <v>21</v>
      </c>
      <c r="F140" s="229" t="s">
        <v>180</v>
      </c>
      <c r="G140" s="227"/>
      <c r="H140" s="230">
        <v>1733.9</v>
      </c>
      <c r="I140" s="231"/>
      <c r="J140" s="227"/>
      <c r="K140" s="227"/>
      <c r="L140" s="232"/>
      <c r="M140" s="233"/>
      <c r="N140" s="234"/>
      <c r="O140" s="234"/>
      <c r="P140" s="234"/>
      <c r="Q140" s="234"/>
      <c r="R140" s="234"/>
      <c r="S140" s="234"/>
      <c r="T140" s="235"/>
      <c r="AT140" s="236" t="s">
        <v>165</v>
      </c>
      <c r="AU140" s="236" t="s">
        <v>163</v>
      </c>
      <c r="AV140" s="13" t="s">
        <v>85</v>
      </c>
      <c r="AW140" s="13" t="s">
        <v>41</v>
      </c>
      <c r="AX140" s="13" t="s">
        <v>76</v>
      </c>
      <c r="AY140" s="236" t="s">
        <v>153</v>
      </c>
    </row>
    <row r="141" spans="2:51" s="13" customFormat="1" ht="13.5">
      <c r="B141" s="226"/>
      <c r="C141" s="227"/>
      <c r="D141" s="217" t="s">
        <v>165</v>
      </c>
      <c r="E141" s="228" t="s">
        <v>21</v>
      </c>
      <c r="F141" s="229" t="s">
        <v>181</v>
      </c>
      <c r="G141" s="227"/>
      <c r="H141" s="230">
        <v>560</v>
      </c>
      <c r="I141" s="231"/>
      <c r="J141" s="227"/>
      <c r="K141" s="227"/>
      <c r="L141" s="232"/>
      <c r="M141" s="233"/>
      <c r="N141" s="234"/>
      <c r="O141" s="234"/>
      <c r="P141" s="234"/>
      <c r="Q141" s="234"/>
      <c r="R141" s="234"/>
      <c r="S141" s="234"/>
      <c r="T141" s="235"/>
      <c r="AT141" s="236" t="s">
        <v>165</v>
      </c>
      <c r="AU141" s="236" t="s">
        <v>163</v>
      </c>
      <c r="AV141" s="13" t="s">
        <v>85</v>
      </c>
      <c r="AW141" s="13" t="s">
        <v>41</v>
      </c>
      <c r="AX141" s="13" t="s">
        <v>76</v>
      </c>
      <c r="AY141" s="236" t="s">
        <v>153</v>
      </c>
    </row>
    <row r="142" spans="2:51" s="14" customFormat="1" ht="13.5">
      <c r="B142" s="237"/>
      <c r="C142" s="238"/>
      <c r="D142" s="217" t="s">
        <v>165</v>
      </c>
      <c r="E142" s="239" t="s">
        <v>21</v>
      </c>
      <c r="F142" s="240" t="s">
        <v>182</v>
      </c>
      <c r="G142" s="238"/>
      <c r="H142" s="241">
        <v>2293.9</v>
      </c>
      <c r="I142" s="242"/>
      <c r="J142" s="238"/>
      <c r="K142" s="238"/>
      <c r="L142" s="243"/>
      <c r="M142" s="244"/>
      <c r="N142" s="245"/>
      <c r="O142" s="245"/>
      <c r="P142" s="245"/>
      <c r="Q142" s="245"/>
      <c r="R142" s="245"/>
      <c r="S142" s="245"/>
      <c r="T142" s="246"/>
      <c r="AT142" s="247" t="s">
        <v>165</v>
      </c>
      <c r="AU142" s="247" t="s">
        <v>163</v>
      </c>
      <c r="AV142" s="14" t="s">
        <v>162</v>
      </c>
      <c r="AW142" s="14" t="s">
        <v>41</v>
      </c>
      <c r="AX142" s="14" t="s">
        <v>83</v>
      </c>
      <c r="AY142" s="247" t="s">
        <v>153</v>
      </c>
    </row>
    <row r="143" spans="2:65" s="1" customFormat="1" ht="16.5" customHeight="1">
      <c r="B143" s="41"/>
      <c r="C143" s="248" t="s">
        <v>234</v>
      </c>
      <c r="D143" s="248" t="s">
        <v>208</v>
      </c>
      <c r="E143" s="249" t="s">
        <v>235</v>
      </c>
      <c r="F143" s="250" t="s">
        <v>236</v>
      </c>
      <c r="G143" s="251" t="s">
        <v>211</v>
      </c>
      <c r="H143" s="252">
        <v>67.441</v>
      </c>
      <c r="I143" s="253"/>
      <c r="J143" s="254">
        <f>ROUND(I143*H143,2)</f>
        <v>0</v>
      </c>
      <c r="K143" s="250" t="s">
        <v>161</v>
      </c>
      <c r="L143" s="255"/>
      <c r="M143" s="256" t="s">
        <v>21</v>
      </c>
      <c r="N143" s="257" t="s">
        <v>47</v>
      </c>
      <c r="O143" s="42"/>
      <c r="P143" s="212">
        <f>O143*H143</f>
        <v>0</v>
      </c>
      <c r="Q143" s="212">
        <v>1</v>
      </c>
      <c r="R143" s="212">
        <f>Q143*H143</f>
        <v>67.441</v>
      </c>
      <c r="S143" s="212">
        <v>0</v>
      </c>
      <c r="T143" s="213">
        <f>S143*H143</f>
        <v>0</v>
      </c>
      <c r="AR143" s="24" t="s">
        <v>202</v>
      </c>
      <c r="AT143" s="24" t="s">
        <v>208</v>
      </c>
      <c r="AU143" s="24" t="s">
        <v>163</v>
      </c>
      <c r="AY143" s="24" t="s">
        <v>153</v>
      </c>
      <c r="BE143" s="214">
        <f>IF(N143="základní",J143,0)</f>
        <v>0</v>
      </c>
      <c r="BF143" s="214">
        <f>IF(N143="snížená",J143,0)</f>
        <v>0</v>
      </c>
      <c r="BG143" s="214">
        <f>IF(N143="zákl. přenesená",J143,0)</f>
        <v>0</v>
      </c>
      <c r="BH143" s="214">
        <f>IF(N143="sníž. přenesená",J143,0)</f>
        <v>0</v>
      </c>
      <c r="BI143" s="214">
        <f>IF(N143="nulová",J143,0)</f>
        <v>0</v>
      </c>
      <c r="BJ143" s="24" t="s">
        <v>83</v>
      </c>
      <c r="BK143" s="214">
        <f>ROUND(I143*H143,2)</f>
        <v>0</v>
      </c>
      <c r="BL143" s="24" t="s">
        <v>162</v>
      </c>
      <c r="BM143" s="24" t="s">
        <v>237</v>
      </c>
    </row>
    <row r="144" spans="2:51" s="12" customFormat="1" ht="13.5">
      <c r="B144" s="215"/>
      <c r="C144" s="216"/>
      <c r="D144" s="217" t="s">
        <v>165</v>
      </c>
      <c r="E144" s="218" t="s">
        <v>21</v>
      </c>
      <c r="F144" s="219" t="s">
        <v>238</v>
      </c>
      <c r="G144" s="216"/>
      <c r="H144" s="218" t="s">
        <v>21</v>
      </c>
      <c r="I144" s="220"/>
      <c r="J144" s="216"/>
      <c r="K144" s="216"/>
      <c r="L144" s="221"/>
      <c r="M144" s="222"/>
      <c r="N144" s="223"/>
      <c r="O144" s="223"/>
      <c r="P144" s="223"/>
      <c r="Q144" s="223"/>
      <c r="R144" s="223"/>
      <c r="S144" s="223"/>
      <c r="T144" s="224"/>
      <c r="AT144" s="225" t="s">
        <v>165</v>
      </c>
      <c r="AU144" s="225" t="s">
        <v>163</v>
      </c>
      <c r="AV144" s="12" t="s">
        <v>83</v>
      </c>
      <c r="AW144" s="12" t="s">
        <v>41</v>
      </c>
      <c r="AX144" s="12" t="s">
        <v>76</v>
      </c>
      <c r="AY144" s="225" t="s">
        <v>153</v>
      </c>
    </row>
    <row r="145" spans="2:51" s="12" customFormat="1" ht="13.5">
      <c r="B145" s="215"/>
      <c r="C145" s="216"/>
      <c r="D145" s="217" t="s">
        <v>165</v>
      </c>
      <c r="E145" s="218" t="s">
        <v>21</v>
      </c>
      <c r="F145" s="219" t="s">
        <v>239</v>
      </c>
      <c r="G145" s="216"/>
      <c r="H145" s="218" t="s">
        <v>21</v>
      </c>
      <c r="I145" s="220"/>
      <c r="J145" s="216"/>
      <c r="K145" s="216"/>
      <c r="L145" s="221"/>
      <c r="M145" s="222"/>
      <c r="N145" s="223"/>
      <c r="O145" s="223"/>
      <c r="P145" s="223"/>
      <c r="Q145" s="223"/>
      <c r="R145" s="223"/>
      <c r="S145" s="223"/>
      <c r="T145" s="224"/>
      <c r="AT145" s="225" t="s">
        <v>165</v>
      </c>
      <c r="AU145" s="225" t="s">
        <v>163</v>
      </c>
      <c r="AV145" s="12" t="s">
        <v>83</v>
      </c>
      <c r="AW145" s="12" t="s">
        <v>41</v>
      </c>
      <c r="AX145" s="12" t="s">
        <v>76</v>
      </c>
      <c r="AY145" s="225" t="s">
        <v>153</v>
      </c>
    </row>
    <row r="146" spans="2:51" s="12" customFormat="1" ht="27">
      <c r="B146" s="215"/>
      <c r="C146" s="216"/>
      <c r="D146" s="217" t="s">
        <v>165</v>
      </c>
      <c r="E146" s="218" t="s">
        <v>21</v>
      </c>
      <c r="F146" s="219" t="s">
        <v>240</v>
      </c>
      <c r="G146" s="216"/>
      <c r="H146" s="218" t="s">
        <v>21</v>
      </c>
      <c r="I146" s="220"/>
      <c r="J146" s="216"/>
      <c r="K146" s="216"/>
      <c r="L146" s="221"/>
      <c r="M146" s="222"/>
      <c r="N146" s="223"/>
      <c r="O146" s="223"/>
      <c r="P146" s="223"/>
      <c r="Q146" s="223"/>
      <c r="R146" s="223"/>
      <c r="S146" s="223"/>
      <c r="T146" s="224"/>
      <c r="AT146" s="225" t="s">
        <v>165</v>
      </c>
      <c r="AU146" s="225" t="s">
        <v>163</v>
      </c>
      <c r="AV146" s="12" t="s">
        <v>83</v>
      </c>
      <c r="AW146" s="12" t="s">
        <v>41</v>
      </c>
      <c r="AX146" s="12" t="s">
        <v>76</v>
      </c>
      <c r="AY146" s="225" t="s">
        <v>153</v>
      </c>
    </row>
    <row r="147" spans="2:51" s="13" customFormat="1" ht="13.5">
      <c r="B147" s="226"/>
      <c r="C147" s="227"/>
      <c r="D147" s="217" t="s">
        <v>165</v>
      </c>
      <c r="E147" s="228" t="s">
        <v>21</v>
      </c>
      <c r="F147" s="229" t="s">
        <v>241</v>
      </c>
      <c r="G147" s="227"/>
      <c r="H147" s="230">
        <v>67.44066</v>
      </c>
      <c r="I147" s="231"/>
      <c r="J147" s="227"/>
      <c r="K147" s="227"/>
      <c r="L147" s="232"/>
      <c r="M147" s="233"/>
      <c r="N147" s="234"/>
      <c r="O147" s="234"/>
      <c r="P147" s="234"/>
      <c r="Q147" s="234"/>
      <c r="R147" s="234"/>
      <c r="S147" s="234"/>
      <c r="T147" s="235"/>
      <c r="AT147" s="236" t="s">
        <v>165</v>
      </c>
      <c r="AU147" s="236" t="s">
        <v>163</v>
      </c>
      <c r="AV147" s="13" t="s">
        <v>85</v>
      </c>
      <c r="AW147" s="13" t="s">
        <v>41</v>
      </c>
      <c r="AX147" s="13" t="s">
        <v>83</v>
      </c>
      <c r="AY147" s="236" t="s">
        <v>153</v>
      </c>
    </row>
    <row r="148" spans="2:65" s="1" customFormat="1" ht="16.5" customHeight="1">
      <c r="B148" s="41"/>
      <c r="C148" s="248" t="s">
        <v>242</v>
      </c>
      <c r="D148" s="248" t="s">
        <v>208</v>
      </c>
      <c r="E148" s="249" t="s">
        <v>243</v>
      </c>
      <c r="F148" s="250" t="s">
        <v>244</v>
      </c>
      <c r="G148" s="251" t="s">
        <v>211</v>
      </c>
      <c r="H148" s="252">
        <v>112.401</v>
      </c>
      <c r="I148" s="253"/>
      <c r="J148" s="254">
        <f>ROUND(I148*H148,2)</f>
        <v>0</v>
      </c>
      <c r="K148" s="250" t="s">
        <v>161</v>
      </c>
      <c r="L148" s="255"/>
      <c r="M148" s="256" t="s">
        <v>21</v>
      </c>
      <c r="N148" s="257" t="s">
        <v>47</v>
      </c>
      <c r="O148" s="42"/>
      <c r="P148" s="212">
        <f>O148*H148</f>
        <v>0</v>
      </c>
      <c r="Q148" s="212">
        <v>1</v>
      </c>
      <c r="R148" s="212">
        <f>Q148*H148</f>
        <v>112.401</v>
      </c>
      <c r="S148" s="212">
        <v>0</v>
      </c>
      <c r="T148" s="213">
        <f>S148*H148</f>
        <v>0</v>
      </c>
      <c r="AR148" s="24" t="s">
        <v>202</v>
      </c>
      <c r="AT148" s="24" t="s">
        <v>208</v>
      </c>
      <c r="AU148" s="24" t="s">
        <v>163</v>
      </c>
      <c r="AY148" s="24" t="s">
        <v>153</v>
      </c>
      <c r="BE148" s="214">
        <f>IF(N148="základní",J148,0)</f>
        <v>0</v>
      </c>
      <c r="BF148" s="214">
        <f>IF(N148="snížená",J148,0)</f>
        <v>0</v>
      </c>
      <c r="BG148" s="214">
        <f>IF(N148="zákl. přenesená",J148,0)</f>
        <v>0</v>
      </c>
      <c r="BH148" s="214">
        <f>IF(N148="sníž. přenesená",J148,0)</f>
        <v>0</v>
      </c>
      <c r="BI148" s="214">
        <f>IF(N148="nulová",J148,0)</f>
        <v>0</v>
      </c>
      <c r="BJ148" s="24" t="s">
        <v>83</v>
      </c>
      <c r="BK148" s="214">
        <f>ROUND(I148*H148,2)</f>
        <v>0</v>
      </c>
      <c r="BL148" s="24" t="s">
        <v>162</v>
      </c>
      <c r="BM148" s="24" t="s">
        <v>245</v>
      </c>
    </row>
    <row r="149" spans="2:51" s="12" customFormat="1" ht="13.5">
      <c r="B149" s="215"/>
      <c r="C149" s="216"/>
      <c r="D149" s="217" t="s">
        <v>165</v>
      </c>
      <c r="E149" s="218" t="s">
        <v>21</v>
      </c>
      <c r="F149" s="219" t="s">
        <v>238</v>
      </c>
      <c r="G149" s="216"/>
      <c r="H149" s="218" t="s">
        <v>21</v>
      </c>
      <c r="I149" s="220"/>
      <c r="J149" s="216"/>
      <c r="K149" s="216"/>
      <c r="L149" s="221"/>
      <c r="M149" s="222"/>
      <c r="N149" s="223"/>
      <c r="O149" s="223"/>
      <c r="P149" s="223"/>
      <c r="Q149" s="223"/>
      <c r="R149" s="223"/>
      <c r="S149" s="223"/>
      <c r="T149" s="224"/>
      <c r="AT149" s="225" t="s">
        <v>165</v>
      </c>
      <c r="AU149" s="225" t="s">
        <v>163</v>
      </c>
      <c r="AV149" s="12" t="s">
        <v>83</v>
      </c>
      <c r="AW149" s="12" t="s">
        <v>41</v>
      </c>
      <c r="AX149" s="12" t="s">
        <v>76</v>
      </c>
      <c r="AY149" s="225" t="s">
        <v>153</v>
      </c>
    </row>
    <row r="150" spans="2:51" s="12" customFormat="1" ht="13.5">
      <c r="B150" s="215"/>
      <c r="C150" s="216"/>
      <c r="D150" s="217" t="s">
        <v>165</v>
      </c>
      <c r="E150" s="218" t="s">
        <v>21</v>
      </c>
      <c r="F150" s="219" t="s">
        <v>246</v>
      </c>
      <c r="G150" s="216"/>
      <c r="H150" s="218" t="s">
        <v>21</v>
      </c>
      <c r="I150" s="220"/>
      <c r="J150" s="216"/>
      <c r="K150" s="216"/>
      <c r="L150" s="221"/>
      <c r="M150" s="222"/>
      <c r="N150" s="223"/>
      <c r="O150" s="223"/>
      <c r="P150" s="223"/>
      <c r="Q150" s="223"/>
      <c r="R150" s="223"/>
      <c r="S150" s="223"/>
      <c r="T150" s="224"/>
      <c r="AT150" s="225" t="s">
        <v>165</v>
      </c>
      <c r="AU150" s="225" t="s">
        <v>163</v>
      </c>
      <c r="AV150" s="12" t="s">
        <v>83</v>
      </c>
      <c r="AW150" s="12" t="s">
        <v>41</v>
      </c>
      <c r="AX150" s="12" t="s">
        <v>76</v>
      </c>
      <c r="AY150" s="225" t="s">
        <v>153</v>
      </c>
    </row>
    <row r="151" spans="2:51" s="12" customFormat="1" ht="27">
      <c r="B151" s="215"/>
      <c r="C151" s="216"/>
      <c r="D151" s="217" t="s">
        <v>165</v>
      </c>
      <c r="E151" s="218" t="s">
        <v>21</v>
      </c>
      <c r="F151" s="219" t="s">
        <v>240</v>
      </c>
      <c r="G151" s="216"/>
      <c r="H151" s="218" t="s">
        <v>21</v>
      </c>
      <c r="I151" s="220"/>
      <c r="J151" s="216"/>
      <c r="K151" s="216"/>
      <c r="L151" s="221"/>
      <c r="M151" s="222"/>
      <c r="N151" s="223"/>
      <c r="O151" s="223"/>
      <c r="P151" s="223"/>
      <c r="Q151" s="223"/>
      <c r="R151" s="223"/>
      <c r="S151" s="223"/>
      <c r="T151" s="224"/>
      <c r="AT151" s="225" t="s">
        <v>165</v>
      </c>
      <c r="AU151" s="225" t="s">
        <v>163</v>
      </c>
      <c r="AV151" s="12" t="s">
        <v>83</v>
      </c>
      <c r="AW151" s="12" t="s">
        <v>41</v>
      </c>
      <c r="AX151" s="12" t="s">
        <v>76</v>
      </c>
      <c r="AY151" s="225" t="s">
        <v>153</v>
      </c>
    </row>
    <row r="152" spans="2:51" s="13" customFormat="1" ht="13.5">
      <c r="B152" s="226"/>
      <c r="C152" s="227"/>
      <c r="D152" s="217" t="s">
        <v>165</v>
      </c>
      <c r="E152" s="228" t="s">
        <v>21</v>
      </c>
      <c r="F152" s="229" t="s">
        <v>247</v>
      </c>
      <c r="G152" s="227"/>
      <c r="H152" s="230">
        <v>112.4011</v>
      </c>
      <c r="I152" s="231"/>
      <c r="J152" s="227"/>
      <c r="K152" s="227"/>
      <c r="L152" s="232"/>
      <c r="M152" s="233"/>
      <c r="N152" s="234"/>
      <c r="O152" s="234"/>
      <c r="P152" s="234"/>
      <c r="Q152" s="234"/>
      <c r="R152" s="234"/>
      <c r="S152" s="234"/>
      <c r="T152" s="235"/>
      <c r="AT152" s="236" t="s">
        <v>165</v>
      </c>
      <c r="AU152" s="236" t="s">
        <v>163</v>
      </c>
      <c r="AV152" s="13" t="s">
        <v>85</v>
      </c>
      <c r="AW152" s="13" t="s">
        <v>41</v>
      </c>
      <c r="AX152" s="13" t="s">
        <v>83</v>
      </c>
      <c r="AY152" s="236" t="s">
        <v>153</v>
      </c>
    </row>
    <row r="153" spans="2:65" s="1" customFormat="1" ht="16.5" customHeight="1">
      <c r="B153" s="41"/>
      <c r="C153" s="203" t="s">
        <v>10</v>
      </c>
      <c r="D153" s="203" t="s">
        <v>157</v>
      </c>
      <c r="E153" s="204" t="s">
        <v>248</v>
      </c>
      <c r="F153" s="205" t="s">
        <v>249</v>
      </c>
      <c r="G153" s="206" t="s">
        <v>177</v>
      </c>
      <c r="H153" s="207">
        <v>66.99</v>
      </c>
      <c r="I153" s="208"/>
      <c r="J153" s="209">
        <f>ROUND(I153*H153,2)</f>
        <v>0</v>
      </c>
      <c r="K153" s="205" t="s">
        <v>161</v>
      </c>
      <c r="L153" s="61"/>
      <c r="M153" s="210" t="s">
        <v>21</v>
      </c>
      <c r="N153" s="211" t="s">
        <v>47</v>
      </c>
      <c r="O153" s="42"/>
      <c r="P153" s="212">
        <f>O153*H153</f>
        <v>0</v>
      </c>
      <c r="Q153" s="212">
        <v>0.00195</v>
      </c>
      <c r="R153" s="212">
        <f>Q153*H153</f>
        <v>0.13063049999999998</v>
      </c>
      <c r="S153" s="212">
        <v>0</v>
      </c>
      <c r="T153" s="213">
        <f>S153*H153</f>
        <v>0</v>
      </c>
      <c r="AR153" s="24" t="s">
        <v>162</v>
      </c>
      <c r="AT153" s="24" t="s">
        <v>157</v>
      </c>
      <c r="AU153" s="24" t="s">
        <v>163</v>
      </c>
      <c r="AY153" s="24" t="s">
        <v>153</v>
      </c>
      <c r="BE153" s="214">
        <f>IF(N153="základní",J153,0)</f>
        <v>0</v>
      </c>
      <c r="BF153" s="214">
        <f>IF(N153="snížená",J153,0)</f>
        <v>0</v>
      </c>
      <c r="BG153" s="214">
        <f>IF(N153="zákl. přenesená",J153,0)</f>
        <v>0</v>
      </c>
      <c r="BH153" s="214">
        <f>IF(N153="sníž. přenesená",J153,0)</f>
        <v>0</v>
      </c>
      <c r="BI153" s="214">
        <f>IF(N153="nulová",J153,0)</f>
        <v>0</v>
      </c>
      <c r="BJ153" s="24" t="s">
        <v>83</v>
      </c>
      <c r="BK153" s="214">
        <f>ROUND(I153*H153,2)</f>
        <v>0</v>
      </c>
      <c r="BL153" s="24" t="s">
        <v>162</v>
      </c>
      <c r="BM153" s="24" t="s">
        <v>250</v>
      </c>
    </row>
    <row r="154" spans="2:51" s="13" customFormat="1" ht="13.5">
      <c r="B154" s="226"/>
      <c r="C154" s="227"/>
      <c r="D154" s="217" t="s">
        <v>165</v>
      </c>
      <c r="E154" s="228" t="s">
        <v>21</v>
      </c>
      <c r="F154" s="229" t="s">
        <v>251</v>
      </c>
      <c r="G154" s="227"/>
      <c r="H154" s="230">
        <v>66.99</v>
      </c>
      <c r="I154" s="231"/>
      <c r="J154" s="227"/>
      <c r="K154" s="227"/>
      <c r="L154" s="232"/>
      <c r="M154" s="233"/>
      <c r="N154" s="234"/>
      <c r="O154" s="234"/>
      <c r="P154" s="234"/>
      <c r="Q154" s="234"/>
      <c r="R154" s="234"/>
      <c r="S154" s="234"/>
      <c r="T154" s="235"/>
      <c r="AT154" s="236" t="s">
        <v>165</v>
      </c>
      <c r="AU154" s="236" t="s">
        <v>163</v>
      </c>
      <c r="AV154" s="13" t="s">
        <v>85</v>
      </c>
      <c r="AW154" s="13" t="s">
        <v>41</v>
      </c>
      <c r="AX154" s="13" t="s">
        <v>83</v>
      </c>
      <c r="AY154" s="236" t="s">
        <v>153</v>
      </c>
    </row>
    <row r="155" spans="2:63" s="11" customFormat="1" ht="22.35" customHeight="1">
      <c r="B155" s="187"/>
      <c r="C155" s="188"/>
      <c r="D155" s="189" t="s">
        <v>75</v>
      </c>
      <c r="E155" s="201" t="s">
        <v>252</v>
      </c>
      <c r="F155" s="201" t="s">
        <v>253</v>
      </c>
      <c r="G155" s="188"/>
      <c r="H155" s="188"/>
      <c r="I155" s="191"/>
      <c r="J155" s="202">
        <f>BK155</f>
        <v>0</v>
      </c>
      <c r="K155" s="188"/>
      <c r="L155" s="193"/>
      <c r="M155" s="194"/>
      <c r="N155" s="195"/>
      <c r="O155" s="195"/>
      <c r="P155" s="196">
        <f>SUM(P156:P176)</f>
        <v>0</v>
      </c>
      <c r="Q155" s="195"/>
      <c r="R155" s="196">
        <f>SUM(R156:R176)</f>
        <v>375.89012527</v>
      </c>
      <c r="S155" s="195"/>
      <c r="T155" s="197">
        <f>SUM(T156:T176)</f>
        <v>0</v>
      </c>
      <c r="AR155" s="198" t="s">
        <v>83</v>
      </c>
      <c r="AT155" s="199" t="s">
        <v>75</v>
      </c>
      <c r="AU155" s="199" t="s">
        <v>85</v>
      </c>
      <c r="AY155" s="198" t="s">
        <v>153</v>
      </c>
      <c r="BK155" s="200">
        <f>SUM(BK156:BK176)</f>
        <v>0</v>
      </c>
    </row>
    <row r="156" spans="2:65" s="1" customFormat="1" ht="25.5" customHeight="1">
      <c r="B156" s="41"/>
      <c r="C156" s="203" t="s">
        <v>254</v>
      </c>
      <c r="D156" s="203" t="s">
        <v>157</v>
      </c>
      <c r="E156" s="204" t="s">
        <v>255</v>
      </c>
      <c r="F156" s="205" t="s">
        <v>256</v>
      </c>
      <c r="G156" s="206" t="s">
        <v>177</v>
      </c>
      <c r="H156" s="207">
        <v>1638.5</v>
      </c>
      <c r="I156" s="208"/>
      <c r="J156" s="209">
        <f>ROUND(I156*H156,2)</f>
        <v>0</v>
      </c>
      <c r="K156" s="205" t="s">
        <v>161</v>
      </c>
      <c r="L156" s="61"/>
      <c r="M156" s="210" t="s">
        <v>21</v>
      </c>
      <c r="N156" s="211" t="s">
        <v>47</v>
      </c>
      <c r="O156" s="42"/>
      <c r="P156" s="212">
        <f>O156*H156</f>
        <v>0</v>
      </c>
      <c r="Q156" s="212">
        <v>0.10373</v>
      </c>
      <c r="R156" s="212">
        <f>Q156*H156</f>
        <v>169.961605</v>
      </c>
      <c r="S156" s="212">
        <v>0</v>
      </c>
      <c r="T156" s="213">
        <f>S156*H156</f>
        <v>0</v>
      </c>
      <c r="AR156" s="24" t="s">
        <v>162</v>
      </c>
      <c r="AT156" s="24" t="s">
        <v>157</v>
      </c>
      <c r="AU156" s="24" t="s">
        <v>163</v>
      </c>
      <c r="AY156" s="24" t="s">
        <v>153</v>
      </c>
      <c r="BE156" s="214">
        <f>IF(N156="základní",J156,0)</f>
        <v>0</v>
      </c>
      <c r="BF156" s="214">
        <f>IF(N156="snížená",J156,0)</f>
        <v>0</v>
      </c>
      <c r="BG156" s="214">
        <f>IF(N156="zákl. přenesená",J156,0)</f>
        <v>0</v>
      </c>
      <c r="BH156" s="214">
        <f>IF(N156="sníž. přenesená",J156,0)</f>
        <v>0</v>
      </c>
      <c r="BI156" s="214">
        <f>IF(N156="nulová",J156,0)</f>
        <v>0</v>
      </c>
      <c r="BJ156" s="24" t="s">
        <v>83</v>
      </c>
      <c r="BK156" s="214">
        <f>ROUND(I156*H156,2)</f>
        <v>0</v>
      </c>
      <c r="BL156" s="24" t="s">
        <v>162</v>
      </c>
      <c r="BM156" s="24" t="s">
        <v>257</v>
      </c>
    </row>
    <row r="157" spans="2:51" s="13" customFormat="1" ht="13.5">
      <c r="B157" s="226"/>
      <c r="C157" s="227"/>
      <c r="D157" s="217" t="s">
        <v>165</v>
      </c>
      <c r="E157" s="228" t="s">
        <v>21</v>
      </c>
      <c r="F157" s="229" t="s">
        <v>258</v>
      </c>
      <c r="G157" s="227"/>
      <c r="H157" s="230">
        <v>1238.5</v>
      </c>
      <c r="I157" s="231"/>
      <c r="J157" s="227"/>
      <c r="K157" s="227"/>
      <c r="L157" s="232"/>
      <c r="M157" s="233"/>
      <c r="N157" s="234"/>
      <c r="O157" s="234"/>
      <c r="P157" s="234"/>
      <c r="Q157" s="234"/>
      <c r="R157" s="234"/>
      <c r="S157" s="234"/>
      <c r="T157" s="235"/>
      <c r="AT157" s="236" t="s">
        <v>165</v>
      </c>
      <c r="AU157" s="236" t="s">
        <v>163</v>
      </c>
      <c r="AV157" s="13" t="s">
        <v>85</v>
      </c>
      <c r="AW157" s="13" t="s">
        <v>41</v>
      </c>
      <c r="AX157" s="13" t="s">
        <v>76</v>
      </c>
      <c r="AY157" s="236" t="s">
        <v>153</v>
      </c>
    </row>
    <row r="158" spans="2:51" s="13" customFormat="1" ht="13.5">
      <c r="B158" s="226"/>
      <c r="C158" s="227"/>
      <c r="D158" s="217" t="s">
        <v>165</v>
      </c>
      <c r="E158" s="228" t="s">
        <v>21</v>
      </c>
      <c r="F158" s="229" t="s">
        <v>259</v>
      </c>
      <c r="G158" s="227"/>
      <c r="H158" s="230">
        <v>400</v>
      </c>
      <c r="I158" s="231"/>
      <c r="J158" s="227"/>
      <c r="K158" s="227"/>
      <c r="L158" s="232"/>
      <c r="M158" s="233"/>
      <c r="N158" s="234"/>
      <c r="O158" s="234"/>
      <c r="P158" s="234"/>
      <c r="Q158" s="234"/>
      <c r="R158" s="234"/>
      <c r="S158" s="234"/>
      <c r="T158" s="235"/>
      <c r="AT158" s="236" t="s">
        <v>165</v>
      </c>
      <c r="AU158" s="236" t="s">
        <v>163</v>
      </c>
      <c r="AV158" s="13" t="s">
        <v>85</v>
      </c>
      <c r="AW158" s="13" t="s">
        <v>41</v>
      </c>
      <c r="AX158" s="13" t="s">
        <v>76</v>
      </c>
      <c r="AY158" s="236" t="s">
        <v>153</v>
      </c>
    </row>
    <row r="159" spans="2:51" s="14" customFormat="1" ht="13.5">
      <c r="B159" s="237"/>
      <c r="C159" s="238"/>
      <c r="D159" s="217" t="s">
        <v>165</v>
      </c>
      <c r="E159" s="239" t="s">
        <v>21</v>
      </c>
      <c r="F159" s="240" t="s">
        <v>182</v>
      </c>
      <c r="G159" s="238"/>
      <c r="H159" s="241">
        <v>1638.5</v>
      </c>
      <c r="I159" s="242"/>
      <c r="J159" s="238"/>
      <c r="K159" s="238"/>
      <c r="L159" s="243"/>
      <c r="M159" s="244"/>
      <c r="N159" s="245"/>
      <c r="O159" s="245"/>
      <c r="P159" s="245"/>
      <c r="Q159" s="245"/>
      <c r="R159" s="245"/>
      <c r="S159" s="245"/>
      <c r="T159" s="246"/>
      <c r="AT159" s="247" t="s">
        <v>165</v>
      </c>
      <c r="AU159" s="247" t="s">
        <v>163</v>
      </c>
      <c r="AV159" s="14" t="s">
        <v>162</v>
      </c>
      <c r="AW159" s="14" t="s">
        <v>41</v>
      </c>
      <c r="AX159" s="14" t="s">
        <v>83</v>
      </c>
      <c r="AY159" s="247" t="s">
        <v>153</v>
      </c>
    </row>
    <row r="160" spans="2:65" s="1" customFormat="1" ht="16.5" customHeight="1">
      <c r="B160" s="41"/>
      <c r="C160" s="203" t="s">
        <v>260</v>
      </c>
      <c r="D160" s="203" t="s">
        <v>157</v>
      </c>
      <c r="E160" s="204" t="s">
        <v>261</v>
      </c>
      <c r="F160" s="205" t="s">
        <v>262</v>
      </c>
      <c r="G160" s="206" t="s">
        <v>177</v>
      </c>
      <c r="H160" s="207">
        <v>2938.733</v>
      </c>
      <c r="I160" s="208"/>
      <c r="J160" s="209">
        <f>ROUND(I160*H160,2)</f>
        <v>0</v>
      </c>
      <c r="K160" s="205" t="s">
        <v>161</v>
      </c>
      <c r="L160" s="61"/>
      <c r="M160" s="210" t="s">
        <v>21</v>
      </c>
      <c r="N160" s="211" t="s">
        <v>47</v>
      </c>
      <c r="O160" s="42"/>
      <c r="P160" s="212">
        <f>O160*H160</f>
        <v>0</v>
      </c>
      <c r="Q160" s="212">
        <v>0</v>
      </c>
      <c r="R160" s="212">
        <f>Q160*H160</f>
        <v>0</v>
      </c>
      <c r="S160" s="212">
        <v>0</v>
      </c>
      <c r="T160" s="213">
        <f>S160*H160</f>
        <v>0</v>
      </c>
      <c r="AR160" s="24" t="s">
        <v>162</v>
      </c>
      <c r="AT160" s="24" t="s">
        <v>157</v>
      </c>
      <c r="AU160" s="24" t="s">
        <v>163</v>
      </c>
      <c r="AY160" s="24" t="s">
        <v>153</v>
      </c>
      <c r="BE160" s="214">
        <f>IF(N160="základní",J160,0)</f>
        <v>0</v>
      </c>
      <c r="BF160" s="214">
        <f>IF(N160="snížená",J160,0)</f>
        <v>0</v>
      </c>
      <c r="BG160" s="214">
        <f>IF(N160="zákl. přenesená",J160,0)</f>
        <v>0</v>
      </c>
      <c r="BH160" s="214">
        <f>IF(N160="sníž. přenesená",J160,0)</f>
        <v>0</v>
      </c>
      <c r="BI160" s="214">
        <f>IF(N160="nulová",J160,0)</f>
        <v>0</v>
      </c>
      <c r="BJ160" s="24" t="s">
        <v>83</v>
      </c>
      <c r="BK160" s="214">
        <f>ROUND(I160*H160,2)</f>
        <v>0</v>
      </c>
      <c r="BL160" s="24" t="s">
        <v>162</v>
      </c>
      <c r="BM160" s="24" t="s">
        <v>263</v>
      </c>
    </row>
    <row r="161" spans="2:51" s="13" customFormat="1" ht="13.5">
      <c r="B161" s="226"/>
      <c r="C161" s="227"/>
      <c r="D161" s="217" t="s">
        <v>165</v>
      </c>
      <c r="E161" s="228" t="s">
        <v>21</v>
      </c>
      <c r="F161" s="229" t="s">
        <v>264</v>
      </c>
      <c r="G161" s="227"/>
      <c r="H161" s="230">
        <v>2532.7325</v>
      </c>
      <c r="I161" s="231"/>
      <c r="J161" s="227"/>
      <c r="K161" s="227"/>
      <c r="L161" s="232"/>
      <c r="M161" s="233"/>
      <c r="N161" s="234"/>
      <c r="O161" s="234"/>
      <c r="P161" s="234"/>
      <c r="Q161" s="234"/>
      <c r="R161" s="234"/>
      <c r="S161" s="234"/>
      <c r="T161" s="235"/>
      <c r="AT161" s="236" t="s">
        <v>165</v>
      </c>
      <c r="AU161" s="236" t="s">
        <v>163</v>
      </c>
      <c r="AV161" s="13" t="s">
        <v>85</v>
      </c>
      <c r="AW161" s="13" t="s">
        <v>41</v>
      </c>
      <c r="AX161" s="13" t="s">
        <v>76</v>
      </c>
      <c r="AY161" s="236" t="s">
        <v>153</v>
      </c>
    </row>
    <row r="162" spans="2:51" s="13" customFormat="1" ht="13.5">
      <c r="B162" s="226"/>
      <c r="C162" s="227"/>
      <c r="D162" s="217" t="s">
        <v>165</v>
      </c>
      <c r="E162" s="228" t="s">
        <v>21</v>
      </c>
      <c r="F162" s="229" t="s">
        <v>265</v>
      </c>
      <c r="G162" s="227"/>
      <c r="H162" s="230">
        <v>406</v>
      </c>
      <c r="I162" s="231"/>
      <c r="J162" s="227"/>
      <c r="K162" s="227"/>
      <c r="L162" s="232"/>
      <c r="M162" s="233"/>
      <c r="N162" s="234"/>
      <c r="O162" s="234"/>
      <c r="P162" s="234"/>
      <c r="Q162" s="234"/>
      <c r="R162" s="234"/>
      <c r="S162" s="234"/>
      <c r="T162" s="235"/>
      <c r="AT162" s="236" t="s">
        <v>165</v>
      </c>
      <c r="AU162" s="236" t="s">
        <v>163</v>
      </c>
      <c r="AV162" s="13" t="s">
        <v>85</v>
      </c>
      <c r="AW162" s="13" t="s">
        <v>41</v>
      </c>
      <c r="AX162" s="13" t="s">
        <v>76</v>
      </c>
      <c r="AY162" s="236" t="s">
        <v>153</v>
      </c>
    </row>
    <row r="163" spans="2:51" s="14" customFormat="1" ht="13.5">
      <c r="B163" s="237"/>
      <c r="C163" s="238"/>
      <c r="D163" s="217" t="s">
        <v>165</v>
      </c>
      <c r="E163" s="239" t="s">
        <v>21</v>
      </c>
      <c r="F163" s="240" t="s">
        <v>182</v>
      </c>
      <c r="G163" s="238"/>
      <c r="H163" s="241">
        <v>2938.7325</v>
      </c>
      <c r="I163" s="242"/>
      <c r="J163" s="238"/>
      <c r="K163" s="238"/>
      <c r="L163" s="243"/>
      <c r="M163" s="244"/>
      <c r="N163" s="245"/>
      <c r="O163" s="245"/>
      <c r="P163" s="245"/>
      <c r="Q163" s="245"/>
      <c r="R163" s="245"/>
      <c r="S163" s="245"/>
      <c r="T163" s="246"/>
      <c r="AT163" s="247" t="s">
        <v>165</v>
      </c>
      <c r="AU163" s="247" t="s">
        <v>163</v>
      </c>
      <c r="AV163" s="14" t="s">
        <v>162</v>
      </c>
      <c r="AW163" s="14" t="s">
        <v>41</v>
      </c>
      <c r="AX163" s="14" t="s">
        <v>83</v>
      </c>
      <c r="AY163" s="247" t="s">
        <v>153</v>
      </c>
    </row>
    <row r="164" spans="2:65" s="1" customFormat="1" ht="25.5" customHeight="1">
      <c r="B164" s="41"/>
      <c r="C164" s="203" t="s">
        <v>266</v>
      </c>
      <c r="D164" s="203" t="s">
        <v>157</v>
      </c>
      <c r="E164" s="204" t="s">
        <v>267</v>
      </c>
      <c r="F164" s="205" t="s">
        <v>268</v>
      </c>
      <c r="G164" s="206" t="s">
        <v>177</v>
      </c>
      <c r="H164" s="207">
        <v>1257.078</v>
      </c>
      <c r="I164" s="208"/>
      <c r="J164" s="209">
        <f>ROUND(I164*H164,2)</f>
        <v>0</v>
      </c>
      <c r="K164" s="205" t="s">
        <v>161</v>
      </c>
      <c r="L164" s="61"/>
      <c r="M164" s="210" t="s">
        <v>21</v>
      </c>
      <c r="N164" s="211" t="s">
        <v>47</v>
      </c>
      <c r="O164" s="42"/>
      <c r="P164" s="212">
        <f>O164*H164</f>
        <v>0</v>
      </c>
      <c r="Q164" s="212">
        <v>0.15559</v>
      </c>
      <c r="R164" s="212">
        <f>Q164*H164</f>
        <v>195.58876602</v>
      </c>
      <c r="S164" s="212">
        <v>0</v>
      </c>
      <c r="T164" s="213">
        <f>S164*H164</f>
        <v>0</v>
      </c>
      <c r="AR164" s="24" t="s">
        <v>162</v>
      </c>
      <c r="AT164" s="24" t="s">
        <v>157</v>
      </c>
      <c r="AU164" s="24" t="s">
        <v>163</v>
      </c>
      <c r="AY164" s="24" t="s">
        <v>153</v>
      </c>
      <c r="BE164" s="214">
        <f>IF(N164="základní",J164,0)</f>
        <v>0</v>
      </c>
      <c r="BF164" s="214">
        <f>IF(N164="snížená",J164,0)</f>
        <v>0</v>
      </c>
      <c r="BG164" s="214">
        <f>IF(N164="zákl. přenesená",J164,0)</f>
        <v>0</v>
      </c>
      <c r="BH164" s="214">
        <f>IF(N164="sníž. přenesená",J164,0)</f>
        <v>0</v>
      </c>
      <c r="BI164" s="214">
        <f>IF(N164="nulová",J164,0)</f>
        <v>0</v>
      </c>
      <c r="BJ164" s="24" t="s">
        <v>83</v>
      </c>
      <c r="BK164" s="214">
        <f>ROUND(I164*H164,2)</f>
        <v>0</v>
      </c>
      <c r="BL164" s="24" t="s">
        <v>162</v>
      </c>
      <c r="BM164" s="24" t="s">
        <v>269</v>
      </c>
    </row>
    <row r="165" spans="2:51" s="13" customFormat="1" ht="13.5">
      <c r="B165" s="226"/>
      <c r="C165" s="227"/>
      <c r="D165" s="217" t="s">
        <v>165</v>
      </c>
      <c r="E165" s="228" t="s">
        <v>21</v>
      </c>
      <c r="F165" s="229" t="s">
        <v>270</v>
      </c>
      <c r="G165" s="227"/>
      <c r="H165" s="230">
        <v>1257.0775</v>
      </c>
      <c r="I165" s="231"/>
      <c r="J165" s="227"/>
      <c r="K165" s="227"/>
      <c r="L165" s="232"/>
      <c r="M165" s="233"/>
      <c r="N165" s="234"/>
      <c r="O165" s="234"/>
      <c r="P165" s="234"/>
      <c r="Q165" s="234"/>
      <c r="R165" s="234"/>
      <c r="S165" s="234"/>
      <c r="T165" s="235"/>
      <c r="AT165" s="236" t="s">
        <v>165</v>
      </c>
      <c r="AU165" s="236" t="s">
        <v>163</v>
      </c>
      <c r="AV165" s="13" t="s">
        <v>85</v>
      </c>
      <c r="AW165" s="13" t="s">
        <v>41</v>
      </c>
      <c r="AX165" s="13" t="s">
        <v>83</v>
      </c>
      <c r="AY165" s="236" t="s">
        <v>153</v>
      </c>
    </row>
    <row r="166" spans="2:65" s="1" customFormat="1" ht="25.5" customHeight="1">
      <c r="B166" s="41"/>
      <c r="C166" s="203" t="s">
        <v>271</v>
      </c>
      <c r="D166" s="203" t="s">
        <v>157</v>
      </c>
      <c r="E166" s="204" t="s">
        <v>272</v>
      </c>
      <c r="F166" s="205" t="s">
        <v>273</v>
      </c>
      <c r="G166" s="206" t="s">
        <v>177</v>
      </c>
      <c r="H166" s="207">
        <v>406</v>
      </c>
      <c r="I166" s="208"/>
      <c r="J166" s="209">
        <f>ROUND(I166*H166,2)</f>
        <v>0</v>
      </c>
      <c r="K166" s="205" t="s">
        <v>161</v>
      </c>
      <c r="L166" s="61"/>
      <c r="M166" s="210" t="s">
        <v>21</v>
      </c>
      <c r="N166" s="211" t="s">
        <v>47</v>
      </c>
      <c r="O166" s="42"/>
      <c r="P166" s="212">
        <f>O166*H166</f>
        <v>0</v>
      </c>
      <c r="Q166" s="212">
        <v>0</v>
      </c>
      <c r="R166" s="212">
        <f>Q166*H166</f>
        <v>0</v>
      </c>
      <c r="S166" s="212">
        <v>0</v>
      </c>
      <c r="T166" s="213">
        <f>S166*H166</f>
        <v>0</v>
      </c>
      <c r="AR166" s="24" t="s">
        <v>162</v>
      </c>
      <c r="AT166" s="24" t="s">
        <v>157</v>
      </c>
      <c r="AU166" s="24" t="s">
        <v>163</v>
      </c>
      <c r="AY166" s="24" t="s">
        <v>153</v>
      </c>
      <c r="BE166" s="214">
        <f>IF(N166="základní",J166,0)</f>
        <v>0</v>
      </c>
      <c r="BF166" s="214">
        <f>IF(N166="snížená",J166,0)</f>
        <v>0</v>
      </c>
      <c r="BG166" s="214">
        <f>IF(N166="zákl. přenesená",J166,0)</f>
        <v>0</v>
      </c>
      <c r="BH166" s="214">
        <f>IF(N166="sníž. přenesená",J166,0)</f>
        <v>0</v>
      </c>
      <c r="BI166" s="214">
        <f>IF(N166="nulová",J166,0)</f>
        <v>0</v>
      </c>
      <c r="BJ166" s="24" t="s">
        <v>83</v>
      </c>
      <c r="BK166" s="214">
        <f>ROUND(I166*H166,2)</f>
        <v>0</v>
      </c>
      <c r="BL166" s="24" t="s">
        <v>162</v>
      </c>
      <c r="BM166" s="24" t="s">
        <v>274</v>
      </c>
    </row>
    <row r="167" spans="2:51" s="13" customFormat="1" ht="13.5">
      <c r="B167" s="226"/>
      <c r="C167" s="227"/>
      <c r="D167" s="217" t="s">
        <v>165</v>
      </c>
      <c r="E167" s="228" t="s">
        <v>21</v>
      </c>
      <c r="F167" s="229" t="s">
        <v>265</v>
      </c>
      <c r="G167" s="227"/>
      <c r="H167" s="230">
        <v>406</v>
      </c>
      <c r="I167" s="231"/>
      <c r="J167" s="227"/>
      <c r="K167" s="227"/>
      <c r="L167" s="232"/>
      <c r="M167" s="233"/>
      <c r="N167" s="234"/>
      <c r="O167" s="234"/>
      <c r="P167" s="234"/>
      <c r="Q167" s="234"/>
      <c r="R167" s="234"/>
      <c r="S167" s="234"/>
      <c r="T167" s="235"/>
      <c r="AT167" s="236" t="s">
        <v>165</v>
      </c>
      <c r="AU167" s="236" t="s">
        <v>163</v>
      </c>
      <c r="AV167" s="13" t="s">
        <v>85</v>
      </c>
      <c r="AW167" s="13" t="s">
        <v>41</v>
      </c>
      <c r="AX167" s="13" t="s">
        <v>83</v>
      </c>
      <c r="AY167" s="236" t="s">
        <v>153</v>
      </c>
    </row>
    <row r="168" spans="2:65" s="1" customFormat="1" ht="25.5" customHeight="1">
      <c r="B168" s="41"/>
      <c r="C168" s="203" t="s">
        <v>275</v>
      </c>
      <c r="D168" s="203" t="s">
        <v>157</v>
      </c>
      <c r="E168" s="204" t="s">
        <v>276</v>
      </c>
      <c r="F168" s="205" t="s">
        <v>277</v>
      </c>
      <c r="G168" s="206" t="s">
        <v>177</v>
      </c>
      <c r="H168" s="207">
        <v>1275.655</v>
      </c>
      <c r="I168" s="208"/>
      <c r="J168" s="209">
        <f>ROUND(I168*H168,2)</f>
        <v>0</v>
      </c>
      <c r="K168" s="205" t="s">
        <v>161</v>
      </c>
      <c r="L168" s="61"/>
      <c r="M168" s="210" t="s">
        <v>21</v>
      </c>
      <c r="N168" s="211" t="s">
        <v>47</v>
      </c>
      <c r="O168" s="42"/>
      <c r="P168" s="212">
        <f>O168*H168</f>
        <v>0</v>
      </c>
      <c r="Q168" s="212">
        <v>0</v>
      </c>
      <c r="R168" s="212">
        <f>Q168*H168</f>
        <v>0</v>
      </c>
      <c r="S168" s="212">
        <v>0</v>
      </c>
      <c r="T168" s="213">
        <f>S168*H168</f>
        <v>0</v>
      </c>
      <c r="AR168" s="24" t="s">
        <v>162</v>
      </c>
      <c r="AT168" s="24" t="s">
        <v>157</v>
      </c>
      <c r="AU168" s="24" t="s">
        <v>163</v>
      </c>
      <c r="AY168" s="24" t="s">
        <v>153</v>
      </c>
      <c r="BE168" s="214">
        <f>IF(N168="základní",J168,0)</f>
        <v>0</v>
      </c>
      <c r="BF168" s="214">
        <f>IF(N168="snížená",J168,0)</f>
        <v>0</v>
      </c>
      <c r="BG168" s="214">
        <f>IF(N168="zákl. přenesená",J168,0)</f>
        <v>0</v>
      </c>
      <c r="BH168" s="214">
        <f>IF(N168="sníž. přenesená",J168,0)</f>
        <v>0</v>
      </c>
      <c r="BI168" s="214">
        <f>IF(N168="nulová",J168,0)</f>
        <v>0</v>
      </c>
      <c r="BJ168" s="24" t="s">
        <v>83</v>
      </c>
      <c r="BK168" s="214">
        <f>ROUND(I168*H168,2)</f>
        <v>0</v>
      </c>
      <c r="BL168" s="24" t="s">
        <v>162</v>
      </c>
      <c r="BM168" s="24" t="s">
        <v>278</v>
      </c>
    </row>
    <row r="169" spans="2:51" s="13" customFormat="1" ht="13.5">
      <c r="B169" s="226"/>
      <c r="C169" s="227"/>
      <c r="D169" s="217" t="s">
        <v>165</v>
      </c>
      <c r="E169" s="228" t="s">
        <v>21</v>
      </c>
      <c r="F169" s="229" t="s">
        <v>279</v>
      </c>
      <c r="G169" s="227"/>
      <c r="H169" s="230">
        <v>1275.655</v>
      </c>
      <c r="I169" s="231"/>
      <c r="J169" s="227"/>
      <c r="K169" s="227"/>
      <c r="L169" s="232"/>
      <c r="M169" s="233"/>
      <c r="N169" s="234"/>
      <c r="O169" s="234"/>
      <c r="P169" s="234"/>
      <c r="Q169" s="234"/>
      <c r="R169" s="234"/>
      <c r="S169" s="234"/>
      <c r="T169" s="235"/>
      <c r="AT169" s="236" t="s">
        <v>165</v>
      </c>
      <c r="AU169" s="236" t="s">
        <v>163</v>
      </c>
      <c r="AV169" s="13" t="s">
        <v>85</v>
      </c>
      <c r="AW169" s="13" t="s">
        <v>41</v>
      </c>
      <c r="AX169" s="13" t="s">
        <v>83</v>
      </c>
      <c r="AY169" s="236" t="s">
        <v>153</v>
      </c>
    </row>
    <row r="170" spans="2:65" s="1" customFormat="1" ht="16.5" customHeight="1">
      <c r="B170" s="41"/>
      <c r="C170" s="203" t="s">
        <v>9</v>
      </c>
      <c r="D170" s="203" t="s">
        <v>157</v>
      </c>
      <c r="E170" s="204" t="s">
        <v>280</v>
      </c>
      <c r="F170" s="205" t="s">
        <v>281</v>
      </c>
      <c r="G170" s="206" t="s">
        <v>177</v>
      </c>
      <c r="H170" s="207">
        <v>1720.425</v>
      </c>
      <c r="I170" s="208"/>
      <c r="J170" s="209">
        <f>ROUND(I170*H170,2)</f>
        <v>0</v>
      </c>
      <c r="K170" s="205" t="s">
        <v>161</v>
      </c>
      <c r="L170" s="61"/>
      <c r="M170" s="210" t="s">
        <v>21</v>
      </c>
      <c r="N170" s="211" t="s">
        <v>47</v>
      </c>
      <c r="O170" s="42"/>
      <c r="P170" s="212">
        <f>O170*H170</f>
        <v>0</v>
      </c>
      <c r="Q170" s="212">
        <v>0.00601</v>
      </c>
      <c r="R170" s="212">
        <f>Q170*H170</f>
        <v>10.339754249999999</v>
      </c>
      <c r="S170" s="212">
        <v>0</v>
      </c>
      <c r="T170" s="213">
        <f>S170*H170</f>
        <v>0</v>
      </c>
      <c r="AR170" s="24" t="s">
        <v>162</v>
      </c>
      <c r="AT170" s="24" t="s">
        <v>157</v>
      </c>
      <c r="AU170" s="24" t="s">
        <v>163</v>
      </c>
      <c r="AY170" s="24" t="s">
        <v>153</v>
      </c>
      <c r="BE170" s="214">
        <f>IF(N170="základní",J170,0)</f>
        <v>0</v>
      </c>
      <c r="BF170" s="214">
        <f>IF(N170="snížená",J170,0)</f>
        <v>0</v>
      </c>
      <c r="BG170" s="214">
        <f>IF(N170="zákl. přenesená",J170,0)</f>
        <v>0</v>
      </c>
      <c r="BH170" s="214">
        <f>IF(N170="sníž. přenesená",J170,0)</f>
        <v>0</v>
      </c>
      <c r="BI170" s="214">
        <f>IF(N170="nulová",J170,0)</f>
        <v>0</v>
      </c>
      <c r="BJ170" s="24" t="s">
        <v>83</v>
      </c>
      <c r="BK170" s="214">
        <f>ROUND(I170*H170,2)</f>
        <v>0</v>
      </c>
      <c r="BL170" s="24" t="s">
        <v>162</v>
      </c>
      <c r="BM170" s="24" t="s">
        <v>282</v>
      </c>
    </row>
    <row r="171" spans="2:51" s="13" customFormat="1" ht="13.5">
      <c r="B171" s="226"/>
      <c r="C171" s="227"/>
      <c r="D171" s="217" t="s">
        <v>165</v>
      </c>
      <c r="E171" s="228" t="s">
        <v>21</v>
      </c>
      <c r="F171" s="229" t="s">
        <v>228</v>
      </c>
      <c r="G171" s="227"/>
      <c r="H171" s="230">
        <v>1300.425</v>
      </c>
      <c r="I171" s="231"/>
      <c r="J171" s="227"/>
      <c r="K171" s="227"/>
      <c r="L171" s="232"/>
      <c r="M171" s="233"/>
      <c r="N171" s="234"/>
      <c r="O171" s="234"/>
      <c r="P171" s="234"/>
      <c r="Q171" s="234"/>
      <c r="R171" s="234"/>
      <c r="S171" s="234"/>
      <c r="T171" s="235"/>
      <c r="AT171" s="236" t="s">
        <v>165</v>
      </c>
      <c r="AU171" s="236" t="s">
        <v>163</v>
      </c>
      <c r="AV171" s="13" t="s">
        <v>85</v>
      </c>
      <c r="AW171" s="13" t="s">
        <v>41</v>
      </c>
      <c r="AX171" s="13" t="s">
        <v>76</v>
      </c>
      <c r="AY171" s="236" t="s">
        <v>153</v>
      </c>
    </row>
    <row r="172" spans="2:51" s="13" customFormat="1" ht="13.5">
      <c r="B172" s="226"/>
      <c r="C172" s="227"/>
      <c r="D172" s="217" t="s">
        <v>165</v>
      </c>
      <c r="E172" s="228" t="s">
        <v>21</v>
      </c>
      <c r="F172" s="229" t="s">
        <v>283</v>
      </c>
      <c r="G172" s="227"/>
      <c r="H172" s="230">
        <v>420</v>
      </c>
      <c r="I172" s="231"/>
      <c r="J172" s="227"/>
      <c r="K172" s="227"/>
      <c r="L172" s="232"/>
      <c r="M172" s="233"/>
      <c r="N172" s="234"/>
      <c r="O172" s="234"/>
      <c r="P172" s="234"/>
      <c r="Q172" s="234"/>
      <c r="R172" s="234"/>
      <c r="S172" s="234"/>
      <c r="T172" s="235"/>
      <c r="AT172" s="236" t="s">
        <v>165</v>
      </c>
      <c r="AU172" s="236" t="s">
        <v>163</v>
      </c>
      <c r="AV172" s="13" t="s">
        <v>85</v>
      </c>
      <c r="AW172" s="13" t="s">
        <v>41</v>
      </c>
      <c r="AX172" s="13" t="s">
        <v>76</v>
      </c>
      <c r="AY172" s="236" t="s">
        <v>153</v>
      </c>
    </row>
    <row r="173" spans="2:51" s="14" customFormat="1" ht="13.5">
      <c r="B173" s="237"/>
      <c r="C173" s="238"/>
      <c r="D173" s="217" t="s">
        <v>165</v>
      </c>
      <c r="E173" s="239" t="s">
        <v>21</v>
      </c>
      <c r="F173" s="240" t="s">
        <v>182</v>
      </c>
      <c r="G173" s="238"/>
      <c r="H173" s="241">
        <v>1720.425</v>
      </c>
      <c r="I173" s="242"/>
      <c r="J173" s="238"/>
      <c r="K173" s="238"/>
      <c r="L173" s="243"/>
      <c r="M173" s="244"/>
      <c r="N173" s="245"/>
      <c r="O173" s="245"/>
      <c r="P173" s="245"/>
      <c r="Q173" s="245"/>
      <c r="R173" s="245"/>
      <c r="S173" s="245"/>
      <c r="T173" s="246"/>
      <c r="AT173" s="247" t="s">
        <v>165</v>
      </c>
      <c r="AU173" s="247" t="s">
        <v>163</v>
      </c>
      <c r="AV173" s="14" t="s">
        <v>162</v>
      </c>
      <c r="AW173" s="14" t="s">
        <v>41</v>
      </c>
      <c r="AX173" s="14" t="s">
        <v>83</v>
      </c>
      <c r="AY173" s="247" t="s">
        <v>153</v>
      </c>
    </row>
    <row r="174" spans="2:65" s="1" customFormat="1" ht="25.5" customHeight="1">
      <c r="B174" s="41"/>
      <c r="C174" s="203" t="s">
        <v>284</v>
      </c>
      <c r="D174" s="203" t="s">
        <v>157</v>
      </c>
      <c r="E174" s="204" t="s">
        <v>285</v>
      </c>
      <c r="F174" s="205" t="s">
        <v>286</v>
      </c>
      <c r="G174" s="206" t="s">
        <v>177</v>
      </c>
      <c r="H174" s="207">
        <v>66.99</v>
      </c>
      <c r="I174" s="208"/>
      <c r="J174" s="209">
        <f>ROUND(I174*H174,2)</f>
        <v>0</v>
      </c>
      <c r="K174" s="205" t="s">
        <v>161</v>
      </c>
      <c r="L174" s="61"/>
      <c r="M174" s="210" t="s">
        <v>21</v>
      </c>
      <c r="N174" s="211" t="s">
        <v>47</v>
      </c>
      <c r="O174" s="42"/>
      <c r="P174" s="212">
        <f>O174*H174</f>
        <v>0</v>
      </c>
      <c r="Q174" s="212">
        <v>0</v>
      </c>
      <c r="R174" s="212">
        <f>Q174*H174</f>
        <v>0</v>
      </c>
      <c r="S174" s="212">
        <v>0</v>
      </c>
      <c r="T174" s="213">
        <f>S174*H174</f>
        <v>0</v>
      </c>
      <c r="AR174" s="24" t="s">
        <v>162</v>
      </c>
      <c r="AT174" s="24" t="s">
        <v>157</v>
      </c>
      <c r="AU174" s="24" t="s">
        <v>163</v>
      </c>
      <c r="AY174" s="24" t="s">
        <v>153</v>
      </c>
      <c r="BE174" s="214">
        <f>IF(N174="základní",J174,0)</f>
        <v>0</v>
      </c>
      <c r="BF174" s="214">
        <f>IF(N174="snížená",J174,0)</f>
        <v>0</v>
      </c>
      <c r="BG174" s="214">
        <f>IF(N174="zákl. přenesená",J174,0)</f>
        <v>0</v>
      </c>
      <c r="BH174" s="214">
        <f>IF(N174="sníž. přenesená",J174,0)</f>
        <v>0</v>
      </c>
      <c r="BI174" s="214">
        <f>IF(N174="nulová",J174,0)</f>
        <v>0</v>
      </c>
      <c r="BJ174" s="24" t="s">
        <v>83</v>
      </c>
      <c r="BK174" s="214">
        <f>ROUND(I174*H174,2)</f>
        <v>0</v>
      </c>
      <c r="BL174" s="24" t="s">
        <v>162</v>
      </c>
      <c r="BM174" s="24" t="s">
        <v>287</v>
      </c>
    </row>
    <row r="175" spans="2:51" s="12" customFormat="1" ht="13.5">
      <c r="B175" s="215"/>
      <c r="C175" s="216"/>
      <c r="D175" s="217" t="s">
        <v>165</v>
      </c>
      <c r="E175" s="218" t="s">
        <v>21</v>
      </c>
      <c r="F175" s="219" t="s">
        <v>288</v>
      </c>
      <c r="G175" s="216"/>
      <c r="H175" s="218" t="s">
        <v>21</v>
      </c>
      <c r="I175" s="220"/>
      <c r="J175" s="216"/>
      <c r="K175" s="216"/>
      <c r="L175" s="221"/>
      <c r="M175" s="222"/>
      <c r="N175" s="223"/>
      <c r="O175" s="223"/>
      <c r="P175" s="223"/>
      <c r="Q175" s="223"/>
      <c r="R175" s="223"/>
      <c r="S175" s="223"/>
      <c r="T175" s="224"/>
      <c r="AT175" s="225" t="s">
        <v>165</v>
      </c>
      <c r="AU175" s="225" t="s">
        <v>163</v>
      </c>
      <c r="AV175" s="12" t="s">
        <v>83</v>
      </c>
      <c r="AW175" s="12" t="s">
        <v>41</v>
      </c>
      <c r="AX175" s="12" t="s">
        <v>76</v>
      </c>
      <c r="AY175" s="225" t="s">
        <v>153</v>
      </c>
    </row>
    <row r="176" spans="2:51" s="13" customFormat="1" ht="13.5">
      <c r="B176" s="226"/>
      <c r="C176" s="227"/>
      <c r="D176" s="217" t="s">
        <v>165</v>
      </c>
      <c r="E176" s="228" t="s">
        <v>21</v>
      </c>
      <c r="F176" s="229" t="s">
        <v>289</v>
      </c>
      <c r="G176" s="227"/>
      <c r="H176" s="230">
        <v>66.99</v>
      </c>
      <c r="I176" s="231"/>
      <c r="J176" s="227"/>
      <c r="K176" s="227"/>
      <c r="L176" s="232"/>
      <c r="M176" s="233"/>
      <c r="N176" s="234"/>
      <c r="O176" s="234"/>
      <c r="P176" s="234"/>
      <c r="Q176" s="234"/>
      <c r="R176" s="234"/>
      <c r="S176" s="234"/>
      <c r="T176" s="235"/>
      <c r="AT176" s="236" t="s">
        <v>165</v>
      </c>
      <c r="AU176" s="236" t="s">
        <v>163</v>
      </c>
      <c r="AV176" s="13" t="s">
        <v>85</v>
      </c>
      <c r="AW176" s="13" t="s">
        <v>41</v>
      </c>
      <c r="AX176" s="13" t="s">
        <v>83</v>
      </c>
      <c r="AY176" s="236" t="s">
        <v>153</v>
      </c>
    </row>
    <row r="177" spans="2:63" s="11" customFormat="1" ht="22.35" customHeight="1">
      <c r="B177" s="187"/>
      <c r="C177" s="188"/>
      <c r="D177" s="189" t="s">
        <v>75</v>
      </c>
      <c r="E177" s="201" t="s">
        <v>290</v>
      </c>
      <c r="F177" s="201" t="s">
        <v>291</v>
      </c>
      <c r="G177" s="188"/>
      <c r="H177" s="188"/>
      <c r="I177" s="191"/>
      <c r="J177" s="202">
        <f>BK177</f>
        <v>0</v>
      </c>
      <c r="K177" s="188"/>
      <c r="L177" s="193"/>
      <c r="M177" s="194"/>
      <c r="N177" s="195"/>
      <c r="O177" s="195"/>
      <c r="P177" s="196">
        <f>SUM(P178:P179)</f>
        <v>0</v>
      </c>
      <c r="Q177" s="195"/>
      <c r="R177" s="196">
        <f>SUM(R178:R179)</f>
        <v>88.452</v>
      </c>
      <c r="S177" s="195"/>
      <c r="T177" s="197">
        <f>SUM(T178:T179)</f>
        <v>0</v>
      </c>
      <c r="AR177" s="198" t="s">
        <v>83</v>
      </c>
      <c r="AT177" s="199" t="s">
        <v>75</v>
      </c>
      <c r="AU177" s="199" t="s">
        <v>85</v>
      </c>
      <c r="AY177" s="198" t="s">
        <v>153</v>
      </c>
      <c r="BK177" s="200">
        <f>SUM(BK178:BK179)</f>
        <v>0</v>
      </c>
    </row>
    <row r="178" spans="2:65" s="1" customFormat="1" ht="16.5" customHeight="1">
      <c r="B178" s="41"/>
      <c r="C178" s="203" t="s">
        <v>292</v>
      </c>
      <c r="D178" s="203" t="s">
        <v>157</v>
      </c>
      <c r="E178" s="204" t="s">
        <v>293</v>
      </c>
      <c r="F178" s="205" t="s">
        <v>294</v>
      </c>
      <c r="G178" s="206" t="s">
        <v>177</v>
      </c>
      <c r="H178" s="207">
        <v>273</v>
      </c>
      <c r="I178" s="208"/>
      <c r="J178" s="209">
        <f>ROUND(I178*H178,2)</f>
        <v>0</v>
      </c>
      <c r="K178" s="205" t="s">
        <v>161</v>
      </c>
      <c r="L178" s="61"/>
      <c r="M178" s="210" t="s">
        <v>21</v>
      </c>
      <c r="N178" s="211" t="s">
        <v>47</v>
      </c>
      <c r="O178" s="42"/>
      <c r="P178" s="212">
        <f>O178*H178</f>
        <v>0</v>
      </c>
      <c r="Q178" s="212">
        <v>0.324</v>
      </c>
      <c r="R178" s="212">
        <f>Q178*H178</f>
        <v>88.452</v>
      </c>
      <c r="S178" s="212">
        <v>0</v>
      </c>
      <c r="T178" s="213">
        <f>S178*H178</f>
        <v>0</v>
      </c>
      <c r="AR178" s="24" t="s">
        <v>162</v>
      </c>
      <c r="AT178" s="24" t="s">
        <v>157</v>
      </c>
      <c r="AU178" s="24" t="s">
        <v>163</v>
      </c>
      <c r="AY178" s="24" t="s">
        <v>153</v>
      </c>
      <c r="BE178" s="214">
        <f>IF(N178="základní",J178,0)</f>
        <v>0</v>
      </c>
      <c r="BF178" s="214">
        <f>IF(N178="snížená",J178,0)</f>
        <v>0</v>
      </c>
      <c r="BG178" s="214">
        <f>IF(N178="zákl. přenesená",J178,0)</f>
        <v>0</v>
      </c>
      <c r="BH178" s="214">
        <f>IF(N178="sníž. přenesená",J178,0)</f>
        <v>0</v>
      </c>
      <c r="BI178" s="214">
        <f>IF(N178="nulová",J178,0)</f>
        <v>0</v>
      </c>
      <c r="BJ178" s="24" t="s">
        <v>83</v>
      </c>
      <c r="BK178" s="214">
        <f>ROUND(I178*H178,2)</f>
        <v>0</v>
      </c>
      <c r="BL178" s="24" t="s">
        <v>162</v>
      </c>
      <c r="BM178" s="24" t="s">
        <v>295</v>
      </c>
    </row>
    <row r="179" spans="2:51" s="13" customFormat="1" ht="13.5">
      <c r="B179" s="226"/>
      <c r="C179" s="227"/>
      <c r="D179" s="217" t="s">
        <v>165</v>
      </c>
      <c r="E179" s="228" t="s">
        <v>21</v>
      </c>
      <c r="F179" s="229" t="s">
        <v>296</v>
      </c>
      <c r="G179" s="227"/>
      <c r="H179" s="230">
        <v>273</v>
      </c>
      <c r="I179" s="231"/>
      <c r="J179" s="227"/>
      <c r="K179" s="227"/>
      <c r="L179" s="232"/>
      <c r="M179" s="233"/>
      <c r="N179" s="234"/>
      <c r="O179" s="234"/>
      <c r="P179" s="234"/>
      <c r="Q179" s="234"/>
      <c r="R179" s="234"/>
      <c r="S179" s="234"/>
      <c r="T179" s="235"/>
      <c r="AT179" s="236" t="s">
        <v>165</v>
      </c>
      <c r="AU179" s="236" t="s">
        <v>163</v>
      </c>
      <c r="AV179" s="13" t="s">
        <v>85</v>
      </c>
      <c r="AW179" s="13" t="s">
        <v>41</v>
      </c>
      <c r="AX179" s="13" t="s">
        <v>83</v>
      </c>
      <c r="AY179" s="236" t="s">
        <v>153</v>
      </c>
    </row>
    <row r="180" spans="2:63" s="11" customFormat="1" ht="29.85" customHeight="1">
      <c r="B180" s="187"/>
      <c r="C180" s="188"/>
      <c r="D180" s="189" t="s">
        <v>75</v>
      </c>
      <c r="E180" s="201" t="s">
        <v>207</v>
      </c>
      <c r="F180" s="201" t="s">
        <v>297</v>
      </c>
      <c r="G180" s="188"/>
      <c r="H180" s="188"/>
      <c r="I180" s="191"/>
      <c r="J180" s="202">
        <f>BK180</f>
        <v>0</v>
      </c>
      <c r="K180" s="188"/>
      <c r="L180" s="193"/>
      <c r="M180" s="194"/>
      <c r="N180" s="195"/>
      <c r="O180" s="195"/>
      <c r="P180" s="196">
        <f>P181+P190+P195+P213+P215+P240+P254</f>
        <v>0</v>
      </c>
      <c r="Q180" s="195"/>
      <c r="R180" s="196">
        <f>R181+R190+R195+R213+R215+R240+R254</f>
        <v>9.812025701000001</v>
      </c>
      <c r="S180" s="195"/>
      <c r="T180" s="197">
        <f>T181+T190+T195+T213+T215+T240+T254</f>
        <v>1891.5180000000003</v>
      </c>
      <c r="AR180" s="198" t="s">
        <v>83</v>
      </c>
      <c r="AT180" s="199" t="s">
        <v>75</v>
      </c>
      <c r="AU180" s="199" t="s">
        <v>83</v>
      </c>
      <c r="AY180" s="198" t="s">
        <v>153</v>
      </c>
      <c r="BK180" s="200">
        <f>BK181+BK190+BK195+BK213+BK215+BK240+BK254</f>
        <v>0</v>
      </c>
    </row>
    <row r="181" spans="2:63" s="11" customFormat="1" ht="14.85" customHeight="1">
      <c r="B181" s="187"/>
      <c r="C181" s="188"/>
      <c r="D181" s="189" t="s">
        <v>75</v>
      </c>
      <c r="E181" s="201" t="s">
        <v>298</v>
      </c>
      <c r="F181" s="201" t="s">
        <v>299</v>
      </c>
      <c r="G181" s="188"/>
      <c r="H181" s="188"/>
      <c r="I181" s="191"/>
      <c r="J181" s="202">
        <f>BK181</f>
        <v>0</v>
      </c>
      <c r="K181" s="188"/>
      <c r="L181" s="193"/>
      <c r="M181" s="194"/>
      <c r="N181" s="195"/>
      <c r="O181" s="195"/>
      <c r="P181" s="196">
        <f>SUM(P182:P189)</f>
        <v>0</v>
      </c>
      <c r="Q181" s="195"/>
      <c r="R181" s="196">
        <f>SUM(R182:R189)</f>
        <v>0.004705701</v>
      </c>
      <c r="S181" s="195"/>
      <c r="T181" s="197">
        <f>SUM(T182:T189)</f>
        <v>0</v>
      </c>
      <c r="AR181" s="198" t="s">
        <v>83</v>
      </c>
      <c r="AT181" s="199" t="s">
        <v>75</v>
      </c>
      <c r="AU181" s="199" t="s">
        <v>85</v>
      </c>
      <c r="AY181" s="198" t="s">
        <v>153</v>
      </c>
      <c r="BK181" s="200">
        <f>SUM(BK182:BK189)</f>
        <v>0</v>
      </c>
    </row>
    <row r="182" spans="2:65" s="1" customFormat="1" ht="16.5" customHeight="1">
      <c r="B182" s="41"/>
      <c r="C182" s="203" t="s">
        <v>300</v>
      </c>
      <c r="D182" s="203" t="s">
        <v>157</v>
      </c>
      <c r="E182" s="204" t="s">
        <v>301</v>
      </c>
      <c r="F182" s="205" t="s">
        <v>302</v>
      </c>
      <c r="G182" s="206" t="s">
        <v>303</v>
      </c>
      <c r="H182" s="207">
        <v>21</v>
      </c>
      <c r="I182" s="208"/>
      <c r="J182" s="209">
        <f>ROUND(I182*H182,2)</f>
        <v>0</v>
      </c>
      <c r="K182" s="205" t="s">
        <v>161</v>
      </c>
      <c r="L182" s="61"/>
      <c r="M182" s="210" t="s">
        <v>21</v>
      </c>
      <c r="N182" s="211" t="s">
        <v>47</v>
      </c>
      <c r="O182" s="42"/>
      <c r="P182" s="212">
        <f>O182*H182</f>
        <v>0</v>
      </c>
      <c r="Q182" s="212">
        <v>4.081E-06</v>
      </c>
      <c r="R182" s="212">
        <f>Q182*H182</f>
        <v>8.570100000000001E-05</v>
      </c>
      <c r="S182" s="212">
        <v>0</v>
      </c>
      <c r="T182" s="213">
        <f>S182*H182</f>
        <v>0</v>
      </c>
      <c r="AR182" s="24" t="s">
        <v>162</v>
      </c>
      <c r="AT182" s="24" t="s">
        <v>157</v>
      </c>
      <c r="AU182" s="24" t="s">
        <v>163</v>
      </c>
      <c r="AY182" s="24" t="s">
        <v>153</v>
      </c>
      <c r="BE182" s="214">
        <f>IF(N182="základní",J182,0)</f>
        <v>0</v>
      </c>
      <c r="BF182" s="214">
        <f>IF(N182="snížená",J182,0)</f>
        <v>0</v>
      </c>
      <c r="BG182" s="214">
        <f>IF(N182="zákl. přenesená",J182,0)</f>
        <v>0</v>
      </c>
      <c r="BH182" s="214">
        <f>IF(N182="sníž. přenesená",J182,0)</f>
        <v>0</v>
      </c>
      <c r="BI182" s="214">
        <f>IF(N182="nulová",J182,0)</f>
        <v>0</v>
      </c>
      <c r="BJ182" s="24" t="s">
        <v>83</v>
      </c>
      <c r="BK182" s="214">
        <f>ROUND(I182*H182,2)</f>
        <v>0</v>
      </c>
      <c r="BL182" s="24" t="s">
        <v>162</v>
      </c>
      <c r="BM182" s="24" t="s">
        <v>304</v>
      </c>
    </row>
    <row r="183" spans="2:51" s="12" customFormat="1" ht="13.5">
      <c r="B183" s="215"/>
      <c r="C183" s="216"/>
      <c r="D183" s="217" t="s">
        <v>165</v>
      </c>
      <c r="E183" s="218" t="s">
        <v>21</v>
      </c>
      <c r="F183" s="219" t="s">
        <v>305</v>
      </c>
      <c r="G183" s="216"/>
      <c r="H183" s="218" t="s">
        <v>21</v>
      </c>
      <c r="I183" s="220"/>
      <c r="J183" s="216"/>
      <c r="K183" s="216"/>
      <c r="L183" s="221"/>
      <c r="M183" s="222"/>
      <c r="N183" s="223"/>
      <c r="O183" s="223"/>
      <c r="P183" s="223"/>
      <c r="Q183" s="223"/>
      <c r="R183" s="223"/>
      <c r="S183" s="223"/>
      <c r="T183" s="224"/>
      <c r="AT183" s="225" t="s">
        <v>165</v>
      </c>
      <c r="AU183" s="225" t="s">
        <v>163</v>
      </c>
      <c r="AV183" s="12" t="s">
        <v>83</v>
      </c>
      <c r="AW183" s="12" t="s">
        <v>41</v>
      </c>
      <c r="AX183" s="12" t="s">
        <v>76</v>
      </c>
      <c r="AY183" s="225" t="s">
        <v>153</v>
      </c>
    </row>
    <row r="184" spans="2:51" s="13" customFormat="1" ht="13.5">
      <c r="B184" s="226"/>
      <c r="C184" s="227"/>
      <c r="D184" s="217" t="s">
        <v>165</v>
      </c>
      <c r="E184" s="228" t="s">
        <v>21</v>
      </c>
      <c r="F184" s="229" t="s">
        <v>306</v>
      </c>
      <c r="G184" s="227"/>
      <c r="H184" s="230">
        <v>21</v>
      </c>
      <c r="I184" s="231"/>
      <c r="J184" s="227"/>
      <c r="K184" s="227"/>
      <c r="L184" s="232"/>
      <c r="M184" s="233"/>
      <c r="N184" s="234"/>
      <c r="O184" s="234"/>
      <c r="P184" s="234"/>
      <c r="Q184" s="234"/>
      <c r="R184" s="234"/>
      <c r="S184" s="234"/>
      <c r="T184" s="235"/>
      <c r="AT184" s="236" t="s">
        <v>165</v>
      </c>
      <c r="AU184" s="236" t="s">
        <v>163</v>
      </c>
      <c r="AV184" s="13" t="s">
        <v>85</v>
      </c>
      <c r="AW184" s="13" t="s">
        <v>41</v>
      </c>
      <c r="AX184" s="13" t="s">
        <v>83</v>
      </c>
      <c r="AY184" s="236" t="s">
        <v>153</v>
      </c>
    </row>
    <row r="185" spans="2:65" s="1" customFormat="1" ht="25.5" customHeight="1">
      <c r="B185" s="41"/>
      <c r="C185" s="203" t="s">
        <v>307</v>
      </c>
      <c r="D185" s="203" t="s">
        <v>157</v>
      </c>
      <c r="E185" s="204" t="s">
        <v>308</v>
      </c>
      <c r="F185" s="205" t="s">
        <v>309</v>
      </c>
      <c r="G185" s="206" t="s">
        <v>303</v>
      </c>
      <c r="H185" s="207">
        <v>21</v>
      </c>
      <c r="I185" s="208"/>
      <c r="J185" s="209">
        <f>ROUND(I185*H185,2)</f>
        <v>0</v>
      </c>
      <c r="K185" s="205" t="s">
        <v>161</v>
      </c>
      <c r="L185" s="61"/>
      <c r="M185" s="210" t="s">
        <v>21</v>
      </c>
      <c r="N185" s="211" t="s">
        <v>47</v>
      </c>
      <c r="O185" s="42"/>
      <c r="P185" s="212">
        <f>O185*H185</f>
        <v>0</v>
      </c>
      <c r="Q185" s="212">
        <v>0</v>
      </c>
      <c r="R185" s="212">
        <f>Q185*H185</f>
        <v>0</v>
      </c>
      <c r="S185" s="212">
        <v>0</v>
      </c>
      <c r="T185" s="213">
        <f>S185*H185</f>
        <v>0</v>
      </c>
      <c r="AR185" s="24" t="s">
        <v>162</v>
      </c>
      <c r="AT185" s="24" t="s">
        <v>157</v>
      </c>
      <c r="AU185" s="24" t="s">
        <v>163</v>
      </c>
      <c r="AY185" s="24" t="s">
        <v>153</v>
      </c>
      <c r="BE185" s="214">
        <f>IF(N185="základní",J185,0)</f>
        <v>0</v>
      </c>
      <c r="BF185" s="214">
        <f>IF(N185="snížená",J185,0)</f>
        <v>0</v>
      </c>
      <c r="BG185" s="214">
        <f>IF(N185="zákl. přenesená",J185,0)</f>
        <v>0</v>
      </c>
      <c r="BH185" s="214">
        <f>IF(N185="sníž. přenesená",J185,0)</f>
        <v>0</v>
      </c>
      <c r="BI185" s="214">
        <f>IF(N185="nulová",J185,0)</f>
        <v>0</v>
      </c>
      <c r="BJ185" s="24" t="s">
        <v>83</v>
      </c>
      <c r="BK185" s="214">
        <f>ROUND(I185*H185,2)</f>
        <v>0</v>
      </c>
      <c r="BL185" s="24" t="s">
        <v>162</v>
      </c>
      <c r="BM185" s="24" t="s">
        <v>310</v>
      </c>
    </row>
    <row r="186" spans="2:51" s="12" customFormat="1" ht="13.5">
      <c r="B186" s="215"/>
      <c r="C186" s="216"/>
      <c r="D186" s="217" t="s">
        <v>165</v>
      </c>
      <c r="E186" s="218" t="s">
        <v>21</v>
      </c>
      <c r="F186" s="219" t="s">
        <v>305</v>
      </c>
      <c r="G186" s="216"/>
      <c r="H186" s="218" t="s">
        <v>21</v>
      </c>
      <c r="I186" s="220"/>
      <c r="J186" s="216"/>
      <c r="K186" s="216"/>
      <c r="L186" s="221"/>
      <c r="M186" s="222"/>
      <c r="N186" s="223"/>
      <c r="O186" s="223"/>
      <c r="P186" s="223"/>
      <c r="Q186" s="223"/>
      <c r="R186" s="223"/>
      <c r="S186" s="223"/>
      <c r="T186" s="224"/>
      <c r="AT186" s="225" t="s">
        <v>165</v>
      </c>
      <c r="AU186" s="225" t="s">
        <v>163</v>
      </c>
      <c r="AV186" s="12" t="s">
        <v>83</v>
      </c>
      <c r="AW186" s="12" t="s">
        <v>41</v>
      </c>
      <c r="AX186" s="12" t="s">
        <v>76</v>
      </c>
      <c r="AY186" s="225" t="s">
        <v>153</v>
      </c>
    </row>
    <row r="187" spans="2:51" s="13" customFormat="1" ht="13.5">
      <c r="B187" s="226"/>
      <c r="C187" s="227"/>
      <c r="D187" s="217" t="s">
        <v>165</v>
      </c>
      <c r="E187" s="228" t="s">
        <v>21</v>
      </c>
      <c r="F187" s="229" t="s">
        <v>306</v>
      </c>
      <c r="G187" s="227"/>
      <c r="H187" s="230">
        <v>21</v>
      </c>
      <c r="I187" s="231"/>
      <c r="J187" s="227"/>
      <c r="K187" s="227"/>
      <c r="L187" s="232"/>
      <c r="M187" s="233"/>
      <c r="N187" s="234"/>
      <c r="O187" s="234"/>
      <c r="P187" s="234"/>
      <c r="Q187" s="234"/>
      <c r="R187" s="234"/>
      <c r="S187" s="234"/>
      <c r="T187" s="235"/>
      <c r="AT187" s="236" t="s">
        <v>165</v>
      </c>
      <c r="AU187" s="236" t="s">
        <v>163</v>
      </c>
      <c r="AV187" s="13" t="s">
        <v>85</v>
      </c>
      <c r="AW187" s="13" t="s">
        <v>41</v>
      </c>
      <c r="AX187" s="13" t="s">
        <v>83</v>
      </c>
      <c r="AY187" s="236" t="s">
        <v>153</v>
      </c>
    </row>
    <row r="188" spans="2:65" s="1" customFormat="1" ht="25.5" customHeight="1">
      <c r="B188" s="41"/>
      <c r="C188" s="203" t="s">
        <v>311</v>
      </c>
      <c r="D188" s="203" t="s">
        <v>157</v>
      </c>
      <c r="E188" s="204" t="s">
        <v>312</v>
      </c>
      <c r="F188" s="205" t="s">
        <v>313</v>
      </c>
      <c r="G188" s="206" t="s">
        <v>303</v>
      </c>
      <c r="H188" s="207">
        <v>21</v>
      </c>
      <c r="I188" s="208"/>
      <c r="J188" s="209">
        <f>ROUND(I188*H188,2)</f>
        <v>0</v>
      </c>
      <c r="K188" s="205" t="s">
        <v>161</v>
      </c>
      <c r="L188" s="61"/>
      <c r="M188" s="210" t="s">
        <v>21</v>
      </c>
      <c r="N188" s="211" t="s">
        <v>47</v>
      </c>
      <c r="O188" s="42"/>
      <c r="P188" s="212">
        <f>O188*H188</f>
        <v>0</v>
      </c>
      <c r="Q188" s="212">
        <v>0.00022</v>
      </c>
      <c r="R188" s="212">
        <f>Q188*H188</f>
        <v>0.00462</v>
      </c>
      <c r="S188" s="212">
        <v>0</v>
      </c>
      <c r="T188" s="213">
        <f>S188*H188</f>
        <v>0</v>
      </c>
      <c r="AR188" s="24" t="s">
        <v>162</v>
      </c>
      <c r="AT188" s="24" t="s">
        <v>157</v>
      </c>
      <c r="AU188" s="24" t="s">
        <v>163</v>
      </c>
      <c r="AY188" s="24" t="s">
        <v>153</v>
      </c>
      <c r="BE188" s="214">
        <f>IF(N188="základní",J188,0)</f>
        <v>0</v>
      </c>
      <c r="BF188" s="214">
        <f>IF(N188="snížená",J188,0)</f>
        <v>0</v>
      </c>
      <c r="BG188" s="214">
        <f>IF(N188="zákl. přenesená",J188,0)</f>
        <v>0</v>
      </c>
      <c r="BH188" s="214">
        <f>IF(N188="sníž. přenesená",J188,0)</f>
        <v>0</v>
      </c>
      <c r="BI188" s="214">
        <f>IF(N188="nulová",J188,0)</f>
        <v>0</v>
      </c>
      <c r="BJ188" s="24" t="s">
        <v>83</v>
      </c>
      <c r="BK188" s="214">
        <f>ROUND(I188*H188,2)</f>
        <v>0</v>
      </c>
      <c r="BL188" s="24" t="s">
        <v>162</v>
      </c>
      <c r="BM188" s="24" t="s">
        <v>314</v>
      </c>
    </row>
    <row r="189" spans="2:51" s="13" customFormat="1" ht="13.5">
      <c r="B189" s="226"/>
      <c r="C189" s="227"/>
      <c r="D189" s="217" t="s">
        <v>165</v>
      </c>
      <c r="E189" s="228" t="s">
        <v>21</v>
      </c>
      <c r="F189" s="229" t="s">
        <v>315</v>
      </c>
      <c r="G189" s="227"/>
      <c r="H189" s="230">
        <v>21</v>
      </c>
      <c r="I189" s="231"/>
      <c r="J189" s="227"/>
      <c r="K189" s="227"/>
      <c r="L189" s="232"/>
      <c r="M189" s="233"/>
      <c r="N189" s="234"/>
      <c r="O189" s="234"/>
      <c r="P189" s="234"/>
      <c r="Q189" s="234"/>
      <c r="R189" s="234"/>
      <c r="S189" s="234"/>
      <c r="T189" s="235"/>
      <c r="AT189" s="236" t="s">
        <v>165</v>
      </c>
      <c r="AU189" s="236" t="s">
        <v>163</v>
      </c>
      <c r="AV189" s="13" t="s">
        <v>85</v>
      </c>
      <c r="AW189" s="13" t="s">
        <v>41</v>
      </c>
      <c r="AX189" s="13" t="s">
        <v>83</v>
      </c>
      <c r="AY189" s="236" t="s">
        <v>153</v>
      </c>
    </row>
    <row r="190" spans="2:63" s="11" customFormat="1" ht="22.35" customHeight="1">
      <c r="B190" s="187"/>
      <c r="C190" s="188"/>
      <c r="D190" s="189" t="s">
        <v>75</v>
      </c>
      <c r="E190" s="201" t="s">
        <v>316</v>
      </c>
      <c r="F190" s="201" t="s">
        <v>317</v>
      </c>
      <c r="G190" s="188"/>
      <c r="H190" s="188"/>
      <c r="I190" s="191"/>
      <c r="J190" s="202">
        <f>BK190</f>
        <v>0</v>
      </c>
      <c r="K190" s="188"/>
      <c r="L190" s="193"/>
      <c r="M190" s="194"/>
      <c r="N190" s="195"/>
      <c r="O190" s="195"/>
      <c r="P190" s="196">
        <f>SUM(P191:P194)</f>
        <v>0</v>
      </c>
      <c r="Q190" s="195"/>
      <c r="R190" s="196">
        <f>SUM(R191:R194)</f>
        <v>8.75295</v>
      </c>
      <c r="S190" s="195"/>
      <c r="T190" s="197">
        <f>SUM(T191:T194)</f>
        <v>0</v>
      </c>
      <c r="AR190" s="198" t="s">
        <v>83</v>
      </c>
      <c r="AT190" s="199" t="s">
        <v>75</v>
      </c>
      <c r="AU190" s="199" t="s">
        <v>85</v>
      </c>
      <c r="AY190" s="198" t="s">
        <v>153</v>
      </c>
      <c r="BK190" s="200">
        <f>SUM(BK191:BK194)</f>
        <v>0</v>
      </c>
    </row>
    <row r="191" spans="2:65" s="1" customFormat="1" ht="25.5" customHeight="1">
      <c r="B191" s="41"/>
      <c r="C191" s="203" t="s">
        <v>318</v>
      </c>
      <c r="D191" s="203" t="s">
        <v>157</v>
      </c>
      <c r="E191" s="204" t="s">
        <v>319</v>
      </c>
      <c r="F191" s="205" t="s">
        <v>320</v>
      </c>
      <c r="G191" s="206" t="s">
        <v>303</v>
      </c>
      <c r="H191" s="207">
        <v>53</v>
      </c>
      <c r="I191" s="208"/>
      <c r="J191" s="209">
        <f>ROUND(I191*H191,2)</f>
        <v>0</v>
      </c>
      <c r="K191" s="205" t="s">
        <v>161</v>
      </c>
      <c r="L191" s="61"/>
      <c r="M191" s="210" t="s">
        <v>21</v>
      </c>
      <c r="N191" s="211" t="s">
        <v>47</v>
      </c>
      <c r="O191" s="42"/>
      <c r="P191" s="212">
        <f>O191*H191</f>
        <v>0</v>
      </c>
      <c r="Q191" s="212">
        <v>0.14215</v>
      </c>
      <c r="R191" s="212">
        <f>Q191*H191</f>
        <v>7.53395</v>
      </c>
      <c r="S191" s="212">
        <v>0</v>
      </c>
      <c r="T191" s="213">
        <f>S191*H191</f>
        <v>0</v>
      </c>
      <c r="AR191" s="24" t="s">
        <v>162</v>
      </c>
      <c r="AT191" s="24" t="s">
        <v>157</v>
      </c>
      <c r="AU191" s="24" t="s">
        <v>163</v>
      </c>
      <c r="AY191" s="24" t="s">
        <v>153</v>
      </c>
      <c r="BE191" s="214">
        <f>IF(N191="základní",J191,0)</f>
        <v>0</v>
      </c>
      <c r="BF191" s="214">
        <f>IF(N191="snížená",J191,0)</f>
        <v>0</v>
      </c>
      <c r="BG191" s="214">
        <f>IF(N191="zákl. přenesená",J191,0)</f>
        <v>0</v>
      </c>
      <c r="BH191" s="214">
        <f>IF(N191="sníž. přenesená",J191,0)</f>
        <v>0</v>
      </c>
      <c r="BI191" s="214">
        <f>IF(N191="nulová",J191,0)</f>
        <v>0</v>
      </c>
      <c r="BJ191" s="24" t="s">
        <v>83</v>
      </c>
      <c r="BK191" s="214">
        <f>ROUND(I191*H191,2)</f>
        <v>0</v>
      </c>
      <c r="BL191" s="24" t="s">
        <v>162</v>
      </c>
      <c r="BM191" s="24" t="s">
        <v>321</v>
      </c>
    </row>
    <row r="192" spans="2:51" s="13" customFormat="1" ht="13.5">
      <c r="B192" s="226"/>
      <c r="C192" s="227"/>
      <c r="D192" s="217" t="s">
        <v>165</v>
      </c>
      <c r="E192" s="228" t="s">
        <v>21</v>
      </c>
      <c r="F192" s="229" t="s">
        <v>322</v>
      </c>
      <c r="G192" s="227"/>
      <c r="H192" s="230">
        <v>53</v>
      </c>
      <c r="I192" s="231"/>
      <c r="J192" s="227"/>
      <c r="K192" s="227"/>
      <c r="L192" s="232"/>
      <c r="M192" s="233"/>
      <c r="N192" s="234"/>
      <c r="O192" s="234"/>
      <c r="P192" s="234"/>
      <c r="Q192" s="234"/>
      <c r="R192" s="234"/>
      <c r="S192" s="234"/>
      <c r="T192" s="235"/>
      <c r="AT192" s="236" t="s">
        <v>165</v>
      </c>
      <c r="AU192" s="236" t="s">
        <v>163</v>
      </c>
      <c r="AV192" s="13" t="s">
        <v>85</v>
      </c>
      <c r="AW192" s="13" t="s">
        <v>41</v>
      </c>
      <c r="AX192" s="13" t="s">
        <v>83</v>
      </c>
      <c r="AY192" s="236" t="s">
        <v>153</v>
      </c>
    </row>
    <row r="193" spans="2:65" s="1" customFormat="1" ht="25.5" customHeight="1">
      <c r="B193" s="41"/>
      <c r="C193" s="248" t="s">
        <v>323</v>
      </c>
      <c r="D193" s="248" t="s">
        <v>208</v>
      </c>
      <c r="E193" s="249" t="s">
        <v>324</v>
      </c>
      <c r="F193" s="250" t="s">
        <v>325</v>
      </c>
      <c r="G193" s="251" t="s">
        <v>326</v>
      </c>
      <c r="H193" s="252">
        <v>53</v>
      </c>
      <c r="I193" s="253"/>
      <c r="J193" s="254">
        <f>ROUND(I193*H193,2)</f>
        <v>0</v>
      </c>
      <c r="K193" s="250" t="s">
        <v>21</v>
      </c>
      <c r="L193" s="255"/>
      <c r="M193" s="256" t="s">
        <v>21</v>
      </c>
      <c r="N193" s="257" t="s">
        <v>47</v>
      </c>
      <c r="O193" s="42"/>
      <c r="P193" s="212">
        <f>O193*H193</f>
        <v>0</v>
      </c>
      <c r="Q193" s="212">
        <v>0.023</v>
      </c>
      <c r="R193" s="212">
        <f>Q193*H193</f>
        <v>1.219</v>
      </c>
      <c r="S193" s="212">
        <v>0</v>
      </c>
      <c r="T193" s="213">
        <f>S193*H193</f>
        <v>0</v>
      </c>
      <c r="AR193" s="24" t="s">
        <v>202</v>
      </c>
      <c r="AT193" s="24" t="s">
        <v>208</v>
      </c>
      <c r="AU193" s="24" t="s">
        <v>163</v>
      </c>
      <c r="AY193" s="24" t="s">
        <v>153</v>
      </c>
      <c r="BE193" s="214">
        <f>IF(N193="základní",J193,0)</f>
        <v>0</v>
      </c>
      <c r="BF193" s="214">
        <f>IF(N193="snížená",J193,0)</f>
        <v>0</v>
      </c>
      <c r="BG193" s="214">
        <f>IF(N193="zákl. přenesená",J193,0)</f>
        <v>0</v>
      </c>
      <c r="BH193" s="214">
        <f>IF(N193="sníž. přenesená",J193,0)</f>
        <v>0</v>
      </c>
      <c r="BI193" s="214">
        <f>IF(N193="nulová",J193,0)</f>
        <v>0</v>
      </c>
      <c r="BJ193" s="24" t="s">
        <v>83</v>
      </c>
      <c r="BK193" s="214">
        <f>ROUND(I193*H193,2)</f>
        <v>0</v>
      </c>
      <c r="BL193" s="24" t="s">
        <v>162</v>
      </c>
      <c r="BM193" s="24" t="s">
        <v>327</v>
      </c>
    </row>
    <row r="194" spans="2:51" s="13" customFormat="1" ht="13.5">
      <c r="B194" s="226"/>
      <c r="C194" s="227"/>
      <c r="D194" s="217" t="s">
        <v>165</v>
      </c>
      <c r="E194" s="228" t="s">
        <v>21</v>
      </c>
      <c r="F194" s="229" t="s">
        <v>322</v>
      </c>
      <c r="G194" s="227"/>
      <c r="H194" s="230">
        <v>53</v>
      </c>
      <c r="I194" s="231"/>
      <c r="J194" s="227"/>
      <c r="K194" s="227"/>
      <c r="L194" s="232"/>
      <c r="M194" s="233"/>
      <c r="N194" s="234"/>
      <c r="O194" s="234"/>
      <c r="P194" s="234"/>
      <c r="Q194" s="234"/>
      <c r="R194" s="234"/>
      <c r="S194" s="234"/>
      <c r="T194" s="235"/>
      <c r="AT194" s="236" t="s">
        <v>165</v>
      </c>
      <c r="AU194" s="236" t="s">
        <v>163</v>
      </c>
      <c r="AV194" s="13" t="s">
        <v>85</v>
      </c>
      <c r="AW194" s="13" t="s">
        <v>41</v>
      </c>
      <c r="AX194" s="13" t="s">
        <v>83</v>
      </c>
      <c r="AY194" s="236" t="s">
        <v>153</v>
      </c>
    </row>
    <row r="195" spans="2:63" s="11" customFormat="1" ht="22.35" customHeight="1">
      <c r="B195" s="187"/>
      <c r="C195" s="188"/>
      <c r="D195" s="189" t="s">
        <v>75</v>
      </c>
      <c r="E195" s="201" t="s">
        <v>328</v>
      </c>
      <c r="F195" s="201" t="s">
        <v>329</v>
      </c>
      <c r="G195" s="188"/>
      <c r="H195" s="188"/>
      <c r="I195" s="191"/>
      <c r="J195" s="202">
        <f>BK195</f>
        <v>0</v>
      </c>
      <c r="K195" s="188"/>
      <c r="L195" s="193"/>
      <c r="M195" s="194"/>
      <c r="N195" s="195"/>
      <c r="O195" s="195"/>
      <c r="P195" s="196">
        <f>SUM(P196:P212)</f>
        <v>0</v>
      </c>
      <c r="Q195" s="195"/>
      <c r="R195" s="196">
        <f>SUM(R196:R212)</f>
        <v>0.22619999999999998</v>
      </c>
      <c r="S195" s="195"/>
      <c r="T195" s="197">
        <f>SUM(T196:T212)</f>
        <v>1891.4360000000001</v>
      </c>
      <c r="AR195" s="198" t="s">
        <v>83</v>
      </c>
      <c r="AT195" s="199" t="s">
        <v>75</v>
      </c>
      <c r="AU195" s="199" t="s">
        <v>85</v>
      </c>
      <c r="AY195" s="198" t="s">
        <v>153</v>
      </c>
      <c r="BK195" s="200">
        <f>SUM(BK196:BK212)</f>
        <v>0</v>
      </c>
    </row>
    <row r="196" spans="2:65" s="1" customFormat="1" ht="25.5" customHeight="1">
      <c r="B196" s="41"/>
      <c r="C196" s="203" t="s">
        <v>330</v>
      </c>
      <c r="D196" s="203" t="s">
        <v>157</v>
      </c>
      <c r="E196" s="204" t="s">
        <v>331</v>
      </c>
      <c r="F196" s="205" t="s">
        <v>332</v>
      </c>
      <c r="G196" s="206" t="s">
        <v>177</v>
      </c>
      <c r="H196" s="207">
        <v>1740</v>
      </c>
      <c r="I196" s="208"/>
      <c r="J196" s="209">
        <f>ROUND(I196*H196,2)</f>
        <v>0</v>
      </c>
      <c r="K196" s="205" t="s">
        <v>161</v>
      </c>
      <c r="L196" s="61"/>
      <c r="M196" s="210" t="s">
        <v>21</v>
      </c>
      <c r="N196" s="211" t="s">
        <v>47</v>
      </c>
      <c r="O196" s="42"/>
      <c r="P196" s="212">
        <f>O196*H196</f>
        <v>0</v>
      </c>
      <c r="Q196" s="212">
        <v>0.00013</v>
      </c>
      <c r="R196" s="212">
        <f>Q196*H196</f>
        <v>0.22619999999999998</v>
      </c>
      <c r="S196" s="212">
        <v>0.256</v>
      </c>
      <c r="T196" s="213">
        <f>S196*H196</f>
        <v>445.44</v>
      </c>
      <c r="AR196" s="24" t="s">
        <v>162</v>
      </c>
      <c r="AT196" s="24" t="s">
        <v>157</v>
      </c>
      <c r="AU196" s="24" t="s">
        <v>163</v>
      </c>
      <c r="AY196" s="24" t="s">
        <v>153</v>
      </c>
      <c r="BE196" s="214">
        <f>IF(N196="základní",J196,0)</f>
        <v>0</v>
      </c>
      <c r="BF196" s="214">
        <f>IF(N196="snížená",J196,0)</f>
        <v>0</v>
      </c>
      <c r="BG196" s="214">
        <f>IF(N196="zákl. přenesená",J196,0)</f>
        <v>0</v>
      </c>
      <c r="BH196" s="214">
        <f>IF(N196="sníž. přenesená",J196,0)</f>
        <v>0</v>
      </c>
      <c r="BI196" s="214">
        <f>IF(N196="nulová",J196,0)</f>
        <v>0</v>
      </c>
      <c r="BJ196" s="24" t="s">
        <v>83</v>
      </c>
      <c r="BK196" s="214">
        <f>ROUND(I196*H196,2)</f>
        <v>0</v>
      </c>
      <c r="BL196" s="24" t="s">
        <v>162</v>
      </c>
      <c r="BM196" s="24" t="s">
        <v>333</v>
      </c>
    </row>
    <row r="197" spans="2:51" s="12" customFormat="1" ht="13.5">
      <c r="B197" s="215"/>
      <c r="C197" s="216"/>
      <c r="D197" s="217" t="s">
        <v>165</v>
      </c>
      <c r="E197" s="218" t="s">
        <v>21</v>
      </c>
      <c r="F197" s="219" t="s">
        <v>334</v>
      </c>
      <c r="G197" s="216"/>
      <c r="H197" s="218" t="s">
        <v>21</v>
      </c>
      <c r="I197" s="220"/>
      <c r="J197" s="216"/>
      <c r="K197" s="216"/>
      <c r="L197" s="221"/>
      <c r="M197" s="222"/>
      <c r="N197" s="223"/>
      <c r="O197" s="223"/>
      <c r="P197" s="223"/>
      <c r="Q197" s="223"/>
      <c r="R197" s="223"/>
      <c r="S197" s="223"/>
      <c r="T197" s="224"/>
      <c r="AT197" s="225" t="s">
        <v>165</v>
      </c>
      <c r="AU197" s="225" t="s">
        <v>163</v>
      </c>
      <c r="AV197" s="12" t="s">
        <v>83</v>
      </c>
      <c r="AW197" s="12" t="s">
        <v>41</v>
      </c>
      <c r="AX197" s="12" t="s">
        <v>76</v>
      </c>
      <c r="AY197" s="225" t="s">
        <v>153</v>
      </c>
    </row>
    <row r="198" spans="2:51" s="13" customFormat="1" ht="13.5">
      <c r="B198" s="226"/>
      <c r="C198" s="227"/>
      <c r="D198" s="217" t="s">
        <v>165</v>
      </c>
      <c r="E198" s="228" t="s">
        <v>21</v>
      </c>
      <c r="F198" s="229" t="s">
        <v>335</v>
      </c>
      <c r="G198" s="227"/>
      <c r="H198" s="230">
        <v>1261</v>
      </c>
      <c r="I198" s="231"/>
      <c r="J198" s="227"/>
      <c r="K198" s="227"/>
      <c r="L198" s="232"/>
      <c r="M198" s="233"/>
      <c r="N198" s="234"/>
      <c r="O198" s="234"/>
      <c r="P198" s="234"/>
      <c r="Q198" s="234"/>
      <c r="R198" s="234"/>
      <c r="S198" s="234"/>
      <c r="T198" s="235"/>
      <c r="AT198" s="236" t="s">
        <v>165</v>
      </c>
      <c r="AU198" s="236" t="s">
        <v>163</v>
      </c>
      <c r="AV198" s="13" t="s">
        <v>85</v>
      </c>
      <c r="AW198" s="13" t="s">
        <v>41</v>
      </c>
      <c r="AX198" s="13" t="s">
        <v>76</v>
      </c>
      <c r="AY198" s="236" t="s">
        <v>153</v>
      </c>
    </row>
    <row r="199" spans="2:51" s="13" customFormat="1" ht="13.5">
      <c r="B199" s="226"/>
      <c r="C199" s="227"/>
      <c r="D199" s="217" t="s">
        <v>165</v>
      </c>
      <c r="E199" s="228" t="s">
        <v>21</v>
      </c>
      <c r="F199" s="229" t="s">
        <v>336</v>
      </c>
      <c r="G199" s="227"/>
      <c r="H199" s="230">
        <v>479</v>
      </c>
      <c r="I199" s="231"/>
      <c r="J199" s="227"/>
      <c r="K199" s="227"/>
      <c r="L199" s="232"/>
      <c r="M199" s="233"/>
      <c r="N199" s="234"/>
      <c r="O199" s="234"/>
      <c r="P199" s="234"/>
      <c r="Q199" s="234"/>
      <c r="R199" s="234"/>
      <c r="S199" s="234"/>
      <c r="T199" s="235"/>
      <c r="AT199" s="236" t="s">
        <v>165</v>
      </c>
      <c r="AU199" s="236" t="s">
        <v>163</v>
      </c>
      <c r="AV199" s="13" t="s">
        <v>85</v>
      </c>
      <c r="AW199" s="13" t="s">
        <v>41</v>
      </c>
      <c r="AX199" s="13" t="s">
        <v>76</v>
      </c>
      <c r="AY199" s="236" t="s">
        <v>153</v>
      </c>
    </row>
    <row r="200" spans="2:51" s="14" customFormat="1" ht="13.5">
      <c r="B200" s="237"/>
      <c r="C200" s="238"/>
      <c r="D200" s="217" t="s">
        <v>165</v>
      </c>
      <c r="E200" s="239" t="s">
        <v>21</v>
      </c>
      <c r="F200" s="240" t="s">
        <v>182</v>
      </c>
      <c r="G200" s="238"/>
      <c r="H200" s="241">
        <v>1740</v>
      </c>
      <c r="I200" s="242"/>
      <c r="J200" s="238"/>
      <c r="K200" s="238"/>
      <c r="L200" s="243"/>
      <c r="M200" s="244"/>
      <c r="N200" s="245"/>
      <c r="O200" s="245"/>
      <c r="P200" s="245"/>
      <c r="Q200" s="245"/>
      <c r="R200" s="245"/>
      <c r="S200" s="245"/>
      <c r="T200" s="246"/>
      <c r="AT200" s="247" t="s">
        <v>165</v>
      </c>
      <c r="AU200" s="247" t="s">
        <v>163</v>
      </c>
      <c r="AV200" s="14" t="s">
        <v>162</v>
      </c>
      <c r="AW200" s="14" t="s">
        <v>41</v>
      </c>
      <c r="AX200" s="14" t="s">
        <v>83</v>
      </c>
      <c r="AY200" s="247" t="s">
        <v>153</v>
      </c>
    </row>
    <row r="201" spans="2:65" s="1" customFormat="1" ht="16.5" customHeight="1">
      <c r="B201" s="41"/>
      <c r="C201" s="203" t="s">
        <v>337</v>
      </c>
      <c r="D201" s="203" t="s">
        <v>157</v>
      </c>
      <c r="E201" s="204" t="s">
        <v>338</v>
      </c>
      <c r="F201" s="205" t="s">
        <v>339</v>
      </c>
      <c r="G201" s="206" t="s">
        <v>177</v>
      </c>
      <c r="H201" s="207">
        <v>479</v>
      </c>
      <c r="I201" s="208"/>
      <c r="J201" s="209">
        <f>ROUND(I201*H201,2)</f>
        <v>0</v>
      </c>
      <c r="K201" s="205" t="s">
        <v>161</v>
      </c>
      <c r="L201" s="61"/>
      <c r="M201" s="210" t="s">
        <v>21</v>
      </c>
      <c r="N201" s="211" t="s">
        <v>47</v>
      </c>
      <c r="O201" s="42"/>
      <c r="P201" s="212">
        <f>O201*H201</f>
        <v>0</v>
      </c>
      <c r="Q201" s="212">
        <v>0</v>
      </c>
      <c r="R201" s="212">
        <f>Q201*H201</f>
        <v>0</v>
      </c>
      <c r="S201" s="212">
        <v>0.22</v>
      </c>
      <c r="T201" s="213">
        <f>S201*H201</f>
        <v>105.38</v>
      </c>
      <c r="AR201" s="24" t="s">
        <v>162</v>
      </c>
      <c r="AT201" s="24" t="s">
        <v>157</v>
      </c>
      <c r="AU201" s="24" t="s">
        <v>163</v>
      </c>
      <c r="AY201" s="24" t="s">
        <v>153</v>
      </c>
      <c r="BE201" s="214">
        <f>IF(N201="základní",J201,0)</f>
        <v>0</v>
      </c>
      <c r="BF201" s="214">
        <f>IF(N201="snížená",J201,0)</f>
        <v>0</v>
      </c>
      <c r="BG201" s="214">
        <f>IF(N201="zákl. přenesená",J201,0)</f>
        <v>0</v>
      </c>
      <c r="BH201" s="214">
        <f>IF(N201="sníž. přenesená",J201,0)</f>
        <v>0</v>
      </c>
      <c r="BI201" s="214">
        <f>IF(N201="nulová",J201,0)</f>
        <v>0</v>
      </c>
      <c r="BJ201" s="24" t="s">
        <v>83</v>
      </c>
      <c r="BK201" s="214">
        <f>ROUND(I201*H201,2)</f>
        <v>0</v>
      </c>
      <c r="BL201" s="24" t="s">
        <v>162</v>
      </c>
      <c r="BM201" s="24" t="s">
        <v>340</v>
      </c>
    </row>
    <row r="202" spans="2:51" s="12" customFormat="1" ht="13.5">
      <c r="B202" s="215"/>
      <c r="C202" s="216"/>
      <c r="D202" s="217" t="s">
        <v>165</v>
      </c>
      <c r="E202" s="218" t="s">
        <v>21</v>
      </c>
      <c r="F202" s="219" t="s">
        <v>334</v>
      </c>
      <c r="G202" s="216"/>
      <c r="H202" s="218" t="s">
        <v>21</v>
      </c>
      <c r="I202" s="220"/>
      <c r="J202" s="216"/>
      <c r="K202" s="216"/>
      <c r="L202" s="221"/>
      <c r="M202" s="222"/>
      <c r="N202" s="223"/>
      <c r="O202" s="223"/>
      <c r="P202" s="223"/>
      <c r="Q202" s="223"/>
      <c r="R202" s="223"/>
      <c r="S202" s="223"/>
      <c r="T202" s="224"/>
      <c r="AT202" s="225" t="s">
        <v>165</v>
      </c>
      <c r="AU202" s="225" t="s">
        <v>163</v>
      </c>
      <c r="AV202" s="12" t="s">
        <v>83</v>
      </c>
      <c r="AW202" s="12" t="s">
        <v>41</v>
      </c>
      <c r="AX202" s="12" t="s">
        <v>76</v>
      </c>
      <c r="AY202" s="225" t="s">
        <v>153</v>
      </c>
    </row>
    <row r="203" spans="2:51" s="13" customFormat="1" ht="13.5">
      <c r="B203" s="226"/>
      <c r="C203" s="227"/>
      <c r="D203" s="217" t="s">
        <v>165</v>
      </c>
      <c r="E203" s="228" t="s">
        <v>21</v>
      </c>
      <c r="F203" s="229" t="s">
        <v>341</v>
      </c>
      <c r="G203" s="227"/>
      <c r="H203" s="230">
        <v>479</v>
      </c>
      <c r="I203" s="231"/>
      <c r="J203" s="227"/>
      <c r="K203" s="227"/>
      <c r="L203" s="232"/>
      <c r="M203" s="233"/>
      <c r="N203" s="234"/>
      <c r="O203" s="234"/>
      <c r="P203" s="234"/>
      <c r="Q203" s="234"/>
      <c r="R203" s="234"/>
      <c r="S203" s="234"/>
      <c r="T203" s="235"/>
      <c r="AT203" s="236" t="s">
        <v>165</v>
      </c>
      <c r="AU203" s="236" t="s">
        <v>163</v>
      </c>
      <c r="AV203" s="13" t="s">
        <v>85</v>
      </c>
      <c r="AW203" s="13" t="s">
        <v>41</v>
      </c>
      <c r="AX203" s="13" t="s">
        <v>83</v>
      </c>
      <c r="AY203" s="236" t="s">
        <v>153</v>
      </c>
    </row>
    <row r="204" spans="2:65" s="1" customFormat="1" ht="16.5" customHeight="1">
      <c r="B204" s="41"/>
      <c r="C204" s="203" t="s">
        <v>342</v>
      </c>
      <c r="D204" s="203" t="s">
        <v>157</v>
      </c>
      <c r="E204" s="204" t="s">
        <v>343</v>
      </c>
      <c r="F204" s="205" t="s">
        <v>344</v>
      </c>
      <c r="G204" s="206" t="s">
        <v>177</v>
      </c>
      <c r="H204" s="207">
        <v>1261</v>
      </c>
      <c r="I204" s="208"/>
      <c r="J204" s="209">
        <f>ROUND(I204*H204,2)</f>
        <v>0</v>
      </c>
      <c r="K204" s="205" t="s">
        <v>161</v>
      </c>
      <c r="L204" s="61"/>
      <c r="M204" s="210" t="s">
        <v>21</v>
      </c>
      <c r="N204" s="211" t="s">
        <v>47</v>
      </c>
      <c r="O204" s="42"/>
      <c r="P204" s="212">
        <f>O204*H204</f>
        <v>0</v>
      </c>
      <c r="Q204" s="212">
        <v>0</v>
      </c>
      <c r="R204" s="212">
        <f>Q204*H204</f>
        <v>0</v>
      </c>
      <c r="S204" s="212">
        <v>0.316</v>
      </c>
      <c r="T204" s="213">
        <f>S204*H204</f>
        <v>398.476</v>
      </c>
      <c r="AR204" s="24" t="s">
        <v>162</v>
      </c>
      <c r="AT204" s="24" t="s">
        <v>157</v>
      </c>
      <c r="AU204" s="24" t="s">
        <v>163</v>
      </c>
      <c r="AY204" s="24" t="s">
        <v>153</v>
      </c>
      <c r="BE204" s="214">
        <f>IF(N204="základní",J204,0)</f>
        <v>0</v>
      </c>
      <c r="BF204" s="214">
        <f>IF(N204="snížená",J204,0)</f>
        <v>0</v>
      </c>
      <c r="BG204" s="214">
        <f>IF(N204="zákl. přenesená",J204,0)</f>
        <v>0</v>
      </c>
      <c r="BH204" s="214">
        <f>IF(N204="sníž. přenesená",J204,0)</f>
        <v>0</v>
      </c>
      <c r="BI204" s="214">
        <f>IF(N204="nulová",J204,0)</f>
        <v>0</v>
      </c>
      <c r="BJ204" s="24" t="s">
        <v>83</v>
      </c>
      <c r="BK204" s="214">
        <f>ROUND(I204*H204,2)</f>
        <v>0</v>
      </c>
      <c r="BL204" s="24" t="s">
        <v>162</v>
      </c>
      <c r="BM204" s="24" t="s">
        <v>345</v>
      </c>
    </row>
    <row r="205" spans="2:51" s="12" customFormat="1" ht="13.5">
      <c r="B205" s="215"/>
      <c r="C205" s="216"/>
      <c r="D205" s="217" t="s">
        <v>165</v>
      </c>
      <c r="E205" s="218" t="s">
        <v>21</v>
      </c>
      <c r="F205" s="219" t="s">
        <v>334</v>
      </c>
      <c r="G205" s="216"/>
      <c r="H205" s="218" t="s">
        <v>21</v>
      </c>
      <c r="I205" s="220"/>
      <c r="J205" s="216"/>
      <c r="K205" s="216"/>
      <c r="L205" s="221"/>
      <c r="M205" s="222"/>
      <c r="N205" s="223"/>
      <c r="O205" s="223"/>
      <c r="P205" s="223"/>
      <c r="Q205" s="223"/>
      <c r="R205" s="223"/>
      <c r="S205" s="223"/>
      <c r="T205" s="224"/>
      <c r="AT205" s="225" t="s">
        <v>165</v>
      </c>
      <c r="AU205" s="225" t="s">
        <v>163</v>
      </c>
      <c r="AV205" s="12" t="s">
        <v>83</v>
      </c>
      <c r="AW205" s="12" t="s">
        <v>41</v>
      </c>
      <c r="AX205" s="12" t="s">
        <v>76</v>
      </c>
      <c r="AY205" s="225" t="s">
        <v>153</v>
      </c>
    </row>
    <row r="206" spans="2:51" s="13" customFormat="1" ht="13.5">
      <c r="B206" s="226"/>
      <c r="C206" s="227"/>
      <c r="D206" s="217" t="s">
        <v>165</v>
      </c>
      <c r="E206" s="228" t="s">
        <v>21</v>
      </c>
      <c r="F206" s="229" t="s">
        <v>346</v>
      </c>
      <c r="G206" s="227"/>
      <c r="H206" s="230">
        <v>1261</v>
      </c>
      <c r="I206" s="231"/>
      <c r="J206" s="227"/>
      <c r="K206" s="227"/>
      <c r="L206" s="232"/>
      <c r="M206" s="233"/>
      <c r="N206" s="234"/>
      <c r="O206" s="234"/>
      <c r="P206" s="234"/>
      <c r="Q206" s="234"/>
      <c r="R206" s="234"/>
      <c r="S206" s="234"/>
      <c r="T206" s="235"/>
      <c r="AT206" s="236" t="s">
        <v>165</v>
      </c>
      <c r="AU206" s="236" t="s">
        <v>163</v>
      </c>
      <c r="AV206" s="13" t="s">
        <v>85</v>
      </c>
      <c r="AW206" s="13" t="s">
        <v>41</v>
      </c>
      <c r="AX206" s="13" t="s">
        <v>83</v>
      </c>
      <c r="AY206" s="236" t="s">
        <v>153</v>
      </c>
    </row>
    <row r="207" spans="2:65" s="1" customFormat="1" ht="25.5" customHeight="1">
      <c r="B207" s="41"/>
      <c r="C207" s="203" t="s">
        <v>347</v>
      </c>
      <c r="D207" s="203" t="s">
        <v>157</v>
      </c>
      <c r="E207" s="204" t="s">
        <v>348</v>
      </c>
      <c r="F207" s="205" t="s">
        <v>349</v>
      </c>
      <c r="G207" s="206" t="s">
        <v>177</v>
      </c>
      <c r="H207" s="207">
        <v>479</v>
      </c>
      <c r="I207" s="208"/>
      <c r="J207" s="209">
        <f>ROUND(I207*H207,2)</f>
        <v>0</v>
      </c>
      <c r="K207" s="205" t="s">
        <v>161</v>
      </c>
      <c r="L207" s="61"/>
      <c r="M207" s="210" t="s">
        <v>21</v>
      </c>
      <c r="N207" s="211" t="s">
        <v>47</v>
      </c>
      <c r="O207" s="42"/>
      <c r="P207" s="212">
        <f>O207*H207</f>
        <v>0</v>
      </c>
      <c r="Q207" s="212">
        <v>0</v>
      </c>
      <c r="R207" s="212">
        <f>Q207*H207</f>
        <v>0</v>
      </c>
      <c r="S207" s="212">
        <v>0.44</v>
      </c>
      <c r="T207" s="213">
        <f>S207*H207</f>
        <v>210.76</v>
      </c>
      <c r="AR207" s="24" t="s">
        <v>162</v>
      </c>
      <c r="AT207" s="24" t="s">
        <v>157</v>
      </c>
      <c r="AU207" s="24" t="s">
        <v>163</v>
      </c>
      <c r="AY207" s="24" t="s">
        <v>153</v>
      </c>
      <c r="BE207" s="214">
        <f>IF(N207="základní",J207,0)</f>
        <v>0</v>
      </c>
      <c r="BF207" s="214">
        <f>IF(N207="snížená",J207,0)</f>
        <v>0</v>
      </c>
      <c r="BG207" s="214">
        <f>IF(N207="zákl. přenesená",J207,0)</f>
        <v>0</v>
      </c>
      <c r="BH207" s="214">
        <f>IF(N207="sníž. přenesená",J207,0)</f>
        <v>0</v>
      </c>
      <c r="BI207" s="214">
        <f>IF(N207="nulová",J207,0)</f>
        <v>0</v>
      </c>
      <c r="BJ207" s="24" t="s">
        <v>83</v>
      </c>
      <c r="BK207" s="214">
        <f>ROUND(I207*H207,2)</f>
        <v>0</v>
      </c>
      <c r="BL207" s="24" t="s">
        <v>162</v>
      </c>
      <c r="BM207" s="24" t="s">
        <v>350</v>
      </c>
    </row>
    <row r="208" spans="2:51" s="12" customFormat="1" ht="13.5">
      <c r="B208" s="215"/>
      <c r="C208" s="216"/>
      <c r="D208" s="217" t="s">
        <v>165</v>
      </c>
      <c r="E208" s="218" t="s">
        <v>21</v>
      </c>
      <c r="F208" s="219" t="s">
        <v>351</v>
      </c>
      <c r="G208" s="216"/>
      <c r="H208" s="218" t="s">
        <v>21</v>
      </c>
      <c r="I208" s="220"/>
      <c r="J208" s="216"/>
      <c r="K208" s="216"/>
      <c r="L208" s="221"/>
      <c r="M208" s="222"/>
      <c r="N208" s="223"/>
      <c r="O208" s="223"/>
      <c r="P208" s="223"/>
      <c r="Q208" s="223"/>
      <c r="R208" s="223"/>
      <c r="S208" s="223"/>
      <c r="T208" s="224"/>
      <c r="AT208" s="225" t="s">
        <v>165</v>
      </c>
      <c r="AU208" s="225" t="s">
        <v>163</v>
      </c>
      <c r="AV208" s="12" t="s">
        <v>83</v>
      </c>
      <c r="AW208" s="12" t="s">
        <v>41</v>
      </c>
      <c r="AX208" s="12" t="s">
        <v>76</v>
      </c>
      <c r="AY208" s="225" t="s">
        <v>153</v>
      </c>
    </row>
    <row r="209" spans="2:51" s="13" customFormat="1" ht="13.5">
      <c r="B209" s="226"/>
      <c r="C209" s="227"/>
      <c r="D209" s="217" t="s">
        <v>165</v>
      </c>
      <c r="E209" s="228" t="s">
        <v>21</v>
      </c>
      <c r="F209" s="229" t="s">
        <v>352</v>
      </c>
      <c r="G209" s="227"/>
      <c r="H209" s="230">
        <v>479</v>
      </c>
      <c r="I209" s="231"/>
      <c r="J209" s="227"/>
      <c r="K209" s="227"/>
      <c r="L209" s="232"/>
      <c r="M209" s="233"/>
      <c r="N209" s="234"/>
      <c r="O209" s="234"/>
      <c r="P209" s="234"/>
      <c r="Q209" s="234"/>
      <c r="R209" s="234"/>
      <c r="S209" s="234"/>
      <c r="T209" s="235"/>
      <c r="AT209" s="236" t="s">
        <v>165</v>
      </c>
      <c r="AU209" s="236" t="s">
        <v>163</v>
      </c>
      <c r="AV209" s="13" t="s">
        <v>85</v>
      </c>
      <c r="AW209" s="13" t="s">
        <v>41</v>
      </c>
      <c r="AX209" s="13" t="s">
        <v>83</v>
      </c>
      <c r="AY209" s="236" t="s">
        <v>153</v>
      </c>
    </row>
    <row r="210" spans="2:65" s="1" customFormat="1" ht="25.5" customHeight="1">
      <c r="B210" s="41"/>
      <c r="C210" s="203" t="s">
        <v>353</v>
      </c>
      <c r="D210" s="203" t="s">
        <v>157</v>
      </c>
      <c r="E210" s="204" t="s">
        <v>354</v>
      </c>
      <c r="F210" s="205" t="s">
        <v>355</v>
      </c>
      <c r="G210" s="206" t="s">
        <v>177</v>
      </c>
      <c r="H210" s="207">
        <v>1261</v>
      </c>
      <c r="I210" s="208"/>
      <c r="J210" s="209">
        <f>ROUND(I210*H210,2)</f>
        <v>0</v>
      </c>
      <c r="K210" s="205" t="s">
        <v>161</v>
      </c>
      <c r="L210" s="61"/>
      <c r="M210" s="210" t="s">
        <v>21</v>
      </c>
      <c r="N210" s="211" t="s">
        <v>47</v>
      </c>
      <c r="O210" s="42"/>
      <c r="P210" s="212">
        <f>O210*H210</f>
        <v>0</v>
      </c>
      <c r="Q210" s="212">
        <v>0</v>
      </c>
      <c r="R210" s="212">
        <f>Q210*H210</f>
        <v>0</v>
      </c>
      <c r="S210" s="212">
        <v>0.58</v>
      </c>
      <c r="T210" s="213">
        <f>S210*H210</f>
        <v>731.38</v>
      </c>
      <c r="AR210" s="24" t="s">
        <v>162</v>
      </c>
      <c r="AT210" s="24" t="s">
        <v>157</v>
      </c>
      <c r="AU210" s="24" t="s">
        <v>163</v>
      </c>
      <c r="AY210" s="24" t="s">
        <v>153</v>
      </c>
      <c r="BE210" s="214">
        <f>IF(N210="základní",J210,0)</f>
        <v>0</v>
      </c>
      <c r="BF210" s="214">
        <f>IF(N210="snížená",J210,0)</f>
        <v>0</v>
      </c>
      <c r="BG210" s="214">
        <f>IF(N210="zákl. přenesená",J210,0)</f>
        <v>0</v>
      </c>
      <c r="BH210" s="214">
        <f>IF(N210="sníž. přenesená",J210,0)</f>
        <v>0</v>
      </c>
      <c r="BI210" s="214">
        <f>IF(N210="nulová",J210,0)</f>
        <v>0</v>
      </c>
      <c r="BJ210" s="24" t="s">
        <v>83</v>
      </c>
      <c r="BK210" s="214">
        <f>ROUND(I210*H210,2)</f>
        <v>0</v>
      </c>
      <c r="BL210" s="24" t="s">
        <v>162</v>
      </c>
      <c r="BM210" s="24" t="s">
        <v>356</v>
      </c>
    </row>
    <row r="211" spans="2:51" s="12" customFormat="1" ht="13.5">
      <c r="B211" s="215"/>
      <c r="C211" s="216"/>
      <c r="D211" s="217" t="s">
        <v>165</v>
      </c>
      <c r="E211" s="218" t="s">
        <v>21</v>
      </c>
      <c r="F211" s="219" t="s">
        <v>351</v>
      </c>
      <c r="G211" s="216"/>
      <c r="H211" s="218" t="s">
        <v>21</v>
      </c>
      <c r="I211" s="220"/>
      <c r="J211" s="216"/>
      <c r="K211" s="216"/>
      <c r="L211" s="221"/>
      <c r="M211" s="222"/>
      <c r="N211" s="223"/>
      <c r="O211" s="223"/>
      <c r="P211" s="223"/>
      <c r="Q211" s="223"/>
      <c r="R211" s="223"/>
      <c r="S211" s="223"/>
      <c r="T211" s="224"/>
      <c r="AT211" s="225" t="s">
        <v>165</v>
      </c>
      <c r="AU211" s="225" t="s">
        <v>163</v>
      </c>
      <c r="AV211" s="12" t="s">
        <v>83</v>
      </c>
      <c r="AW211" s="12" t="s">
        <v>41</v>
      </c>
      <c r="AX211" s="12" t="s">
        <v>76</v>
      </c>
      <c r="AY211" s="225" t="s">
        <v>153</v>
      </c>
    </row>
    <row r="212" spans="2:51" s="13" customFormat="1" ht="13.5">
      <c r="B212" s="226"/>
      <c r="C212" s="227"/>
      <c r="D212" s="217" t="s">
        <v>165</v>
      </c>
      <c r="E212" s="228" t="s">
        <v>21</v>
      </c>
      <c r="F212" s="229" t="s">
        <v>357</v>
      </c>
      <c r="G212" s="227"/>
      <c r="H212" s="230">
        <v>1261</v>
      </c>
      <c r="I212" s="231"/>
      <c r="J212" s="227"/>
      <c r="K212" s="227"/>
      <c r="L212" s="232"/>
      <c r="M212" s="233"/>
      <c r="N212" s="234"/>
      <c r="O212" s="234"/>
      <c r="P212" s="234"/>
      <c r="Q212" s="234"/>
      <c r="R212" s="234"/>
      <c r="S212" s="234"/>
      <c r="T212" s="235"/>
      <c r="AT212" s="236" t="s">
        <v>165</v>
      </c>
      <c r="AU212" s="236" t="s">
        <v>163</v>
      </c>
      <c r="AV212" s="13" t="s">
        <v>85</v>
      </c>
      <c r="AW212" s="13" t="s">
        <v>41</v>
      </c>
      <c r="AX212" s="13" t="s">
        <v>83</v>
      </c>
      <c r="AY212" s="236" t="s">
        <v>153</v>
      </c>
    </row>
    <row r="213" spans="2:63" s="11" customFormat="1" ht="22.35" customHeight="1">
      <c r="B213" s="187"/>
      <c r="C213" s="188"/>
      <c r="D213" s="189" t="s">
        <v>75</v>
      </c>
      <c r="E213" s="201" t="s">
        <v>358</v>
      </c>
      <c r="F213" s="201" t="s">
        <v>359</v>
      </c>
      <c r="G213" s="188"/>
      <c r="H213" s="188"/>
      <c r="I213" s="191"/>
      <c r="J213" s="202">
        <f>BK213</f>
        <v>0</v>
      </c>
      <c r="K213" s="188"/>
      <c r="L213" s="193"/>
      <c r="M213" s="194"/>
      <c r="N213" s="195"/>
      <c r="O213" s="195"/>
      <c r="P213" s="196">
        <f>P214</f>
        <v>0</v>
      </c>
      <c r="Q213" s="195"/>
      <c r="R213" s="196">
        <f>R214</f>
        <v>0</v>
      </c>
      <c r="S213" s="195"/>
      <c r="T213" s="197">
        <f>T214</f>
        <v>0.082</v>
      </c>
      <c r="AR213" s="198" t="s">
        <v>83</v>
      </c>
      <c r="AT213" s="199" t="s">
        <v>75</v>
      </c>
      <c r="AU213" s="199" t="s">
        <v>85</v>
      </c>
      <c r="AY213" s="198" t="s">
        <v>153</v>
      </c>
      <c r="BK213" s="200">
        <f>BK214</f>
        <v>0</v>
      </c>
    </row>
    <row r="214" spans="2:65" s="1" customFormat="1" ht="25.5" customHeight="1">
      <c r="B214" s="41"/>
      <c r="C214" s="203" t="s">
        <v>360</v>
      </c>
      <c r="D214" s="203" t="s">
        <v>157</v>
      </c>
      <c r="E214" s="204" t="s">
        <v>361</v>
      </c>
      <c r="F214" s="205" t="s">
        <v>362</v>
      </c>
      <c r="G214" s="206" t="s">
        <v>326</v>
      </c>
      <c r="H214" s="207">
        <v>1</v>
      </c>
      <c r="I214" s="208"/>
      <c r="J214" s="209">
        <f>ROUND(I214*H214,2)</f>
        <v>0</v>
      </c>
      <c r="K214" s="205" t="s">
        <v>161</v>
      </c>
      <c r="L214" s="61"/>
      <c r="M214" s="210" t="s">
        <v>21</v>
      </c>
      <c r="N214" s="211" t="s">
        <v>47</v>
      </c>
      <c r="O214" s="42"/>
      <c r="P214" s="212">
        <f>O214*H214</f>
        <v>0</v>
      </c>
      <c r="Q214" s="212">
        <v>0</v>
      </c>
      <c r="R214" s="212">
        <f>Q214*H214</f>
        <v>0</v>
      </c>
      <c r="S214" s="212">
        <v>0.082</v>
      </c>
      <c r="T214" s="213">
        <f>S214*H214</f>
        <v>0.082</v>
      </c>
      <c r="AR214" s="24" t="s">
        <v>162</v>
      </c>
      <c r="AT214" s="24" t="s">
        <v>157</v>
      </c>
      <c r="AU214" s="24" t="s">
        <v>163</v>
      </c>
      <c r="AY214" s="24" t="s">
        <v>153</v>
      </c>
      <c r="BE214" s="214">
        <f>IF(N214="základní",J214,0)</f>
        <v>0</v>
      </c>
      <c r="BF214" s="214">
        <f>IF(N214="snížená",J214,0)</f>
        <v>0</v>
      </c>
      <c r="BG214" s="214">
        <f>IF(N214="zákl. přenesená",J214,0)</f>
        <v>0</v>
      </c>
      <c r="BH214" s="214">
        <f>IF(N214="sníž. přenesená",J214,0)</f>
        <v>0</v>
      </c>
      <c r="BI214" s="214">
        <f>IF(N214="nulová",J214,0)</f>
        <v>0</v>
      </c>
      <c r="BJ214" s="24" t="s">
        <v>83</v>
      </c>
      <c r="BK214" s="214">
        <f>ROUND(I214*H214,2)</f>
        <v>0</v>
      </c>
      <c r="BL214" s="24" t="s">
        <v>162</v>
      </c>
      <c r="BM214" s="24" t="s">
        <v>363</v>
      </c>
    </row>
    <row r="215" spans="2:63" s="11" customFormat="1" ht="22.35" customHeight="1">
      <c r="B215" s="187"/>
      <c r="C215" s="188"/>
      <c r="D215" s="189" t="s">
        <v>75</v>
      </c>
      <c r="E215" s="201" t="s">
        <v>364</v>
      </c>
      <c r="F215" s="201" t="s">
        <v>365</v>
      </c>
      <c r="G215" s="188"/>
      <c r="H215" s="188"/>
      <c r="I215" s="191"/>
      <c r="J215" s="202">
        <f>BK215</f>
        <v>0</v>
      </c>
      <c r="K215" s="188"/>
      <c r="L215" s="193"/>
      <c r="M215" s="194"/>
      <c r="N215" s="195"/>
      <c r="O215" s="195"/>
      <c r="P215" s="196">
        <f>SUM(P216:P239)</f>
        <v>0</v>
      </c>
      <c r="Q215" s="195"/>
      <c r="R215" s="196">
        <f>SUM(R216:R239)</f>
        <v>0.41314000000000006</v>
      </c>
      <c r="S215" s="195"/>
      <c r="T215" s="197">
        <f>SUM(T216:T239)</f>
        <v>0</v>
      </c>
      <c r="AR215" s="198" t="s">
        <v>83</v>
      </c>
      <c r="AT215" s="199" t="s">
        <v>75</v>
      </c>
      <c r="AU215" s="199" t="s">
        <v>85</v>
      </c>
      <c r="AY215" s="198" t="s">
        <v>153</v>
      </c>
      <c r="BK215" s="200">
        <f>SUM(BK216:BK239)</f>
        <v>0</v>
      </c>
    </row>
    <row r="216" spans="2:65" s="1" customFormat="1" ht="16.5" customHeight="1">
      <c r="B216" s="41"/>
      <c r="C216" s="203" t="s">
        <v>366</v>
      </c>
      <c r="D216" s="203" t="s">
        <v>157</v>
      </c>
      <c r="E216" s="204" t="s">
        <v>367</v>
      </c>
      <c r="F216" s="205" t="s">
        <v>368</v>
      </c>
      <c r="G216" s="206" t="s">
        <v>303</v>
      </c>
      <c r="H216" s="207">
        <v>653</v>
      </c>
      <c r="I216" s="208"/>
      <c r="J216" s="209">
        <f>ROUND(I216*H216,2)</f>
        <v>0</v>
      </c>
      <c r="K216" s="205" t="s">
        <v>161</v>
      </c>
      <c r="L216" s="61"/>
      <c r="M216" s="210" t="s">
        <v>21</v>
      </c>
      <c r="N216" s="211" t="s">
        <v>47</v>
      </c>
      <c r="O216" s="42"/>
      <c r="P216" s="212">
        <f>O216*H216</f>
        <v>0</v>
      </c>
      <c r="Q216" s="212">
        <v>0</v>
      </c>
      <c r="R216" s="212">
        <f>Q216*H216</f>
        <v>0</v>
      </c>
      <c r="S216" s="212">
        <v>0</v>
      </c>
      <c r="T216" s="213">
        <f>S216*H216</f>
        <v>0</v>
      </c>
      <c r="AR216" s="24" t="s">
        <v>162</v>
      </c>
      <c r="AT216" s="24" t="s">
        <v>157</v>
      </c>
      <c r="AU216" s="24" t="s">
        <v>163</v>
      </c>
      <c r="AY216" s="24" t="s">
        <v>153</v>
      </c>
      <c r="BE216" s="214">
        <f>IF(N216="základní",J216,0)</f>
        <v>0</v>
      </c>
      <c r="BF216" s="214">
        <f>IF(N216="snížená",J216,0)</f>
        <v>0</v>
      </c>
      <c r="BG216" s="214">
        <f>IF(N216="zákl. přenesená",J216,0)</f>
        <v>0</v>
      </c>
      <c r="BH216" s="214">
        <f>IF(N216="sníž. přenesená",J216,0)</f>
        <v>0</v>
      </c>
      <c r="BI216" s="214">
        <f>IF(N216="nulová",J216,0)</f>
        <v>0</v>
      </c>
      <c r="BJ216" s="24" t="s">
        <v>83</v>
      </c>
      <c r="BK216" s="214">
        <f>ROUND(I216*H216,2)</f>
        <v>0</v>
      </c>
      <c r="BL216" s="24" t="s">
        <v>162</v>
      </c>
      <c r="BM216" s="24" t="s">
        <v>369</v>
      </c>
    </row>
    <row r="217" spans="2:51" s="13" customFormat="1" ht="13.5">
      <c r="B217" s="226"/>
      <c r="C217" s="227"/>
      <c r="D217" s="217" t="s">
        <v>165</v>
      </c>
      <c r="E217" s="228" t="s">
        <v>21</v>
      </c>
      <c r="F217" s="229" t="s">
        <v>370</v>
      </c>
      <c r="G217" s="227"/>
      <c r="H217" s="230">
        <v>247</v>
      </c>
      <c r="I217" s="231"/>
      <c r="J217" s="227"/>
      <c r="K217" s="227"/>
      <c r="L217" s="232"/>
      <c r="M217" s="233"/>
      <c r="N217" s="234"/>
      <c r="O217" s="234"/>
      <c r="P217" s="234"/>
      <c r="Q217" s="234"/>
      <c r="R217" s="234"/>
      <c r="S217" s="234"/>
      <c r="T217" s="235"/>
      <c r="AT217" s="236" t="s">
        <v>165</v>
      </c>
      <c r="AU217" s="236" t="s">
        <v>163</v>
      </c>
      <c r="AV217" s="13" t="s">
        <v>85</v>
      </c>
      <c r="AW217" s="13" t="s">
        <v>41</v>
      </c>
      <c r="AX217" s="13" t="s">
        <v>76</v>
      </c>
      <c r="AY217" s="236" t="s">
        <v>153</v>
      </c>
    </row>
    <row r="218" spans="2:51" s="13" customFormat="1" ht="13.5">
      <c r="B218" s="226"/>
      <c r="C218" s="227"/>
      <c r="D218" s="217" t="s">
        <v>165</v>
      </c>
      <c r="E218" s="228" t="s">
        <v>21</v>
      </c>
      <c r="F218" s="229" t="s">
        <v>371</v>
      </c>
      <c r="G218" s="227"/>
      <c r="H218" s="230">
        <v>406</v>
      </c>
      <c r="I218" s="231"/>
      <c r="J218" s="227"/>
      <c r="K218" s="227"/>
      <c r="L218" s="232"/>
      <c r="M218" s="233"/>
      <c r="N218" s="234"/>
      <c r="O218" s="234"/>
      <c r="P218" s="234"/>
      <c r="Q218" s="234"/>
      <c r="R218" s="234"/>
      <c r="S218" s="234"/>
      <c r="T218" s="235"/>
      <c r="AT218" s="236" t="s">
        <v>165</v>
      </c>
      <c r="AU218" s="236" t="s">
        <v>163</v>
      </c>
      <c r="AV218" s="13" t="s">
        <v>85</v>
      </c>
      <c r="AW218" s="13" t="s">
        <v>41</v>
      </c>
      <c r="AX218" s="13" t="s">
        <v>76</v>
      </c>
      <c r="AY218" s="236" t="s">
        <v>153</v>
      </c>
    </row>
    <row r="219" spans="2:51" s="14" customFormat="1" ht="13.5">
      <c r="B219" s="237"/>
      <c r="C219" s="238"/>
      <c r="D219" s="217" t="s">
        <v>165</v>
      </c>
      <c r="E219" s="239" t="s">
        <v>21</v>
      </c>
      <c r="F219" s="240" t="s">
        <v>182</v>
      </c>
      <c r="G219" s="238"/>
      <c r="H219" s="241">
        <v>653</v>
      </c>
      <c r="I219" s="242"/>
      <c r="J219" s="238"/>
      <c r="K219" s="238"/>
      <c r="L219" s="243"/>
      <c r="M219" s="244"/>
      <c r="N219" s="245"/>
      <c r="O219" s="245"/>
      <c r="P219" s="245"/>
      <c r="Q219" s="245"/>
      <c r="R219" s="245"/>
      <c r="S219" s="245"/>
      <c r="T219" s="246"/>
      <c r="AT219" s="247" t="s">
        <v>165</v>
      </c>
      <c r="AU219" s="247" t="s">
        <v>163</v>
      </c>
      <c r="AV219" s="14" t="s">
        <v>162</v>
      </c>
      <c r="AW219" s="14" t="s">
        <v>41</v>
      </c>
      <c r="AX219" s="14" t="s">
        <v>83</v>
      </c>
      <c r="AY219" s="247" t="s">
        <v>153</v>
      </c>
    </row>
    <row r="220" spans="2:65" s="1" customFormat="1" ht="25.5" customHeight="1">
      <c r="B220" s="41"/>
      <c r="C220" s="203" t="s">
        <v>372</v>
      </c>
      <c r="D220" s="203" t="s">
        <v>157</v>
      </c>
      <c r="E220" s="204" t="s">
        <v>373</v>
      </c>
      <c r="F220" s="205" t="s">
        <v>374</v>
      </c>
      <c r="G220" s="206" t="s">
        <v>303</v>
      </c>
      <c r="H220" s="207">
        <v>149</v>
      </c>
      <c r="I220" s="208"/>
      <c r="J220" s="209">
        <f>ROUND(I220*H220,2)</f>
        <v>0</v>
      </c>
      <c r="K220" s="205" t="s">
        <v>161</v>
      </c>
      <c r="L220" s="61"/>
      <c r="M220" s="210" t="s">
        <v>21</v>
      </c>
      <c r="N220" s="211" t="s">
        <v>47</v>
      </c>
      <c r="O220" s="42"/>
      <c r="P220" s="212">
        <f>O220*H220</f>
        <v>0</v>
      </c>
      <c r="Q220" s="212">
        <v>0.00011</v>
      </c>
      <c r="R220" s="212">
        <f>Q220*H220</f>
        <v>0.016390000000000002</v>
      </c>
      <c r="S220" s="212">
        <v>0</v>
      </c>
      <c r="T220" s="213">
        <f>S220*H220</f>
        <v>0</v>
      </c>
      <c r="AR220" s="24" t="s">
        <v>162</v>
      </c>
      <c r="AT220" s="24" t="s">
        <v>157</v>
      </c>
      <c r="AU220" s="24" t="s">
        <v>163</v>
      </c>
      <c r="AY220" s="24" t="s">
        <v>153</v>
      </c>
      <c r="BE220" s="214">
        <f>IF(N220="základní",J220,0)</f>
        <v>0</v>
      </c>
      <c r="BF220" s="214">
        <f>IF(N220="snížená",J220,0)</f>
        <v>0</v>
      </c>
      <c r="BG220" s="214">
        <f>IF(N220="zákl. přenesená",J220,0)</f>
        <v>0</v>
      </c>
      <c r="BH220" s="214">
        <f>IF(N220="sníž. přenesená",J220,0)</f>
        <v>0</v>
      </c>
      <c r="BI220" s="214">
        <f>IF(N220="nulová",J220,0)</f>
        <v>0</v>
      </c>
      <c r="BJ220" s="24" t="s">
        <v>83</v>
      </c>
      <c r="BK220" s="214">
        <f>ROUND(I220*H220,2)</f>
        <v>0</v>
      </c>
      <c r="BL220" s="24" t="s">
        <v>162</v>
      </c>
      <c r="BM220" s="24" t="s">
        <v>375</v>
      </c>
    </row>
    <row r="221" spans="2:51" s="13" customFormat="1" ht="13.5">
      <c r="B221" s="226"/>
      <c r="C221" s="227"/>
      <c r="D221" s="217" t="s">
        <v>165</v>
      </c>
      <c r="E221" s="228" t="s">
        <v>21</v>
      </c>
      <c r="F221" s="229" t="s">
        <v>376</v>
      </c>
      <c r="G221" s="227"/>
      <c r="H221" s="230">
        <v>149</v>
      </c>
      <c r="I221" s="231"/>
      <c r="J221" s="227"/>
      <c r="K221" s="227"/>
      <c r="L221" s="232"/>
      <c r="M221" s="233"/>
      <c r="N221" s="234"/>
      <c r="O221" s="234"/>
      <c r="P221" s="234"/>
      <c r="Q221" s="234"/>
      <c r="R221" s="234"/>
      <c r="S221" s="234"/>
      <c r="T221" s="235"/>
      <c r="AT221" s="236" t="s">
        <v>165</v>
      </c>
      <c r="AU221" s="236" t="s">
        <v>163</v>
      </c>
      <c r="AV221" s="13" t="s">
        <v>85</v>
      </c>
      <c r="AW221" s="13" t="s">
        <v>41</v>
      </c>
      <c r="AX221" s="13" t="s">
        <v>83</v>
      </c>
      <c r="AY221" s="236" t="s">
        <v>153</v>
      </c>
    </row>
    <row r="222" spans="2:65" s="1" customFormat="1" ht="25.5" customHeight="1">
      <c r="B222" s="41"/>
      <c r="C222" s="203" t="s">
        <v>377</v>
      </c>
      <c r="D222" s="203" t="s">
        <v>157</v>
      </c>
      <c r="E222" s="204" t="s">
        <v>378</v>
      </c>
      <c r="F222" s="205" t="s">
        <v>379</v>
      </c>
      <c r="G222" s="206" t="s">
        <v>303</v>
      </c>
      <c r="H222" s="207">
        <v>149</v>
      </c>
      <c r="I222" s="208"/>
      <c r="J222" s="209">
        <f>ROUND(I222*H222,2)</f>
        <v>0</v>
      </c>
      <c r="K222" s="205" t="s">
        <v>161</v>
      </c>
      <c r="L222" s="61"/>
      <c r="M222" s="210" t="s">
        <v>21</v>
      </c>
      <c r="N222" s="211" t="s">
        <v>47</v>
      </c>
      <c r="O222" s="42"/>
      <c r="P222" s="212">
        <f>O222*H222</f>
        <v>0</v>
      </c>
      <c r="Q222" s="212">
        <v>0.00033</v>
      </c>
      <c r="R222" s="212">
        <f>Q222*H222</f>
        <v>0.04917</v>
      </c>
      <c r="S222" s="212">
        <v>0</v>
      </c>
      <c r="T222" s="213">
        <f>S222*H222</f>
        <v>0</v>
      </c>
      <c r="AR222" s="24" t="s">
        <v>162</v>
      </c>
      <c r="AT222" s="24" t="s">
        <v>157</v>
      </c>
      <c r="AU222" s="24" t="s">
        <v>163</v>
      </c>
      <c r="AY222" s="24" t="s">
        <v>153</v>
      </c>
      <c r="BE222" s="214">
        <f>IF(N222="základní",J222,0)</f>
        <v>0</v>
      </c>
      <c r="BF222" s="214">
        <f>IF(N222="snížená",J222,0)</f>
        <v>0</v>
      </c>
      <c r="BG222" s="214">
        <f>IF(N222="zákl. přenesená",J222,0)</f>
        <v>0</v>
      </c>
      <c r="BH222" s="214">
        <f>IF(N222="sníž. přenesená",J222,0)</f>
        <v>0</v>
      </c>
      <c r="BI222" s="214">
        <f>IF(N222="nulová",J222,0)</f>
        <v>0</v>
      </c>
      <c r="BJ222" s="24" t="s">
        <v>83</v>
      </c>
      <c r="BK222" s="214">
        <f>ROUND(I222*H222,2)</f>
        <v>0</v>
      </c>
      <c r="BL222" s="24" t="s">
        <v>162</v>
      </c>
      <c r="BM222" s="24" t="s">
        <v>380</v>
      </c>
    </row>
    <row r="223" spans="2:51" s="12" customFormat="1" ht="13.5">
      <c r="B223" s="215"/>
      <c r="C223" s="216"/>
      <c r="D223" s="217" t="s">
        <v>165</v>
      </c>
      <c r="E223" s="218" t="s">
        <v>21</v>
      </c>
      <c r="F223" s="219" t="s">
        <v>381</v>
      </c>
      <c r="G223" s="216"/>
      <c r="H223" s="218" t="s">
        <v>21</v>
      </c>
      <c r="I223" s="220"/>
      <c r="J223" s="216"/>
      <c r="K223" s="216"/>
      <c r="L223" s="221"/>
      <c r="M223" s="222"/>
      <c r="N223" s="223"/>
      <c r="O223" s="223"/>
      <c r="P223" s="223"/>
      <c r="Q223" s="223"/>
      <c r="R223" s="223"/>
      <c r="S223" s="223"/>
      <c r="T223" s="224"/>
      <c r="AT223" s="225" t="s">
        <v>165</v>
      </c>
      <c r="AU223" s="225" t="s">
        <v>163</v>
      </c>
      <c r="AV223" s="12" t="s">
        <v>83</v>
      </c>
      <c r="AW223" s="12" t="s">
        <v>41</v>
      </c>
      <c r="AX223" s="12" t="s">
        <v>76</v>
      </c>
      <c r="AY223" s="225" t="s">
        <v>153</v>
      </c>
    </row>
    <row r="224" spans="2:51" s="13" customFormat="1" ht="13.5">
      <c r="B224" s="226"/>
      <c r="C224" s="227"/>
      <c r="D224" s="217" t="s">
        <v>165</v>
      </c>
      <c r="E224" s="228" t="s">
        <v>21</v>
      </c>
      <c r="F224" s="229" t="s">
        <v>376</v>
      </c>
      <c r="G224" s="227"/>
      <c r="H224" s="230">
        <v>149</v>
      </c>
      <c r="I224" s="231"/>
      <c r="J224" s="227"/>
      <c r="K224" s="227"/>
      <c r="L224" s="232"/>
      <c r="M224" s="233"/>
      <c r="N224" s="234"/>
      <c r="O224" s="234"/>
      <c r="P224" s="234"/>
      <c r="Q224" s="234"/>
      <c r="R224" s="234"/>
      <c r="S224" s="234"/>
      <c r="T224" s="235"/>
      <c r="AT224" s="236" t="s">
        <v>165</v>
      </c>
      <c r="AU224" s="236" t="s">
        <v>163</v>
      </c>
      <c r="AV224" s="13" t="s">
        <v>85</v>
      </c>
      <c r="AW224" s="13" t="s">
        <v>41</v>
      </c>
      <c r="AX224" s="13" t="s">
        <v>83</v>
      </c>
      <c r="AY224" s="236" t="s">
        <v>153</v>
      </c>
    </row>
    <row r="225" spans="2:65" s="1" customFormat="1" ht="25.5" customHeight="1">
      <c r="B225" s="41"/>
      <c r="C225" s="203" t="s">
        <v>382</v>
      </c>
      <c r="D225" s="203" t="s">
        <v>157</v>
      </c>
      <c r="E225" s="204" t="s">
        <v>383</v>
      </c>
      <c r="F225" s="205" t="s">
        <v>384</v>
      </c>
      <c r="G225" s="206" t="s">
        <v>303</v>
      </c>
      <c r="H225" s="207">
        <v>98</v>
      </c>
      <c r="I225" s="208"/>
      <c r="J225" s="209">
        <f>ROUND(I225*H225,2)</f>
        <v>0</v>
      </c>
      <c r="K225" s="205" t="s">
        <v>161</v>
      </c>
      <c r="L225" s="61"/>
      <c r="M225" s="210" t="s">
        <v>21</v>
      </c>
      <c r="N225" s="211" t="s">
        <v>47</v>
      </c>
      <c r="O225" s="42"/>
      <c r="P225" s="212">
        <f>O225*H225</f>
        <v>0</v>
      </c>
      <c r="Q225" s="212">
        <v>4E-05</v>
      </c>
      <c r="R225" s="212">
        <f>Q225*H225</f>
        <v>0.003920000000000001</v>
      </c>
      <c r="S225" s="212">
        <v>0</v>
      </c>
      <c r="T225" s="213">
        <f>S225*H225</f>
        <v>0</v>
      </c>
      <c r="AR225" s="24" t="s">
        <v>162</v>
      </c>
      <c r="AT225" s="24" t="s">
        <v>157</v>
      </c>
      <c r="AU225" s="24" t="s">
        <v>163</v>
      </c>
      <c r="AY225" s="24" t="s">
        <v>153</v>
      </c>
      <c r="BE225" s="214">
        <f>IF(N225="základní",J225,0)</f>
        <v>0</v>
      </c>
      <c r="BF225" s="214">
        <f>IF(N225="snížená",J225,0)</f>
        <v>0</v>
      </c>
      <c r="BG225" s="214">
        <f>IF(N225="zákl. přenesená",J225,0)</f>
        <v>0</v>
      </c>
      <c r="BH225" s="214">
        <f>IF(N225="sníž. přenesená",J225,0)</f>
        <v>0</v>
      </c>
      <c r="BI225" s="214">
        <f>IF(N225="nulová",J225,0)</f>
        <v>0</v>
      </c>
      <c r="BJ225" s="24" t="s">
        <v>83</v>
      </c>
      <c r="BK225" s="214">
        <f>ROUND(I225*H225,2)</f>
        <v>0</v>
      </c>
      <c r="BL225" s="24" t="s">
        <v>162</v>
      </c>
      <c r="BM225" s="24" t="s">
        <v>385</v>
      </c>
    </row>
    <row r="226" spans="2:51" s="13" customFormat="1" ht="13.5">
      <c r="B226" s="226"/>
      <c r="C226" s="227"/>
      <c r="D226" s="217" t="s">
        <v>165</v>
      </c>
      <c r="E226" s="228" t="s">
        <v>21</v>
      </c>
      <c r="F226" s="229" t="s">
        <v>386</v>
      </c>
      <c r="G226" s="227"/>
      <c r="H226" s="230">
        <v>98</v>
      </c>
      <c r="I226" s="231"/>
      <c r="J226" s="227"/>
      <c r="K226" s="227"/>
      <c r="L226" s="232"/>
      <c r="M226" s="233"/>
      <c r="N226" s="234"/>
      <c r="O226" s="234"/>
      <c r="P226" s="234"/>
      <c r="Q226" s="234"/>
      <c r="R226" s="234"/>
      <c r="S226" s="234"/>
      <c r="T226" s="235"/>
      <c r="AT226" s="236" t="s">
        <v>165</v>
      </c>
      <c r="AU226" s="236" t="s">
        <v>163</v>
      </c>
      <c r="AV226" s="13" t="s">
        <v>85</v>
      </c>
      <c r="AW226" s="13" t="s">
        <v>41</v>
      </c>
      <c r="AX226" s="13" t="s">
        <v>83</v>
      </c>
      <c r="AY226" s="236" t="s">
        <v>153</v>
      </c>
    </row>
    <row r="227" spans="2:65" s="1" customFormat="1" ht="25.5" customHeight="1">
      <c r="B227" s="41"/>
      <c r="C227" s="203" t="s">
        <v>387</v>
      </c>
      <c r="D227" s="203" t="s">
        <v>157</v>
      </c>
      <c r="E227" s="204" t="s">
        <v>388</v>
      </c>
      <c r="F227" s="205" t="s">
        <v>389</v>
      </c>
      <c r="G227" s="206" t="s">
        <v>303</v>
      </c>
      <c r="H227" s="207">
        <v>98</v>
      </c>
      <c r="I227" s="208"/>
      <c r="J227" s="209">
        <f>ROUND(I227*H227,2)</f>
        <v>0</v>
      </c>
      <c r="K227" s="205" t="s">
        <v>161</v>
      </c>
      <c r="L227" s="61"/>
      <c r="M227" s="210" t="s">
        <v>21</v>
      </c>
      <c r="N227" s="211" t="s">
        <v>47</v>
      </c>
      <c r="O227" s="42"/>
      <c r="P227" s="212">
        <f>O227*H227</f>
        <v>0</v>
      </c>
      <c r="Q227" s="212">
        <v>0.00011</v>
      </c>
      <c r="R227" s="212">
        <f>Q227*H227</f>
        <v>0.01078</v>
      </c>
      <c r="S227" s="212">
        <v>0</v>
      </c>
      <c r="T227" s="213">
        <f>S227*H227</f>
        <v>0</v>
      </c>
      <c r="AR227" s="24" t="s">
        <v>162</v>
      </c>
      <c r="AT227" s="24" t="s">
        <v>157</v>
      </c>
      <c r="AU227" s="24" t="s">
        <v>163</v>
      </c>
      <c r="AY227" s="24" t="s">
        <v>153</v>
      </c>
      <c r="BE227" s="214">
        <f>IF(N227="základní",J227,0)</f>
        <v>0</v>
      </c>
      <c r="BF227" s="214">
        <f>IF(N227="snížená",J227,0)</f>
        <v>0</v>
      </c>
      <c r="BG227" s="214">
        <f>IF(N227="zákl. přenesená",J227,0)</f>
        <v>0</v>
      </c>
      <c r="BH227" s="214">
        <f>IF(N227="sníž. přenesená",J227,0)</f>
        <v>0</v>
      </c>
      <c r="BI227" s="214">
        <f>IF(N227="nulová",J227,0)</f>
        <v>0</v>
      </c>
      <c r="BJ227" s="24" t="s">
        <v>83</v>
      </c>
      <c r="BK227" s="214">
        <f>ROUND(I227*H227,2)</f>
        <v>0</v>
      </c>
      <c r="BL227" s="24" t="s">
        <v>162</v>
      </c>
      <c r="BM227" s="24" t="s">
        <v>390</v>
      </c>
    </row>
    <row r="228" spans="2:51" s="12" customFormat="1" ht="13.5">
      <c r="B228" s="215"/>
      <c r="C228" s="216"/>
      <c r="D228" s="217" t="s">
        <v>165</v>
      </c>
      <c r="E228" s="218" t="s">
        <v>21</v>
      </c>
      <c r="F228" s="219" t="s">
        <v>381</v>
      </c>
      <c r="G228" s="216"/>
      <c r="H228" s="218" t="s">
        <v>21</v>
      </c>
      <c r="I228" s="220"/>
      <c r="J228" s="216"/>
      <c r="K228" s="216"/>
      <c r="L228" s="221"/>
      <c r="M228" s="222"/>
      <c r="N228" s="223"/>
      <c r="O228" s="223"/>
      <c r="P228" s="223"/>
      <c r="Q228" s="223"/>
      <c r="R228" s="223"/>
      <c r="S228" s="223"/>
      <c r="T228" s="224"/>
      <c r="AT228" s="225" t="s">
        <v>165</v>
      </c>
      <c r="AU228" s="225" t="s">
        <v>163</v>
      </c>
      <c r="AV228" s="12" t="s">
        <v>83</v>
      </c>
      <c r="AW228" s="12" t="s">
        <v>41</v>
      </c>
      <c r="AX228" s="12" t="s">
        <v>76</v>
      </c>
      <c r="AY228" s="225" t="s">
        <v>153</v>
      </c>
    </row>
    <row r="229" spans="2:51" s="13" customFormat="1" ht="13.5">
      <c r="B229" s="226"/>
      <c r="C229" s="227"/>
      <c r="D229" s="217" t="s">
        <v>165</v>
      </c>
      <c r="E229" s="228" t="s">
        <v>21</v>
      </c>
      <c r="F229" s="229" t="s">
        <v>386</v>
      </c>
      <c r="G229" s="227"/>
      <c r="H229" s="230">
        <v>98</v>
      </c>
      <c r="I229" s="231"/>
      <c r="J229" s="227"/>
      <c r="K229" s="227"/>
      <c r="L229" s="232"/>
      <c r="M229" s="233"/>
      <c r="N229" s="234"/>
      <c r="O229" s="234"/>
      <c r="P229" s="234"/>
      <c r="Q229" s="234"/>
      <c r="R229" s="234"/>
      <c r="S229" s="234"/>
      <c r="T229" s="235"/>
      <c r="AT229" s="236" t="s">
        <v>165</v>
      </c>
      <c r="AU229" s="236" t="s">
        <v>163</v>
      </c>
      <c r="AV229" s="13" t="s">
        <v>85</v>
      </c>
      <c r="AW229" s="13" t="s">
        <v>41</v>
      </c>
      <c r="AX229" s="13" t="s">
        <v>83</v>
      </c>
      <c r="AY229" s="236" t="s">
        <v>153</v>
      </c>
    </row>
    <row r="230" spans="2:65" s="1" customFormat="1" ht="25.5" customHeight="1">
      <c r="B230" s="41"/>
      <c r="C230" s="203" t="s">
        <v>391</v>
      </c>
      <c r="D230" s="203" t="s">
        <v>157</v>
      </c>
      <c r="E230" s="204" t="s">
        <v>392</v>
      </c>
      <c r="F230" s="205" t="s">
        <v>393</v>
      </c>
      <c r="G230" s="206" t="s">
        <v>303</v>
      </c>
      <c r="H230" s="207">
        <v>362</v>
      </c>
      <c r="I230" s="208"/>
      <c r="J230" s="209">
        <f>ROUND(I230*H230,2)</f>
        <v>0</v>
      </c>
      <c r="K230" s="205" t="s">
        <v>161</v>
      </c>
      <c r="L230" s="61"/>
      <c r="M230" s="210" t="s">
        <v>21</v>
      </c>
      <c r="N230" s="211" t="s">
        <v>47</v>
      </c>
      <c r="O230" s="42"/>
      <c r="P230" s="212">
        <f>O230*H230</f>
        <v>0</v>
      </c>
      <c r="Q230" s="212">
        <v>0.00021</v>
      </c>
      <c r="R230" s="212">
        <f>Q230*H230</f>
        <v>0.07602</v>
      </c>
      <c r="S230" s="212">
        <v>0</v>
      </c>
      <c r="T230" s="213">
        <f>S230*H230</f>
        <v>0</v>
      </c>
      <c r="AR230" s="24" t="s">
        <v>162</v>
      </c>
      <c r="AT230" s="24" t="s">
        <v>157</v>
      </c>
      <c r="AU230" s="24" t="s">
        <v>163</v>
      </c>
      <c r="AY230" s="24" t="s">
        <v>153</v>
      </c>
      <c r="BE230" s="214">
        <f>IF(N230="základní",J230,0)</f>
        <v>0</v>
      </c>
      <c r="BF230" s="214">
        <f>IF(N230="snížená",J230,0)</f>
        <v>0</v>
      </c>
      <c r="BG230" s="214">
        <f>IF(N230="zákl. přenesená",J230,0)</f>
        <v>0</v>
      </c>
      <c r="BH230" s="214">
        <f>IF(N230="sníž. přenesená",J230,0)</f>
        <v>0</v>
      </c>
      <c r="BI230" s="214">
        <f>IF(N230="nulová",J230,0)</f>
        <v>0</v>
      </c>
      <c r="BJ230" s="24" t="s">
        <v>83</v>
      </c>
      <c r="BK230" s="214">
        <f>ROUND(I230*H230,2)</f>
        <v>0</v>
      </c>
      <c r="BL230" s="24" t="s">
        <v>162</v>
      </c>
      <c r="BM230" s="24" t="s">
        <v>394</v>
      </c>
    </row>
    <row r="231" spans="2:51" s="13" customFormat="1" ht="13.5">
      <c r="B231" s="226"/>
      <c r="C231" s="227"/>
      <c r="D231" s="217" t="s">
        <v>165</v>
      </c>
      <c r="E231" s="228" t="s">
        <v>21</v>
      </c>
      <c r="F231" s="229" t="s">
        <v>395</v>
      </c>
      <c r="G231" s="227"/>
      <c r="H231" s="230">
        <v>362</v>
      </c>
      <c r="I231" s="231"/>
      <c r="J231" s="227"/>
      <c r="K231" s="227"/>
      <c r="L231" s="232"/>
      <c r="M231" s="233"/>
      <c r="N231" s="234"/>
      <c r="O231" s="234"/>
      <c r="P231" s="234"/>
      <c r="Q231" s="234"/>
      <c r="R231" s="234"/>
      <c r="S231" s="234"/>
      <c r="T231" s="235"/>
      <c r="AT231" s="236" t="s">
        <v>165</v>
      </c>
      <c r="AU231" s="236" t="s">
        <v>163</v>
      </c>
      <c r="AV231" s="13" t="s">
        <v>85</v>
      </c>
      <c r="AW231" s="13" t="s">
        <v>41</v>
      </c>
      <c r="AX231" s="13" t="s">
        <v>83</v>
      </c>
      <c r="AY231" s="236" t="s">
        <v>153</v>
      </c>
    </row>
    <row r="232" spans="2:65" s="1" customFormat="1" ht="25.5" customHeight="1">
      <c r="B232" s="41"/>
      <c r="C232" s="203" t="s">
        <v>396</v>
      </c>
      <c r="D232" s="203" t="s">
        <v>157</v>
      </c>
      <c r="E232" s="204" t="s">
        <v>397</v>
      </c>
      <c r="F232" s="205" t="s">
        <v>398</v>
      </c>
      <c r="G232" s="206" t="s">
        <v>303</v>
      </c>
      <c r="H232" s="207">
        <v>362</v>
      </c>
      <c r="I232" s="208"/>
      <c r="J232" s="209">
        <f>ROUND(I232*H232,2)</f>
        <v>0</v>
      </c>
      <c r="K232" s="205" t="s">
        <v>161</v>
      </c>
      <c r="L232" s="61"/>
      <c r="M232" s="210" t="s">
        <v>21</v>
      </c>
      <c r="N232" s="211" t="s">
        <v>47</v>
      </c>
      <c r="O232" s="42"/>
      <c r="P232" s="212">
        <f>O232*H232</f>
        <v>0</v>
      </c>
      <c r="Q232" s="212">
        <v>0.00065</v>
      </c>
      <c r="R232" s="212">
        <f>Q232*H232</f>
        <v>0.23529999999999998</v>
      </c>
      <c r="S232" s="212">
        <v>0</v>
      </c>
      <c r="T232" s="213">
        <f>S232*H232</f>
        <v>0</v>
      </c>
      <c r="AR232" s="24" t="s">
        <v>162</v>
      </c>
      <c r="AT232" s="24" t="s">
        <v>157</v>
      </c>
      <c r="AU232" s="24" t="s">
        <v>163</v>
      </c>
      <c r="AY232" s="24" t="s">
        <v>153</v>
      </c>
      <c r="BE232" s="214">
        <f>IF(N232="základní",J232,0)</f>
        <v>0</v>
      </c>
      <c r="BF232" s="214">
        <f>IF(N232="snížená",J232,0)</f>
        <v>0</v>
      </c>
      <c r="BG232" s="214">
        <f>IF(N232="zákl. přenesená",J232,0)</f>
        <v>0</v>
      </c>
      <c r="BH232" s="214">
        <f>IF(N232="sníž. přenesená",J232,0)</f>
        <v>0</v>
      </c>
      <c r="BI232" s="214">
        <f>IF(N232="nulová",J232,0)</f>
        <v>0</v>
      </c>
      <c r="BJ232" s="24" t="s">
        <v>83</v>
      </c>
      <c r="BK232" s="214">
        <f>ROUND(I232*H232,2)</f>
        <v>0</v>
      </c>
      <c r="BL232" s="24" t="s">
        <v>162</v>
      </c>
      <c r="BM232" s="24" t="s">
        <v>399</v>
      </c>
    </row>
    <row r="233" spans="2:51" s="12" customFormat="1" ht="13.5">
      <c r="B233" s="215"/>
      <c r="C233" s="216"/>
      <c r="D233" s="217" t="s">
        <v>165</v>
      </c>
      <c r="E233" s="218" t="s">
        <v>21</v>
      </c>
      <c r="F233" s="219" t="s">
        <v>381</v>
      </c>
      <c r="G233" s="216"/>
      <c r="H233" s="218" t="s">
        <v>21</v>
      </c>
      <c r="I233" s="220"/>
      <c r="J233" s="216"/>
      <c r="K233" s="216"/>
      <c r="L233" s="221"/>
      <c r="M233" s="222"/>
      <c r="N233" s="223"/>
      <c r="O233" s="223"/>
      <c r="P233" s="223"/>
      <c r="Q233" s="223"/>
      <c r="R233" s="223"/>
      <c r="S233" s="223"/>
      <c r="T233" s="224"/>
      <c r="AT233" s="225" t="s">
        <v>165</v>
      </c>
      <c r="AU233" s="225" t="s">
        <v>163</v>
      </c>
      <c r="AV233" s="12" t="s">
        <v>83</v>
      </c>
      <c r="AW233" s="12" t="s">
        <v>41</v>
      </c>
      <c r="AX233" s="12" t="s">
        <v>76</v>
      </c>
      <c r="AY233" s="225" t="s">
        <v>153</v>
      </c>
    </row>
    <row r="234" spans="2:51" s="13" customFormat="1" ht="13.5">
      <c r="B234" s="226"/>
      <c r="C234" s="227"/>
      <c r="D234" s="217" t="s">
        <v>165</v>
      </c>
      <c r="E234" s="228" t="s">
        <v>21</v>
      </c>
      <c r="F234" s="229" t="s">
        <v>395</v>
      </c>
      <c r="G234" s="227"/>
      <c r="H234" s="230">
        <v>362</v>
      </c>
      <c r="I234" s="231"/>
      <c r="J234" s="227"/>
      <c r="K234" s="227"/>
      <c r="L234" s="232"/>
      <c r="M234" s="233"/>
      <c r="N234" s="234"/>
      <c r="O234" s="234"/>
      <c r="P234" s="234"/>
      <c r="Q234" s="234"/>
      <c r="R234" s="234"/>
      <c r="S234" s="234"/>
      <c r="T234" s="235"/>
      <c r="AT234" s="236" t="s">
        <v>165</v>
      </c>
      <c r="AU234" s="236" t="s">
        <v>163</v>
      </c>
      <c r="AV234" s="13" t="s">
        <v>85</v>
      </c>
      <c r="AW234" s="13" t="s">
        <v>41</v>
      </c>
      <c r="AX234" s="13" t="s">
        <v>83</v>
      </c>
      <c r="AY234" s="236" t="s">
        <v>153</v>
      </c>
    </row>
    <row r="235" spans="2:65" s="1" customFormat="1" ht="25.5" customHeight="1">
      <c r="B235" s="41"/>
      <c r="C235" s="203" t="s">
        <v>400</v>
      </c>
      <c r="D235" s="203" t="s">
        <v>157</v>
      </c>
      <c r="E235" s="204" t="s">
        <v>401</v>
      </c>
      <c r="F235" s="205" t="s">
        <v>402</v>
      </c>
      <c r="G235" s="206" t="s">
        <v>303</v>
      </c>
      <c r="H235" s="207">
        <v>44</v>
      </c>
      <c r="I235" s="208"/>
      <c r="J235" s="209">
        <f>ROUND(I235*H235,2)</f>
        <v>0</v>
      </c>
      <c r="K235" s="205" t="s">
        <v>161</v>
      </c>
      <c r="L235" s="61"/>
      <c r="M235" s="210" t="s">
        <v>21</v>
      </c>
      <c r="N235" s="211" t="s">
        <v>47</v>
      </c>
      <c r="O235" s="42"/>
      <c r="P235" s="212">
        <f>O235*H235</f>
        <v>0</v>
      </c>
      <c r="Q235" s="212">
        <v>0.00011</v>
      </c>
      <c r="R235" s="212">
        <f>Q235*H235</f>
        <v>0.0048400000000000006</v>
      </c>
      <c r="S235" s="212">
        <v>0</v>
      </c>
      <c r="T235" s="213">
        <f>S235*H235</f>
        <v>0</v>
      </c>
      <c r="AR235" s="24" t="s">
        <v>162</v>
      </c>
      <c r="AT235" s="24" t="s">
        <v>157</v>
      </c>
      <c r="AU235" s="24" t="s">
        <v>163</v>
      </c>
      <c r="AY235" s="24" t="s">
        <v>153</v>
      </c>
      <c r="BE235" s="214">
        <f>IF(N235="základní",J235,0)</f>
        <v>0</v>
      </c>
      <c r="BF235" s="214">
        <f>IF(N235="snížená",J235,0)</f>
        <v>0</v>
      </c>
      <c r="BG235" s="214">
        <f>IF(N235="zákl. přenesená",J235,0)</f>
        <v>0</v>
      </c>
      <c r="BH235" s="214">
        <f>IF(N235="sníž. přenesená",J235,0)</f>
        <v>0</v>
      </c>
      <c r="BI235" s="214">
        <f>IF(N235="nulová",J235,0)</f>
        <v>0</v>
      </c>
      <c r="BJ235" s="24" t="s">
        <v>83</v>
      </c>
      <c r="BK235" s="214">
        <f>ROUND(I235*H235,2)</f>
        <v>0</v>
      </c>
      <c r="BL235" s="24" t="s">
        <v>162</v>
      </c>
      <c r="BM235" s="24" t="s">
        <v>403</v>
      </c>
    </row>
    <row r="236" spans="2:51" s="13" customFormat="1" ht="13.5">
      <c r="B236" s="226"/>
      <c r="C236" s="227"/>
      <c r="D236" s="217" t="s">
        <v>165</v>
      </c>
      <c r="E236" s="228" t="s">
        <v>21</v>
      </c>
      <c r="F236" s="229" t="s">
        <v>404</v>
      </c>
      <c r="G236" s="227"/>
      <c r="H236" s="230">
        <v>44</v>
      </c>
      <c r="I236" s="231"/>
      <c r="J236" s="227"/>
      <c r="K236" s="227"/>
      <c r="L236" s="232"/>
      <c r="M236" s="233"/>
      <c r="N236" s="234"/>
      <c r="O236" s="234"/>
      <c r="P236" s="234"/>
      <c r="Q236" s="234"/>
      <c r="R236" s="234"/>
      <c r="S236" s="234"/>
      <c r="T236" s="235"/>
      <c r="AT236" s="236" t="s">
        <v>165</v>
      </c>
      <c r="AU236" s="236" t="s">
        <v>163</v>
      </c>
      <c r="AV236" s="13" t="s">
        <v>85</v>
      </c>
      <c r="AW236" s="13" t="s">
        <v>41</v>
      </c>
      <c r="AX236" s="13" t="s">
        <v>83</v>
      </c>
      <c r="AY236" s="236" t="s">
        <v>153</v>
      </c>
    </row>
    <row r="237" spans="2:65" s="1" customFormat="1" ht="25.5" customHeight="1">
      <c r="B237" s="41"/>
      <c r="C237" s="203" t="s">
        <v>405</v>
      </c>
      <c r="D237" s="203" t="s">
        <v>157</v>
      </c>
      <c r="E237" s="204" t="s">
        <v>406</v>
      </c>
      <c r="F237" s="205" t="s">
        <v>407</v>
      </c>
      <c r="G237" s="206" t="s">
        <v>303</v>
      </c>
      <c r="H237" s="207">
        <v>44</v>
      </c>
      <c r="I237" s="208"/>
      <c r="J237" s="209">
        <f>ROUND(I237*H237,2)</f>
        <v>0</v>
      </c>
      <c r="K237" s="205" t="s">
        <v>161</v>
      </c>
      <c r="L237" s="61"/>
      <c r="M237" s="210" t="s">
        <v>21</v>
      </c>
      <c r="N237" s="211" t="s">
        <v>47</v>
      </c>
      <c r="O237" s="42"/>
      <c r="P237" s="212">
        <f>O237*H237</f>
        <v>0</v>
      </c>
      <c r="Q237" s="212">
        <v>0.00038</v>
      </c>
      <c r="R237" s="212">
        <f>Q237*H237</f>
        <v>0.016720000000000002</v>
      </c>
      <c r="S237" s="212">
        <v>0</v>
      </c>
      <c r="T237" s="213">
        <f>S237*H237</f>
        <v>0</v>
      </c>
      <c r="AR237" s="24" t="s">
        <v>162</v>
      </c>
      <c r="AT237" s="24" t="s">
        <v>157</v>
      </c>
      <c r="AU237" s="24" t="s">
        <v>163</v>
      </c>
      <c r="AY237" s="24" t="s">
        <v>153</v>
      </c>
      <c r="BE237" s="214">
        <f>IF(N237="základní",J237,0)</f>
        <v>0</v>
      </c>
      <c r="BF237" s="214">
        <f>IF(N237="snížená",J237,0)</f>
        <v>0</v>
      </c>
      <c r="BG237" s="214">
        <f>IF(N237="zákl. přenesená",J237,0)</f>
        <v>0</v>
      </c>
      <c r="BH237" s="214">
        <f>IF(N237="sníž. přenesená",J237,0)</f>
        <v>0</v>
      </c>
      <c r="BI237" s="214">
        <f>IF(N237="nulová",J237,0)</f>
        <v>0</v>
      </c>
      <c r="BJ237" s="24" t="s">
        <v>83</v>
      </c>
      <c r="BK237" s="214">
        <f>ROUND(I237*H237,2)</f>
        <v>0</v>
      </c>
      <c r="BL237" s="24" t="s">
        <v>162</v>
      </c>
      <c r="BM237" s="24" t="s">
        <v>408</v>
      </c>
    </row>
    <row r="238" spans="2:51" s="12" customFormat="1" ht="13.5">
      <c r="B238" s="215"/>
      <c r="C238" s="216"/>
      <c r="D238" s="217" t="s">
        <v>165</v>
      </c>
      <c r="E238" s="218" t="s">
        <v>21</v>
      </c>
      <c r="F238" s="219" t="s">
        <v>381</v>
      </c>
      <c r="G238" s="216"/>
      <c r="H238" s="218" t="s">
        <v>21</v>
      </c>
      <c r="I238" s="220"/>
      <c r="J238" s="216"/>
      <c r="K238" s="216"/>
      <c r="L238" s="221"/>
      <c r="M238" s="222"/>
      <c r="N238" s="223"/>
      <c r="O238" s="223"/>
      <c r="P238" s="223"/>
      <c r="Q238" s="223"/>
      <c r="R238" s="223"/>
      <c r="S238" s="223"/>
      <c r="T238" s="224"/>
      <c r="AT238" s="225" t="s">
        <v>165</v>
      </c>
      <c r="AU238" s="225" t="s">
        <v>163</v>
      </c>
      <c r="AV238" s="12" t="s">
        <v>83</v>
      </c>
      <c r="AW238" s="12" t="s">
        <v>41</v>
      </c>
      <c r="AX238" s="12" t="s">
        <v>76</v>
      </c>
      <c r="AY238" s="225" t="s">
        <v>153</v>
      </c>
    </row>
    <row r="239" spans="2:51" s="13" customFormat="1" ht="13.5">
      <c r="B239" s="226"/>
      <c r="C239" s="227"/>
      <c r="D239" s="217" t="s">
        <v>165</v>
      </c>
      <c r="E239" s="228" t="s">
        <v>21</v>
      </c>
      <c r="F239" s="229" t="s">
        <v>404</v>
      </c>
      <c r="G239" s="227"/>
      <c r="H239" s="230">
        <v>44</v>
      </c>
      <c r="I239" s="231"/>
      <c r="J239" s="227"/>
      <c r="K239" s="227"/>
      <c r="L239" s="232"/>
      <c r="M239" s="233"/>
      <c r="N239" s="234"/>
      <c r="O239" s="234"/>
      <c r="P239" s="234"/>
      <c r="Q239" s="234"/>
      <c r="R239" s="234"/>
      <c r="S239" s="234"/>
      <c r="T239" s="235"/>
      <c r="AT239" s="236" t="s">
        <v>165</v>
      </c>
      <c r="AU239" s="236" t="s">
        <v>163</v>
      </c>
      <c r="AV239" s="13" t="s">
        <v>85</v>
      </c>
      <c r="AW239" s="13" t="s">
        <v>41</v>
      </c>
      <c r="AX239" s="13" t="s">
        <v>83</v>
      </c>
      <c r="AY239" s="236" t="s">
        <v>153</v>
      </c>
    </row>
    <row r="240" spans="2:63" s="11" customFormat="1" ht="22.35" customHeight="1">
      <c r="B240" s="187"/>
      <c r="C240" s="188"/>
      <c r="D240" s="189" t="s">
        <v>75</v>
      </c>
      <c r="E240" s="201" t="s">
        <v>409</v>
      </c>
      <c r="F240" s="201" t="s">
        <v>410</v>
      </c>
      <c r="G240" s="188"/>
      <c r="H240" s="188"/>
      <c r="I240" s="191"/>
      <c r="J240" s="202">
        <f>BK240</f>
        <v>0</v>
      </c>
      <c r="K240" s="188"/>
      <c r="L240" s="193"/>
      <c r="M240" s="194"/>
      <c r="N240" s="195"/>
      <c r="O240" s="195"/>
      <c r="P240" s="196">
        <f>SUM(P241:P253)</f>
        <v>0</v>
      </c>
      <c r="Q240" s="195"/>
      <c r="R240" s="196">
        <f>SUM(R241:R253)</f>
        <v>0.41502999999999995</v>
      </c>
      <c r="S240" s="195"/>
      <c r="T240" s="197">
        <f>SUM(T241:T253)</f>
        <v>0</v>
      </c>
      <c r="AR240" s="198" t="s">
        <v>83</v>
      </c>
      <c r="AT240" s="199" t="s">
        <v>75</v>
      </c>
      <c r="AU240" s="199" t="s">
        <v>85</v>
      </c>
      <c r="AY240" s="198" t="s">
        <v>153</v>
      </c>
      <c r="BK240" s="200">
        <f>SUM(BK241:BK253)</f>
        <v>0</v>
      </c>
    </row>
    <row r="241" spans="2:65" s="1" customFormat="1" ht="25.5" customHeight="1">
      <c r="B241" s="41"/>
      <c r="C241" s="203" t="s">
        <v>411</v>
      </c>
      <c r="D241" s="203" t="s">
        <v>157</v>
      </c>
      <c r="E241" s="204" t="s">
        <v>412</v>
      </c>
      <c r="F241" s="205" t="s">
        <v>413</v>
      </c>
      <c r="G241" s="206" t="s">
        <v>326</v>
      </c>
      <c r="H241" s="207">
        <v>3</v>
      </c>
      <c r="I241" s="208"/>
      <c r="J241" s="209">
        <f>ROUND(I241*H241,2)</f>
        <v>0</v>
      </c>
      <c r="K241" s="205" t="s">
        <v>161</v>
      </c>
      <c r="L241" s="61"/>
      <c r="M241" s="210" t="s">
        <v>21</v>
      </c>
      <c r="N241" s="211" t="s">
        <v>47</v>
      </c>
      <c r="O241" s="42"/>
      <c r="P241" s="212">
        <f>O241*H241</f>
        <v>0</v>
      </c>
      <c r="Q241" s="212">
        <v>0.11241</v>
      </c>
      <c r="R241" s="212">
        <f>Q241*H241</f>
        <v>0.33723</v>
      </c>
      <c r="S241" s="212">
        <v>0</v>
      </c>
      <c r="T241" s="213">
        <f>S241*H241</f>
        <v>0</v>
      </c>
      <c r="AR241" s="24" t="s">
        <v>162</v>
      </c>
      <c r="AT241" s="24" t="s">
        <v>157</v>
      </c>
      <c r="AU241" s="24" t="s">
        <v>163</v>
      </c>
      <c r="AY241" s="24" t="s">
        <v>153</v>
      </c>
      <c r="BE241" s="214">
        <f>IF(N241="základní",J241,0)</f>
        <v>0</v>
      </c>
      <c r="BF241" s="214">
        <f>IF(N241="snížená",J241,0)</f>
        <v>0</v>
      </c>
      <c r="BG241" s="214">
        <f>IF(N241="zákl. přenesená",J241,0)</f>
        <v>0</v>
      </c>
      <c r="BH241" s="214">
        <f>IF(N241="sníž. přenesená",J241,0)</f>
        <v>0</v>
      </c>
      <c r="BI241" s="214">
        <f>IF(N241="nulová",J241,0)</f>
        <v>0</v>
      </c>
      <c r="BJ241" s="24" t="s">
        <v>83</v>
      </c>
      <c r="BK241" s="214">
        <f>ROUND(I241*H241,2)</f>
        <v>0</v>
      </c>
      <c r="BL241" s="24" t="s">
        <v>162</v>
      </c>
      <c r="BM241" s="24" t="s">
        <v>414</v>
      </c>
    </row>
    <row r="242" spans="2:65" s="1" customFormat="1" ht="16.5" customHeight="1">
      <c r="B242" s="41"/>
      <c r="C242" s="248" t="s">
        <v>415</v>
      </c>
      <c r="D242" s="248" t="s">
        <v>208</v>
      </c>
      <c r="E242" s="249" t="s">
        <v>416</v>
      </c>
      <c r="F242" s="250" t="s">
        <v>417</v>
      </c>
      <c r="G242" s="251" t="s">
        <v>326</v>
      </c>
      <c r="H242" s="252">
        <v>3</v>
      </c>
      <c r="I242" s="253"/>
      <c r="J242" s="254">
        <f>ROUND(I242*H242,2)</f>
        <v>0</v>
      </c>
      <c r="K242" s="250" t="s">
        <v>161</v>
      </c>
      <c r="L242" s="255"/>
      <c r="M242" s="256" t="s">
        <v>21</v>
      </c>
      <c r="N242" s="257" t="s">
        <v>47</v>
      </c>
      <c r="O242" s="42"/>
      <c r="P242" s="212">
        <f>O242*H242</f>
        <v>0</v>
      </c>
      <c r="Q242" s="212">
        <v>0.0061</v>
      </c>
      <c r="R242" s="212">
        <f>Q242*H242</f>
        <v>0.0183</v>
      </c>
      <c r="S242" s="212">
        <v>0</v>
      </c>
      <c r="T242" s="213">
        <f>S242*H242</f>
        <v>0</v>
      </c>
      <c r="AR242" s="24" t="s">
        <v>202</v>
      </c>
      <c r="AT242" s="24" t="s">
        <v>208</v>
      </c>
      <c r="AU242" s="24" t="s">
        <v>163</v>
      </c>
      <c r="AY242" s="24" t="s">
        <v>153</v>
      </c>
      <c r="BE242" s="214">
        <f>IF(N242="základní",J242,0)</f>
        <v>0</v>
      </c>
      <c r="BF242" s="214">
        <f>IF(N242="snížená",J242,0)</f>
        <v>0</v>
      </c>
      <c r="BG242" s="214">
        <f>IF(N242="zákl. přenesená",J242,0)</f>
        <v>0</v>
      </c>
      <c r="BH242" s="214">
        <f>IF(N242="sníž. přenesená",J242,0)</f>
        <v>0</v>
      </c>
      <c r="BI242" s="214">
        <f>IF(N242="nulová",J242,0)</f>
        <v>0</v>
      </c>
      <c r="BJ242" s="24" t="s">
        <v>83</v>
      </c>
      <c r="BK242" s="214">
        <f>ROUND(I242*H242,2)</f>
        <v>0</v>
      </c>
      <c r="BL242" s="24" t="s">
        <v>162</v>
      </c>
      <c r="BM242" s="24" t="s">
        <v>418</v>
      </c>
    </row>
    <row r="243" spans="2:65" s="1" customFormat="1" ht="25.5" customHeight="1">
      <c r="B243" s="41"/>
      <c r="C243" s="203" t="s">
        <v>419</v>
      </c>
      <c r="D243" s="203" t="s">
        <v>157</v>
      </c>
      <c r="E243" s="204" t="s">
        <v>420</v>
      </c>
      <c r="F243" s="205" t="s">
        <v>421</v>
      </c>
      <c r="G243" s="206" t="s">
        <v>326</v>
      </c>
      <c r="H243" s="207">
        <v>3</v>
      </c>
      <c r="I243" s="208"/>
      <c r="J243" s="209">
        <f>ROUND(I243*H243,2)</f>
        <v>0</v>
      </c>
      <c r="K243" s="205" t="s">
        <v>161</v>
      </c>
      <c r="L243" s="61"/>
      <c r="M243" s="210" t="s">
        <v>21</v>
      </c>
      <c r="N243" s="211" t="s">
        <v>47</v>
      </c>
      <c r="O243" s="42"/>
      <c r="P243" s="212">
        <f>O243*H243</f>
        <v>0</v>
      </c>
      <c r="Q243" s="212">
        <v>0.0007</v>
      </c>
      <c r="R243" s="212">
        <f>Q243*H243</f>
        <v>0.0021</v>
      </c>
      <c r="S243" s="212">
        <v>0</v>
      </c>
      <c r="T243" s="213">
        <f>S243*H243</f>
        <v>0</v>
      </c>
      <c r="AR243" s="24" t="s">
        <v>162</v>
      </c>
      <c r="AT243" s="24" t="s">
        <v>157</v>
      </c>
      <c r="AU243" s="24" t="s">
        <v>163</v>
      </c>
      <c r="AY243" s="24" t="s">
        <v>153</v>
      </c>
      <c r="BE243" s="214">
        <f>IF(N243="základní",J243,0)</f>
        <v>0</v>
      </c>
      <c r="BF243" s="214">
        <f>IF(N243="snížená",J243,0)</f>
        <v>0</v>
      </c>
      <c r="BG243" s="214">
        <f>IF(N243="zákl. přenesená",J243,0)</f>
        <v>0</v>
      </c>
      <c r="BH243" s="214">
        <f>IF(N243="sníž. přenesená",J243,0)</f>
        <v>0</v>
      </c>
      <c r="BI243" s="214">
        <f>IF(N243="nulová",J243,0)</f>
        <v>0</v>
      </c>
      <c r="BJ243" s="24" t="s">
        <v>83</v>
      </c>
      <c r="BK243" s="214">
        <f>ROUND(I243*H243,2)</f>
        <v>0</v>
      </c>
      <c r="BL243" s="24" t="s">
        <v>162</v>
      </c>
      <c r="BM243" s="24" t="s">
        <v>422</v>
      </c>
    </row>
    <row r="244" spans="2:65" s="1" customFormat="1" ht="16.5" customHeight="1">
      <c r="B244" s="41"/>
      <c r="C244" s="248" t="s">
        <v>423</v>
      </c>
      <c r="D244" s="248" t="s">
        <v>208</v>
      </c>
      <c r="E244" s="249" t="s">
        <v>424</v>
      </c>
      <c r="F244" s="250" t="s">
        <v>425</v>
      </c>
      <c r="G244" s="251" t="s">
        <v>326</v>
      </c>
      <c r="H244" s="252">
        <v>1</v>
      </c>
      <c r="I244" s="253"/>
      <c r="J244" s="254">
        <f>ROUND(I244*H244,2)</f>
        <v>0</v>
      </c>
      <c r="K244" s="250" t="s">
        <v>161</v>
      </c>
      <c r="L244" s="255"/>
      <c r="M244" s="256" t="s">
        <v>21</v>
      </c>
      <c r="N244" s="257" t="s">
        <v>47</v>
      </c>
      <c r="O244" s="42"/>
      <c r="P244" s="212">
        <f>O244*H244</f>
        <v>0</v>
      </c>
      <c r="Q244" s="212">
        <v>0.005</v>
      </c>
      <c r="R244" s="212">
        <f>Q244*H244</f>
        <v>0.005</v>
      </c>
      <c r="S244" s="212">
        <v>0</v>
      </c>
      <c r="T244" s="213">
        <f>S244*H244</f>
        <v>0</v>
      </c>
      <c r="AR244" s="24" t="s">
        <v>202</v>
      </c>
      <c r="AT244" s="24" t="s">
        <v>208</v>
      </c>
      <c r="AU244" s="24" t="s">
        <v>163</v>
      </c>
      <c r="AY244" s="24" t="s">
        <v>153</v>
      </c>
      <c r="BE244" s="214">
        <f>IF(N244="základní",J244,0)</f>
        <v>0</v>
      </c>
      <c r="BF244" s="214">
        <f>IF(N244="snížená",J244,0)</f>
        <v>0</v>
      </c>
      <c r="BG244" s="214">
        <f>IF(N244="zákl. přenesená",J244,0)</f>
        <v>0</v>
      </c>
      <c r="BH244" s="214">
        <f>IF(N244="sníž. přenesená",J244,0)</f>
        <v>0</v>
      </c>
      <c r="BI244" s="214">
        <f>IF(N244="nulová",J244,0)</f>
        <v>0</v>
      </c>
      <c r="BJ244" s="24" t="s">
        <v>83</v>
      </c>
      <c r="BK244" s="214">
        <f>ROUND(I244*H244,2)</f>
        <v>0</v>
      </c>
      <c r="BL244" s="24" t="s">
        <v>162</v>
      </c>
      <c r="BM244" s="24" t="s">
        <v>426</v>
      </c>
    </row>
    <row r="245" spans="2:65" s="1" customFormat="1" ht="16.5" customHeight="1">
      <c r="B245" s="41"/>
      <c r="C245" s="248" t="s">
        <v>427</v>
      </c>
      <c r="D245" s="248" t="s">
        <v>208</v>
      </c>
      <c r="E245" s="249" t="s">
        <v>428</v>
      </c>
      <c r="F245" s="250" t="s">
        <v>429</v>
      </c>
      <c r="G245" s="251" t="s">
        <v>326</v>
      </c>
      <c r="H245" s="252">
        <v>2</v>
      </c>
      <c r="I245" s="253"/>
      <c r="J245" s="254">
        <f>ROUND(I245*H245,2)</f>
        <v>0</v>
      </c>
      <c r="K245" s="250" t="s">
        <v>161</v>
      </c>
      <c r="L245" s="255"/>
      <c r="M245" s="256" t="s">
        <v>21</v>
      </c>
      <c r="N245" s="257" t="s">
        <v>47</v>
      </c>
      <c r="O245" s="42"/>
      <c r="P245" s="212">
        <f>O245*H245</f>
        <v>0</v>
      </c>
      <c r="Q245" s="212">
        <v>0.004</v>
      </c>
      <c r="R245" s="212">
        <f>Q245*H245</f>
        <v>0.008</v>
      </c>
      <c r="S245" s="212">
        <v>0</v>
      </c>
      <c r="T245" s="213">
        <f>S245*H245</f>
        <v>0</v>
      </c>
      <c r="AR245" s="24" t="s">
        <v>202</v>
      </c>
      <c r="AT245" s="24" t="s">
        <v>208</v>
      </c>
      <c r="AU245" s="24" t="s">
        <v>163</v>
      </c>
      <c r="AY245" s="24" t="s">
        <v>153</v>
      </c>
      <c r="BE245" s="214">
        <f>IF(N245="základní",J245,0)</f>
        <v>0</v>
      </c>
      <c r="BF245" s="214">
        <f>IF(N245="snížená",J245,0)</f>
        <v>0</v>
      </c>
      <c r="BG245" s="214">
        <f>IF(N245="zákl. přenesená",J245,0)</f>
        <v>0</v>
      </c>
      <c r="BH245" s="214">
        <f>IF(N245="sníž. přenesená",J245,0)</f>
        <v>0</v>
      </c>
      <c r="BI245" s="214">
        <f>IF(N245="nulová",J245,0)</f>
        <v>0</v>
      </c>
      <c r="BJ245" s="24" t="s">
        <v>83</v>
      </c>
      <c r="BK245" s="214">
        <f>ROUND(I245*H245,2)</f>
        <v>0</v>
      </c>
      <c r="BL245" s="24" t="s">
        <v>162</v>
      </c>
      <c r="BM245" s="24" t="s">
        <v>430</v>
      </c>
    </row>
    <row r="246" spans="2:51" s="13" customFormat="1" ht="13.5">
      <c r="B246" s="226"/>
      <c r="C246" s="227"/>
      <c r="D246" s="217" t="s">
        <v>165</v>
      </c>
      <c r="E246" s="228" t="s">
        <v>21</v>
      </c>
      <c r="F246" s="229" t="s">
        <v>431</v>
      </c>
      <c r="G246" s="227"/>
      <c r="H246" s="230">
        <v>1</v>
      </c>
      <c r="I246" s="231"/>
      <c r="J246" s="227"/>
      <c r="K246" s="227"/>
      <c r="L246" s="232"/>
      <c r="M246" s="233"/>
      <c r="N246" s="234"/>
      <c r="O246" s="234"/>
      <c r="P246" s="234"/>
      <c r="Q246" s="234"/>
      <c r="R246" s="234"/>
      <c r="S246" s="234"/>
      <c r="T246" s="235"/>
      <c r="AT246" s="236" t="s">
        <v>165</v>
      </c>
      <c r="AU246" s="236" t="s">
        <v>163</v>
      </c>
      <c r="AV246" s="13" t="s">
        <v>85</v>
      </c>
      <c r="AW246" s="13" t="s">
        <v>41</v>
      </c>
      <c r="AX246" s="13" t="s">
        <v>76</v>
      </c>
      <c r="AY246" s="236" t="s">
        <v>153</v>
      </c>
    </row>
    <row r="247" spans="2:51" s="13" customFormat="1" ht="13.5">
      <c r="B247" s="226"/>
      <c r="C247" s="227"/>
      <c r="D247" s="217" t="s">
        <v>165</v>
      </c>
      <c r="E247" s="228" t="s">
        <v>21</v>
      </c>
      <c r="F247" s="229" t="s">
        <v>432</v>
      </c>
      <c r="G247" s="227"/>
      <c r="H247" s="230">
        <v>1</v>
      </c>
      <c r="I247" s="231"/>
      <c r="J247" s="227"/>
      <c r="K247" s="227"/>
      <c r="L247" s="232"/>
      <c r="M247" s="233"/>
      <c r="N247" s="234"/>
      <c r="O247" s="234"/>
      <c r="P247" s="234"/>
      <c r="Q247" s="234"/>
      <c r="R247" s="234"/>
      <c r="S247" s="234"/>
      <c r="T247" s="235"/>
      <c r="AT247" s="236" t="s">
        <v>165</v>
      </c>
      <c r="AU247" s="236" t="s">
        <v>163</v>
      </c>
      <c r="AV247" s="13" t="s">
        <v>85</v>
      </c>
      <c r="AW247" s="13" t="s">
        <v>41</v>
      </c>
      <c r="AX247" s="13" t="s">
        <v>76</v>
      </c>
      <c r="AY247" s="236" t="s">
        <v>153</v>
      </c>
    </row>
    <row r="248" spans="2:51" s="14" customFormat="1" ht="13.5">
      <c r="B248" s="237"/>
      <c r="C248" s="238"/>
      <c r="D248" s="217" t="s">
        <v>165</v>
      </c>
      <c r="E248" s="239" t="s">
        <v>21</v>
      </c>
      <c r="F248" s="240" t="s">
        <v>182</v>
      </c>
      <c r="G248" s="238"/>
      <c r="H248" s="241">
        <v>2</v>
      </c>
      <c r="I248" s="242"/>
      <c r="J248" s="238"/>
      <c r="K248" s="238"/>
      <c r="L248" s="243"/>
      <c r="M248" s="244"/>
      <c r="N248" s="245"/>
      <c r="O248" s="245"/>
      <c r="P248" s="245"/>
      <c r="Q248" s="245"/>
      <c r="R248" s="245"/>
      <c r="S248" s="245"/>
      <c r="T248" s="246"/>
      <c r="AT248" s="247" t="s">
        <v>165</v>
      </c>
      <c r="AU248" s="247" t="s">
        <v>163</v>
      </c>
      <c r="AV248" s="14" t="s">
        <v>162</v>
      </c>
      <c r="AW248" s="14" t="s">
        <v>41</v>
      </c>
      <c r="AX248" s="14" t="s">
        <v>83</v>
      </c>
      <c r="AY248" s="247" t="s">
        <v>153</v>
      </c>
    </row>
    <row r="249" spans="2:65" s="1" customFormat="1" ht="16.5" customHeight="1">
      <c r="B249" s="41"/>
      <c r="C249" s="248" t="s">
        <v>433</v>
      </c>
      <c r="D249" s="248" t="s">
        <v>208</v>
      </c>
      <c r="E249" s="249" t="s">
        <v>434</v>
      </c>
      <c r="F249" s="250" t="s">
        <v>435</v>
      </c>
      <c r="G249" s="251" t="s">
        <v>326</v>
      </c>
      <c r="H249" s="252">
        <v>1</v>
      </c>
      <c r="I249" s="253"/>
      <c r="J249" s="254">
        <f>ROUND(I249*H249,2)</f>
        <v>0</v>
      </c>
      <c r="K249" s="250" t="s">
        <v>161</v>
      </c>
      <c r="L249" s="255"/>
      <c r="M249" s="256" t="s">
        <v>21</v>
      </c>
      <c r="N249" s="257" t="s">
        <v>47</v>
      </c>
      <c r="O249" s="42"/>
      <c r="P249" s="212">
        <f>O249*H249</f>
        <v>0</v>
      </c>
      <c r="Q249" s="212">
        <v>0.006</v>
      </c>
      <c r="R249" s="212">
        <f>Q249*H249</f>
        <v>0.006</v>
      </c>
      <c r="S249" s="212">
        <v>0</v>
      </c>
      <c r="T249" s="213">
        <f>S249*H249</f>
        <v>0</v>
      </c>
      <c r="AR249" s="24" t="s">
        <v>202</v>
      </c>
      <c r="AT249" s="24" t="s">
        <v>208</v>
      </c>
      <c r="AU249" s="24" t="s">
        <v>163</v>
      </c>
      <c r="AY249" s="24" t="s">
        <v>153</v>
      </c>
      <c r="BE249" s="214">
        <f>IF(N249="základní",J249,0)</f>
        <v>0</v>
      </c>
      <c r="BF249" s="214">
        <f>IF(N249="snížená",J249,0)</f>
        <v>0</v>
      </c>
      <c r="BG249" s="214">
        <f>IF(N249="zákl. přenesená",J249,0)</f>
        <v>0</v>
      </c>
      <c r="BH249" s="214">
        <f>IF(N249="sníž. přenesená",J249,0)</f>
        <v>0</v>
      </c>
      <c r="BI249" s="214">
        <f>IF(N249="nulová",J249,0)</f>
        <v>0</v>
      </c>
      <c r="BJ249" s="24" t="s">
        <v>83</v>
      </c>
      <c r="BK249" s="214">
        <f>ROUND(I249*H249,2)</f>
        <v>0</v>
      </c>
      <c r="BL249" s="24" t="s">
        <v>162</v>
      </c>
      <c r="BM249" s="24" t="s">
        <v>436</v>
      </c>
    </row>
    <row r="250" spans="2:51" s="13" customFormat="1" ht="13.5">
      <c r="B250" s="226"/>
      <c r="C250" s="227"/>
      <c r="D250" s="217" t="s">
        <v>165</v>
      </c>
      <c r="E250" s="228" t="s">
        <v>21</v>
      </c>
      <c r="F250" s="229" t="s">
        <v>437</v>
      </c>
      <c r="G250" s="227"/>
      <c r="H250" s="230">
        <v>1</v>
      </c>
      <c r="I250" s="231"/>
      <c r="J250" s="227"/>
      <c r="K250" s="227"/>
      <c r="L250" s="232"/>
      <c r="M250" s="233"/>
      <c r="N250" s="234"/>
      <c r="O250" s="234"/>
      <c r="P250" s="234"/>
      <c r="Q250" s="234"/>
      <c r="R250" s="234"/>
      <c r="S250" s="234"/>
      <c r="T250" s="235"/>
      <c r="AT250" s="236" t="s">
        <v>165</v>
      </c>
      <c r="AU250" s="236" t="s">
        <v>163</v>
      </c>
      <c r="AV250" s="13" t="s">
        <v>85</v>
      </c>
      <c r="AW250" s="13" t="s">
        <v>41</v>
      </c>
      <c r="AX250" s="13" t="s">
        <v>83</v>
      </c>
      <c r="AY250" s="236" t="s">
        <v>153</v>
      </c>
    </row>
    <row r="251" spans="2:65" s="1" customFormat="1" ht="25.5" customHeight="1">
      <c r="B251" s="41"/>
      <c r="C251" s="203" t="s">
        <v>438</v>
      </c>
      <c r="D251" s="203" t="s">
        <v>157</v>
      </c>
      <c r="E251" s="204" t="s">
        <v>439</v>
      </c>
      <c r="F251" s="205" t="s">
        <v>440</v>
      </c>
      <c r="G251" s="206" t="s">
        <v>326</v>
      </c>
      <c r="H251" s="207">
        <v>10</v>
      </c>
      <c r="I251" s="208"/>
      <c r="J251" s="209">
        <f>ROUND(I251*H251,2)</f>
        <v>0</v>
      </c>
      <c r="K251" s="205" t="s">
        <v>161</v>
      </c>
      <c r="L251" s="61"/>
      <c r="M251" s="210" t="s">
        <v>21</v>
      </c>
      <c r="N251" s="211" t="s">
        <v>47</v>
      </c>
      <c r="O251" s="42"/>
      <c r="P251" s="212">
        <f>O251*H251</f>
        <v>0</v>
      </c>
      <c r="Q251" s="212">
        <v>0</v>
      </c>
      <c r="R251" s="212">
        <f>Q251*H251</f>
        <v>0</v>
      </c>
      <c r="S251" s="212">
        <v>0</v>
      </c>
      <c r="T251" s="213">
        <f>S251*H251</f>
        <v>0</v>
      </c>
      <c r="AR251" s="24" t="s">
        <v>162</v>
      </c>
      <c r="AT251" s="24" t="s">
        <v>157</v>
      </c>
      <c r="AU251" s="24" t="s">
        <v>163</v>
      </c>
      <c r="AY251" s="24" t="s">
        <v>153</v>
      </c>
      <c r="BE251" s="214">
        <f>IF(N251="základní",J251,0)</f>
        <v>0</v>
      </c>
      <c r="BF251" s="214">
        <f>IF(N251="snížená",J251,0)</f>
        <v>0</v>
      </c>
      <c r="BG251" s="214">
        <f>IF(N251="zákl. přenesená",J251,0)</f>
        <v>0</v>
      </c>
      <c r="BH251" s="214">
        <f>IF(N251="sníž. přenesená",J251,0)</f>
        <v>0</v>
      </c>
      <c r="BI251" s="214">
        <f>IF(N251="nulová",J251,0)</f>
        <v>0</v>
      </c>
      <c r="BJ251" s="24" t="s">
        <v>83</v>
      </c>
      <c r="BK251" s="214">
        <f>ROUND(I251*H251,2)</f>
        <v>0</v>
      </c>
      <c r="BL251" s="24" t="s">
        <v>162</v>
      </c>
      <c r="BM251" s="24" t="s">
        <v>441</v>
      </c>
    </row>
    <row r="252" spans="2:65" s="1" customFormat="1" ht="16.5" customHeight="1">
      <c r="B252" s="41"/>
      <c r="C252" s="248" t="s">
        <v>442</v>
      </c>
      <c r="D252" s="248" t="s">
        <v>208</v>
      </c>
      <c r="E252" s="249" t="s">
        <v>443</v>
      </c>
      <c r="F252" s="250" t="s">
        <v>444</v>
      </c>
      <c r="G252" s="251" t="s">
        <v>326</v>
      </c>
      <c r="H252" s="252">
        <v>12</v>
      </c>
      <c r="I252" s="253"/>
      <c r="J252" s="254">
        <f>ROUND(I252*H252,2)</f>
        <v>0</v>
      </c>
      <c r="K252" s="250" t="s">
        <v>161</v>
      </c>
      <c r="L252" s="255"/>
      <c r="M252" s="256" t="s">
        <v>21</v>
      </c>
      <c r="N252" s="257" t="s">
        <v>47</v>
      </c>
      <c r="O252" s="42"/>
      <c r="P252" s="212">
        <f>O252*H252</f>
        <v>0</v>
      </c>
      <c r="Q252" s="212">
        <v>0.0021</v>
      </c>
      <c r="R252" s="212">
        <f>Q252*H252</f>
        <v>0.0252</v>
      </c>
      <c r="S252" s="212">
        <v>0</v>
      </c>
      <c r="T252" s="213">
        <f>S252*H252</f>
        <v>0</v>
      </c>
      <c r="AR252" s="24" t="s">
        <v>202</v>
      </c>
      <c r="AT252" s="24" t="s">
        <v>208</v>
      </c>
      <c r="AU252" s="24" t="s">
        <v>163</v>
      </c>
      <c r="AY252" s="24" t="s">
        <v>153</v>
      </c>
      <c r="BE252" s="214">
        <f>IF(N252="základní",J252,0)</f>
        <v>0</v>
      </c>
      <c r="BF252" s="214">
        <f>IF(N252="snížená",J252,0)</f>
        <v>0</v>
      </c>
      <c r="BG252" s="214">
        <f>IF(N252="zákl. přenesená",J252,0)</f>
        <v>0</v>
      </c>
      <c r="BH252" s="214">
        <f>IF(N252="sníž. přenesená",J252,0)</f>
        <v>0</v>
      </c>
      <c r="BI252" s="214">
        <f>IF(N252="nulová",J252,0)</f>
        <v>0</v>
      </c>
      <c r="BJ252" s="24" t="s">
        <v>83</v>
      </c>
      <c r="BK252" s="214">
        <f>ROUND(I252*H252,2)</f>
        <v>0</v>
      </c>
      <c r="BL252" s="24" t="s">
        <v>162</v>
      </c>
      <c r="BM252" s="24" t="s">
        <v>445</v>
      </c>
    </row>
    <row r="253" spans="2:65" s="1" customFormat="1" ht="16.5" customHeight="1">
      <c r="B253" s="41"/>
      <c r="C253" s="248" t="s">
        <v>446</v>
      </c>
      <c r="D253" s="248" t="s">
        <v>208</v>
      </c>
      <c r="E253" s="249" t="s">
        <v>447</v>
      </c>
      <c r="F253" s="250" t="s">
        <v>448</v>
      </c>
      <c r="G253" s="251" t="s">
        <v>326</v>
      </c>
      <c r="H253" s="252">
        <v>6</v>
      </c>
      <c r="I253" s="253"/>
      <c r="J253" s="254">
        <f>ROUND(I253*H253,2)</f>
        <v>0</v>
      </c>
      <c r="K253" s="250" t="s">
        <v>21</v>
      </c>
      <c r="L253" s="255"/>
      <c r="M253" s="256" t="s">
        <v>21</v>
      </c>
      <c r="N253" s="257" t="s">
        <v>47</v>
      </c>
      <c r="O253" s="42"/>
      <c r="P253" s="212">
        <f>O253*H253</f>
        <v>0</v>
      </c>
      <c r="Q253" s="212">
        <v>0.0022</v>
      </c>
      <c r="R253" s="212">
        <f>Q253*H253</f>
        <v>0.0132</v>
      </c>
      <c r="S253" s="212">
        <v>0</v>
      </c>
      <c r="T253" s="213">
        <f>S253*H253</f>
        <v>0</v>
      </c>
      <c r="AR253" s="24" t="s">
        <v>202</v>
      </c>
      <c r="AT253" s="24" t="s">
        <v>208</v>
      </c>
      <c r="AU253" s="24" t="s">
        <v>163</v>
      </c>
      <c r="AY253" s="24" t="s">
        <v>153</v>
      </c>
      <c r="BE253" s="214">
        <f>IF(N253="základní",J253,0)</f>
        <v>0</v>
      </c>
      <c r="BF253" s="214">
        <f>IF(N253="snížená",J253,0)</f>
        <v>0</v>
      </c>
      <c r="BG253" s="214">
        <f>IF(N253="zákl. přenesená",J253,0)</f>
        <v>0</v>
      </c>
      <c r="BH253" s="214">
        <f>IF(N253="sníž. přenesená",J253,0)</f>
        <v>0</v>
      </c>
      <c r="BI253" s="214">
        <f>IF(N253="nulová",J253,0)</f>
        <v>0</v>
      </c>
      <c r="BJ253" s="24" t="s">
        <v>83</v>
      </c>
      <c r="BK253" s="214">
        <f>ROUND(I253*H253,2)</f>
        <v>0</v>
      </c>
      <c r="BL253" s="24" t="s">
        <v>162</v>
      </c>
      <c r="BM253" s="24" t="s">
        <v>449</v>
      </c>
    </row>
    <row r="254" spans="2:63" s="11" customFormat="1" ht="22.35" customHeight="1">
      <c r="B254" s="187"/>
      <c r="C254" s="188"/>
      <c r="D254" s="189" t="s">
        <v>75</v>
      </c>
      <c r="E254" s="201" t="s">
        <v>450</v>
      </c>
      <c r="F254" s="201" t="s">
        <v>451</v>
      </c>
      <c r="G254" s="188"/>
      <c r="H254" s="188"/>
      <c r="I254" s="191"/>
      <c r="J254" s="202">
        <f>BK254</f>
        <v>0</v>
      </c>
      <c r="K254" s="188"/>
      <c r="L254" s="193"/>
      <c r="M254" s="194"/>
      <c r="N254" s="195"/>
      <c r="O254" s="195"/>
      <c r="P254" s="196">
        <f>SUM(P255:P258)</f>
        <v>0</v>
      </c>
      <c r="Q254" s="195"/>
      <c r="R254" s="196">
        <f>SUM(R255:R258)</f>
        <v>0</v>
      </c>
      <c r="S254" s="195"/>
      <c r="T254" s="197">
        <f>SUM(T255:T258)</f>
        <v>0</v>
      </c>
      <c r="AR254" s="198" t="s">
        <v>83</v>
      </c>
      <c r="AT254" s="199" t="s">
        <v>75</v>
      </c>
      <c r="AU254" s="199" t="s">
        <v>85</v>
      </c>
      <c r="AY254" s="198" t="s">
        <v>153</v>
      </c>
      <c r="BK254" s="200">
        <f>SUM(BK255:BK258)</f>
        <v>0</v>
      </c>
    </row>
    <row r="255" spans="2:65" s="1" customFormat="1" ht="16.5" customHeight="1">
      <c r="B255" s="41"/>
      <c r="C255" s="203" t="s">
        <v>452</v>
      </c>
      <c r="D255" s="203" t="s">
        <v>157</v>
      </c>
      <c r="E255" s="204" t="s">
        <v>453</v>
      </c>
      <c r="F255" s="205" t="s">
        <v>454</v>
      </c>
      <c r="G255" s="206" t="s">
        <v>211</v>
      </c>
      <c r="H255" s="207">
        <v>1891.518</v>
      </c>
      <c r="I255" s="208"/>
      <c r="J255" s="209">
        <f>ROUND(I255*H255,2)</f>
        <v>0</v>
      </c>
      <c r="K255" s="205" t="s">
        <v>21</v>
      </c>
      <c r="L255" s="61"/>
      <c r="M255" s="210" t="s">
        <v>21</v>
      </c>
      <c r="N255" s="211" t="s">
        <v>47</v>
      </c>
      <c r="O255" s="42"/>
      <c r="P255" s="212">
        <f>O255*H255</f>
        <v>0</v>
      </c>
      <c r="Q255" s="212">
        <v>0</v>
      </c>
      <c r="R255" s="212">
        <f>Q255*H255</f>
        <v>0</v>
      </c>
      <c r="S255" s="212">
        <v>0</v>
      </c>
      <c r="T255" s="213">
        <f>S255*H255</f>
        <v>0</v>
      </c>
      <c r="AR255" s="24" t="s">
        <v>162</v>
      </c>
      <c r="AT255" s="24" t="s">
        <v>157</v>
      </c>
      <c r="AU255" s="24" t="s">
        <v>163</v>
      </c>
      <c r="AY255" s="24" t="s">
        <v>153</v>
      </c>
      <c r="BE255" s="214">
        <f>IF(N255="základní",J255,0)</f>
        <v>0</v>
      </c>
      <c r="BF255" s="214">
        <f>IF(N255="snížená",J255,0)</f>
        <v>0</v>
      </c>
      <c r="BG255" s="214">
        <f>IF(N255="zákl. přenesená",J255,0)</f>
        <v>0</v>
      </c>
      <c r="BH255" s="214">
        <f>IF(N255="sníž. přenesená",J255,0)</f>
        <v>0</v>
      </c>
      <c r="BI255" s="214">
        <f>IF(N255="nulová",J255,0)</f>
        <v>0</v>
      </c>
      <c r="BJ255" s="24" t="s">
        <v>83</v>
      </c>
      <c r="BK255" s="214">
        <f>ROUND(I255*H255,2)</f>
        <v>0</v>
      </c>
      <c r="BL255" s="24" t="s">
        <v>162</v>
      </c>
      <c r="BM255" s="24" t="s">
        <v>455</v>
      </c>
    </row>
    <row r="256" spans="2:65" s="1" customFormat="1" ht="16.5" customHeight="1">
      <c r="B256" s="41"/>
      <c r="C256" s="203" t="s">
        <v>456</v>
      </c>
      <c r="D256" s="203" t="s">
        <v>157</v>
      </c>
      <c r="E256" s="204" t="s">
        <v>457</v>
      </c>
      <c r="F256" s="205" t="s">
        <v>458</v>
      </c>
      <c r="G256" s="206" t="s">
        <v>211</v>
      </c>
      <c r="H256" s="207">
        <v>1891.518</v>
      </c>
      <c r="I256" s="208"/>
      <c r="J256" s="209">
        <f>ROUND(I256*H256,2)</f>
        <v>0</v>
      </c>
      <c r="K256" s="205" t="s">
        <v>21</v>
      </c>
      <c r="L256" s="61"/>
      <c r="M256" s="210" t="s">
        <v>21</v>
      </c>
      <c r="N256" s="211" t="s">
        <v>47</v>
      </c>
      <c r="O256" s="42"/>
      <c r="P256" s="212">
        <f>O256*H256</f>
        <v>0</v>
      </c>
      <c r="Q256" s="212">
        <v>0</v>
      </c>
      <c r="R256" s="212">
        <f>Q256*H256</f>
        <v>0</v>
      </c>
      <c r="S256" s="212">
        <v>0</v>
      </c>
      <c r="T256" s="213">
        <f>S256*H256</f>
        <v>0</v>
      </c>
      <c r="AR256" s="24" t="s">
        <v>162</v>
      </c>
      <c r="AT256" s="24" t="s">
        <v>157</v>
      </c>
      <c r="AU256" s="24" t="s">
        <v>163</v>
      </c>
      <c r="AY256" s="24" t="s">
        <v>153</v>
      </c>
      <c r="BE256" s="214">
        <f>IF(N256="základní",J256,0)</f>
        <v>0</v>
      </c>
      <c r="BF256" s="214">
        <f>IF(N256="snížená",J256,0)</f>
        <v>0</v>
      </c>
      <c r="BG256" s="214">
        <f>IF(N256="zákl. přenesená",J256,0)</f>
        <v>0</v>
      </c>
      <c r="BH256" s="214">
        <f>IF(N256="sníž. přenesená",J256,0)</f>
        <v>0</v>
      </c>
      <c r="BI256" s="214">
        <f>IF(N256="nulová",J256,0)</f>
        <v>0</v>
      </c>
      <c r="BJ256" s="24" t="s">
        <v>83</v>
      </c>
      <c r="BK256" s="214">
        <f>ROUND(I256*H256,2)</f>
        <v>0</v>
      </c>
      <c r="BL256" s="24" t="s">
        <v>162</v>
      </c>
      <c r="BM256" s="24" t="s">
        <v>459</v>
      </c>
    </row>
    <row r="257" spans="2:65" s="1" customFormat="1" ht="16.5" customHeight="1">
      <c r="B257" s="41"/>
      <c r="C257" s="203" t="s">
        <v>460</v>
      </c>
      <c r="D257" s="203" t="s">
        <v>157</v>
      </c>
      <c r="E257" s="204" t="s">
        <v>461</v>
      </c>
      <c r="F257" s="205" t="s">
        <v>462</v>
      </c>
      <c r="G257" s="206" t="s">
        <v>211</v>
      </c>
      <c r="H257" s="207">
        <v>1891.518</v>
      </c>
      <c r="I257" s="208"/>
      <c r="J257" s="209">
        <f>ROUND(I257*H257,2)</f>
        <v>0</v>
      </c>
      <c r="K257" s="205" t="s">
        <v>21</v>
      </c>
      <c r="L257" s="61"/>
      <c r="M257" s="210" t="s">
        <v>21</v>
      </c>
      <c r="N257" s="211" t="s">
        <v>47</v>
      </c>
      <c r="O257" s="42"/>
      <c r="P257" s="212">
        <f>O257*H257</f>
        <v>0</v>
      </c>
      <c r="Q257" s="212">
        <v>0</v>
      </c>
      <c r="R257" s="212">
        <f>Q257*H257</f>
        <v>0</v>
      </c>
      <c r="S257" s="212">
        <v>0</v>
      </c>
      <c r="T257" s="213">
        <f>S257*H257</f>
        <v>0</v>
      </c>
      <c r="AR257" s="24" t="s">
        <v>162</v>
      </c>
      <c r="AT257" s="24" t="s">
        <v>157</v>
      </c>
      <c r="AU257" s="24" t="s">
        <v>163</v>
      </c>
      <c r="AY257" s="24" t="s">
        <v>153</v>
      </c>
      <c r="BE257" s="214">
        <f>IF(N257="základní",J257,0)</f>
        <v>0</v>
      </c>
      <c r="BF257" s="214">
        <f>IF(N257="snížená",J257,0)</f>
        <v>0</v>
      </c>
      <c r="BG257" s="214">
        <f>IF(N257="zákl. přenesená",J257,0)</f>
        <v>0</v>
      </c>
      <c r="BH257" s="214">
        <f>IF(N257="sníž. přenesená",J257,0)</f>
        <v>0</v>
      </c>
      <c r="BI257" s="214">
        <f>IF(N257="nulová",J257,0)</f>
        <v>0</v>
      </c>
      <c r="BJ257" s="24" t="s">
        <v>83</v>
      </c>
      <c r="BK257" s="214">
        <f>ROUND(I257*H257,2)</f>
        <v>0</v>
      </c>
      <c r="BL257" s="24" t="s">
        <v>162</v>
      </c>
      <c r="BM257" s="24" t="s">
        <v>463</v>
      </c>
    </row>
    <row r="258" spans="2:65" s="1" customFormat="1" ht="25.5" customHeight="1">
      <c r="B258" s="41"/>
      <c r="C258" s="203" t="s">
        <v>464</v>
      </c>
      <c r="D258" s="203" t="s">
        <v>157</v>
      </c>
      <c r="E258" s="204" t="s">
        <v>465</v>
      </c>
      <c r="F258" s="205" t="s">
        <v>466</v>
      </c>
      <c r="G258" s="206" t="s">
        <v>211</v>
      </c>
      <c r="H258" s="207">
        <v>1491.626</v>
      </c>
      <c r="I258" s="208"/>
      <c r="J258" s="209">
        <f>ROUND(I258*H258,2)</f>
        <v>0</v>
      </c>
      <c r="K258" s="205" t="s">
        <v>161</v>
      </c>
      <c r="L258" s="61"/>
      <c r="M258" s="210" t="s">
        <v>21</v>
      </c>
      <c r="N258" s="258" t="s">
        <v>47</v>
      </c>
      <c r="O258" s="259"/>
      <c r="P258" s="260">
        <f>O258*H258</f>
        <v>0</v>
      </c>
      <c r="Q258" s="260">
        <v>0</v>
      </c>
      <c r="R258" s="260">
        <f>Q258*H258</f>
        <v>0</v>
      </c>
      <c r="S258" s="260">
        <v>0</v>
      </c>
      <c r="T258" s="261">
        <f>S258*H258</f>
        <v>0</v>
      </c>
      <c r="AR258" s="24" t="s">
        <v>162</v>
      </c>
      <c r="AT258" s="24" t="s">
        <v>157</v>
      </c>
      <c r="AU258" s="24" t="s">
        <v>163</v>
      </c>
      <c r="AY258" s="24" t="s">
        <v>153</v>
      </c>
      <c r="BE258" s="214">
        <f>IF(N258="základní",J258,0)</f>
        <v>0</v>
      </c>
      <c r="BF258" s="214">
        <f>IF(N258="snížená",J258,0)</f>
        <v>0</v>
      </c>
      <c r="BG258" s="214">
        <f>IF(N258="zákl. přenesená",J258,0)</f>
        <v>0</v>
      </c>
      <c r="BH258" s="214">
        <f>IF(N258="sníž. přenesená",J258,0)</f>
        <v>0</v>
      </c>
      <c r="BI258" s="214">
        <f>IF(N258="nulová",J258,0)</f>
        <v>0</v>
      </c>
      <c r="BJ258" s="24" t="s">
        <v>83</v>
      </c>
      <c r="BK258" s="214">
        <f>ROUND(I258*H258,2)</f>
        <v>0</v>
      </c>
      <c r="BL258" s="24" t="s">
        <v>162</v>
      </c>
      <c r="BM258" s="24" t="s">
        <v>467</v>
      </c>
    </row>
    <row r="259" spans="2:12" s="1" customFormat="1" ht="6.95" customHeight="1">
      <c r="B259" s="56"/>
      <c r="C259" s="57"/>
      <c r="D259" s="57"/>
      <c r="E259" s="57"/>
      <c r="F259" s="57"/>
      <c r="G259" s="57"/>
      <c r="H259" s="57"/>
      <c r="I259" s="148"/>
      <c r="J259" s="57"/>
      <c r="K259" s="57"/>
      <c r="L259" s="61"/>
    </row>
  </sheetData>
  <sheetProtection algorithmName="SHA-512" hashValue="bktyk7NrhKV0jfa0iG/IwUJjtJdIbBk2+8YwQBsaLwyFwI0lU33UDCKzyJwasuReTtHHwzx6VnAwGs45h+1EpA==" saltValue="clE0B1XW1yDj6OQ8vSC8jGrxfvIGgWAdq3geTOT06ptvmjGHXLzCT3IU6zHgGvWn2UM+ClvfgYcWPhVZTN7Nfw==" spinCount="100000" sheet="1" objects="1" scenarios="1" formatColumns="0" formatRows="0" autoFilter="0"/>
  <autoFilter ref="C97:K258"/>
  <mergeCells count="13">
    <mergeCell ref="E90:H90"/>
    <mergeCell ref="G1:H1"/>
    <mergeCell ref="L2:V2"/>
    <mergeCell ref="E49:H49"/>
    <mergeCell ref="E51:H51"/>
    <mergeCell ref="J55:J56"/>
    <mergeCell ref="E86:H86"/>
    <mergeCell ref="E88:H88"/>
    <mergeCell ref="E7:H7"/>
    <mergeCell ref="E9:H9"/>
    <mergeCell ref="E11:H11"/>
    <mergeCell ref="E26:H26"/>
    <mergeCell ref="E47:H47"/>
  </mergeCells>
  <hyperlinks>
    <hyperlink ref="F1:G1" location="C2" display="1) Krycí list soupisu"/>
    <hyperlink ref="G1:H1" location="C58" display="2) Rekapitulace"/>
    <hyperlink ref="J1" location="C97" display="3) Soupis prací"/>
    <hyperlink ref="L1:V1" location="'Rekapitulace stavby'!C2" display="Rekapitulace stavby"/>
  </hyperlinks>
  <printOptions/>
  <pageMargins left="0.5905511811023623" right="0.5905511811023623" top="0.5905511811023623" bottom="0.5905511811023623" header="0" footer="0"/>
  <pageSetup fitToHeight="0" fitToWidth="1" horizontalDpi="600" verticalDpi="600" orientation="portrait" paperSize="9" scale="72"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18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105</v>
      </c>
      <c r="G1" s="390" t="s">
        <v>106</v>
      </c>
      <c r="H1" s="390"/>
      <c r="I1" s="124"/>
      <c r="J1" s="123" t="s">
        <v>107</v>
      </c>
      <c r="K1" s="122" t="s">
        <v>108</v>
      </c>
      <c r="L1" s="123" t="s">
        <v>109</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48"/>
      <c r="M2" s="348"/>
      <c r="N2" s="348"/>
      <c r="O2" s="348"/>
      <c r="P2" s="348"/>
      <c r="Q2" s="348"/>
      <c r="R2" s="348"/>
      <c r="S2" s="348"/>
      <c r="T2" s="348"/>
      <c r="U2" s="348"/>
      <c r="V2" s="348"/>
      <c r="AT2" s="24" t="s">
        <v>93</v>
      </c>
    </row>
    <row r="3" spans="2:46" ht="6.95" customHeight="1">
      <c r="B3" s="25"/>
      <c r="C3" s="26"/>
      <c r="D3" s="26"/>
      <c r="E3" s="26"/>
      <c r="F3" s="26"/>
      <c r="G3" s="26"/>
      <c r="H3" s="26"/>
      <c r="I3" s="125"/>
      <c r="J3" s="26"/>
      <c r="K3" s="27"/>
      <c r="AT3" s="24" t="s">
        <v>85</v>
      </c>
    </row>
    <row r="4" spans="2:46" ht="36.95" customHeight="1">
      <c r="B4" s="28"/>
      <c r="C4" s="29"/>
      <c r="D4" s="30" t="s">
        <v>110</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16.5" customHeight="1">
      <c r="B7" s="28"/>
      <c r="C7" s="29"/>
      <c r="D7" s="29"/>
      <c r="E7" s="382" t="str">
        <f>'Rekapitulace stavby'!K6</f>
        <v>II/268 x III/2683 Malobratřice, úprava nehodové křižovatky</v>
      </c>
      <c r="F7" s="383"/>
      <c r="G7" s="383"/>
      <c r="H7" s="383"/>
      <c r="I7" s="126"/>
      <c r="J7" s="29"/>
      <c r="K7" s="31"/>
    </row>
    <row r="8" spans="2:11" ht="13.5">
      <c r="B8" s="28"/>
      <c r="C8" s="29"/>
      <c r="D8" s="37" t="s">
        <v>111</v>
      </c>
      <c r="E8" s="29"/>
      <c r="F8" s="29"/>
      <c r="G8" s="29"/>
      <c r="H8" s="29"/>
      <c r="I8" s="126"/>
      <c r="J8" s="29"/>
      <c r="K8" s="31"/>
    </row>
    <row r="9" spans="2:11" s="1" customFormat="1" ht="16.5" customHeight="1">
      <c r="B9" s="41"/>
      <c r="C9" s="42"/>
      <c r="D9" s="42"/>
      <c r="E9" s="382" t="s">
        <v>112</v>
      </c>
      <c r="F9" s="384"/>
      <c r="G9" s="384"/>
      <c r="H9" s="384"/>
      <c r="I9" s="127"/>
      <c r="J9" s="42"/>
      <c r="K9" s="45"/>
    </row>
    <row r="10" spans="2:11" s="1" customFormat="1" ht="13.5">
      <c r="B10" s="41"/>
      <c r="C10" s="42"/>
      <c r="D10" s="37" t="s">
        <v>113</v>
      </c>
      <c r="E10" s="42"/>
      <c r="F10" s="42"/>
      <c r="G10" s="42"/>
      <c r="H10" s="42"/>
      <c r="I10" s="127"/>
      <c r="J10" s="42"/>
      <c r="K10" s="45"/>
    </row>
    <row r="11" spans="2:11" s="1" customFormat="1" ht="36.95" customHeight="1">
      <c r="B11" s="41"/>
      <c r="C11" s="42"/>
      <c r="D11" s="42"/>
      <c r="E11" s="385" t="s">
        <v>468</v>
      </c>
      <c r="F11" s="384"/>
      <c r="G11" s="384"/>
      <c r="H11" s="384"/>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20</v>
      </c>
      <c r="E13" s="42"/>
      <c r="F13" s="35" t="s">
        <v>21</v>
      </c>
      <c r="G13" s="42"/>
      <c r="H13" s="42"/>
      <c r="I13" s="128" t="s">
        <v>22</v>
      </c>
      <c r="J13" s="35" t="s">
        <v>21</v>
      </c>
      <c r="K13" s="45"/>
    </row>
    <row r="14" spans="2:11" s="1" customFormat="1" ht="14.45" customHeight="1">
      <c r="B14" s="41"/>
      <c r="C14" s="42"/>
      <c r="D14" s="37" t="s">
        <v>23</v>
      </c>
      <c r="E14" s="42"/>
      <c r="F14" s="35" t="s">
        <v>24</v>
      </c>
      <c r="G14" s="42"/>
      <c r="H14" s="42"/>
      <c r="I14" s="128" t="s">
        <v>25</v>
      </c>
      <c r="J14" s="129" t="str">
        <f>'Rekapitulace stavby'!AN8</f>
        <v>19. 2. 2018</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27</v>
      </c>
      <c r="E16" s="42"/>
      <c r="F16" s="42"/>
      <c r="G16" s="42"/>
      <c r="H16" s="42"/>
      <c r="I16" s="128" t="s">
        <v>28</v>
      </c>
      <c r="J16" s="35" t="s">
        <v>29</v>
      </c>
      <c r="K16" s="45"/>
    </row>
    <row r="17" spans="2:11" s="1" customFormat="1" ht="18" customHeight="1">
      <c r="B17" s="41"/>
      <c r="C17" s="42"/>
      <c r="D17" s="42"/>
      <c r="E17" s="35" t="s">
        <v>30</v>
      </c>
      <c r="F17" s="42"/>
      <c r="G17" s="42"/>
      <c r="H17" s="42"/>
      <c r="I17" s="128" t="s">
        <v>31</v>
      </c>
      <c r="J17" s="35" t="s">
        <v>32</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33</v>
      </c>
      <c r="E19" s="42"/>
      <c r="F19" s="42"/>
      <c r="G19" s="42"/>
      <c r="H19" s="42"/>
      <c r="I19" s="128"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31</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35</v>
      </c>
      <c r="E22" s="42"/>
      <c r="F22" s="42"/>
      <c r="G22" s="42"/>
      <c r="H22" s="42"/>
      <c r="I22" s="128" t="s">
        <v>28</v>
      </c>
      <c r="J22" s="35" t="s">
        <v>36</v>
      </c>
      <c r="K22" s="45"/>
    </row>
    <row r="23" spans="2:11" s="1" customFormat="1" ht="18" customHeight="1">
      <c r="B23" s="41"/>
      <c r="C23" s="42"/>
      <c r="D23" s="42"/>
      <c r="E23" s="35" t="s">
        <v>37</v>
      </c>
      <c r="F23" s="42"/>
      <c r="G23" s="42"/>
      <c r="H23" s="42"/>
      <c r="I23" s="128" t="s">
        <v>31</v>
      </c>
      <c r="J23" s="35" t="s">
        <v>38</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39</v>
      </c>
      <c r="E25" s="42"/>
      <c r="F25" s="42"/>
      <c r="G25" s="42"/>
      <c r="H25" s="42"/>
      <c r="I25" s="127"/>
      <c r="J25" s="42"/>
      <c r="K25" s="45"/>
    </row>
    <row r="26" spans="2:11" s="7" customFormat="1" ht="228" customHeight="1">
      <c r="B26" s="130"/>
      <c r="C26" s="131"/>
      <c r="D26" s="131"/>
      <c r="E26" s="361" t="s">
        <v>115</v>
      </c>
      <c r="F26" s="361"/>
      <c r="G26" s="361"/>
      <c r="H26" s="361"/>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42</v>
      </c>
      <c r="E29" s="42"/>
      <c r="F29" s="42"/>
      <c r="G29" s="42"/>
      <c r="H29" s="42"/>
      <c r="I29" s="127"/>
      <c r="J29" s="137">
        <f>ROUND(J92,2)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44</v>
      </c>
      <c r="G31" s="42"/>
      <c r="H31" s="42"/>
      <c r="I31" s="138" t="s">
        <v>43</v>
      </c>
      <c r="J31" s="46" t="s">
        <v>45</v>
      </c>
      <c r="K31" s="45"/>
    </row>
    <row r="32" spans="2:11" s="1" customFormat="1" ht="14.45" customHeight="1">
      <c r="B32" s="41"/>
      <c r="C32" s="42"/>
      <c r="D32" s="49" t="s">
        <v>46</v>
      </c>
      <c r="E32" s="49" t="s">
        <v>47</v>
      </c>
      <c r="F32" s="139">
        <f>ROUND(SUM(BE92:BE184),2)</f>
        <v>0</v>
      </c>
      <c r="G32" s="42"/>
      <c r="H32" s="42"/>
      <c r="I32" s="140">
        <v>0.21</v>
      </c>
      <c r="J32" s="139">
        <f>ROUND(ROUND((SUM(BE92:BE184)),2)*I32,2)</f>
        <v>0</v>
      </c>
      <c r="K32" s="45"/>
    </row>
    <row r="33" spans="2:11" s="1" customFormat="1" ht="14.45" customHeight="1">
      <c r="B33" s="41"/>
      <c r="C33" s="42"/>
      <c r="D33" s="42"/>
      <c r="E33" s="49" t="s">
        <v>48</v>
      </c>
      <c r="F33" s="139">
        <f>ROUND(SUM(BF92:BF184),2)</f>
        <v>0</v>
      </c>
      <c r="G33" s="42"/>
      <c r="H33" s="42"/>
      <c r="I33" s="140">
        <v>0.15</v>
      </c>
      <c r="J33" s="139">
        <f>ROUND(ROUND((SUM(BF92:BF184)),2)*I33,2)</f>
        <v>0</v>
      </c>
      <c r="K33" s="45"/>
    </row>
    <row r="34" spans="2:11" s="1" customFormat="1" ht="14.45" customHeight="1" hidden="1">
      <c r="B34" s="41"/>
      <c r="C34" s="42"/>
      <c r="D34" s="42"/>
      <c r="E34" s="49" t="s">
        <v>49</v>
      </c>
      <c r="F34" s="139">
        <f>ROUND(SUM(BG92:BG184),2)</f>
        <v>0</v>
      </c>
      <c r="G34" s="42"/>
      <c r="H34" s="42"/>
      <c r="I34" s="140">
        <v>0.21</v>
      </c>
      <c r="J34" s="139">
        <v>0</v>
      </c>
      <c r="K34" s="45"/>
    </row>
    <row r="35" spans="2:11" s="1" customFormat="1" ht="14.45" customHeight="1" hidden="1">
      <c r="B35" s="41"/>
      <c r="C35" s="42"/>
      <c r="D35" s="42"/>
      <c r="E35" s="49" t="s">
        <v>50</v>
      </c>
      <c r="F35" s="139">
        <f>ROUND(SUM(BH92:BH184),2)</f>
        <v>0</v>
      </c>
      <c r="G35" s="42"/>
      <c r="H35" s="42"/>
      <c r="I35" s="140">
        <v>0.15</v>
      </c>
      <c r="J35" s="139">
        <v>0</v>
      </c>
      <c r="K35" s="45"/>
    </row>
    <row r="36" spans="2:11" s="1" customFormat="1" ht="14.45" customHeight="1" hidden="1">
      <c r="B36" s="41"/>
      <c r="C36" s="42"/>
      <c r="D36" s="42"/>
      <c r="E36" s="49" t="s">
        <v>51</v>
      </c>
      <c r="F36" s="139">
        <f>ROUND(SUM(BI92:BI184),2)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52</v>
      </c>
      <c r="E38" s="79"/>
      <c r="F38" s="79"/>
      <c r="G38" s="143" t="s">
        <v>53</v>
      </c>
      <c r="H38" s="144" t="s">
        <v>54</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116</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16.5" customHeight="1">
      <c r="B47" s="41"/>
      <c r="C47" s="42"/>
      <c r="D47" s="42"/>
      <c r="E47" s="382" t="str">
        <f>E7</f>
        <v>II/268 x III/2683 Malobratřice, úprava nehodové křižovatky</v>
      </c>
      <c r="F47" s="383"/>
      <c r="G47" s="383"/>
      <c r="H47" s="383"/>
      <c r="I47" s="127"/>
      <c r="J47" s="42"/>
      <c r="K47" s="45"/>
    </row>
    <row r="48" spans="2:11" ht="13.5">
      <c r="B48" s="28"/>
      <c r="C48" s="37" t="s">
        <v>111</v>
      </c>
      <c r="D48" s="29"/>
      <c r="E48" s="29"/>
      <c r="F48" s="29"/>
      <c r="G48" s="29"/>
      <c r="H48" s="29"/>
      <c r="I48" s="126"/>
      <c r="J48" s="29"/>
      <c r="K48" s="31"/>
    </row>
    <row r="49" spans="2:11" s="1" customFormat="1" ht="16.5" customHeight="1">
      <c r="B49" s="41"/>
      <c r="C49" s="42"/>
      <c r="D49" s="42"/>
      <c r="E49" s="382" t="s">
        <v>112</v>
      </c>
      <c r="F49" s="384"/>
      <c r="G49" s="384"/>
      <c r="H49" s="384"/>
      <c r="I49" s="127"/>
      <c r="J49" s="42"/>
      <c r="K49" s="45"/>
    </row>
    <row r="50" spans="2:11" s="1" customFormat="1" ht="14.45" customHeight="1">
      <c r="B50" s="41"/>
      <c r="C50" s="37" t="s">
        <v>113</v>
      </c>
      <c r="D50" s="42"/>
      <c r="E50" s="42"/>
      <c r="F50" s="42"/>
      <c r="G50" s="42"/>
      <c r="H50" s="42"/>
      <c r="I50" s="127"/>
      <c r="J50" s="42"/>
      <c r="K50" s="45"/>
    </row>
    <row r="51" spans="2:11" s="1" customFormat="1" ht="17.25" customHeight="1">
      <c r="B51" s="41"/>
      <c r="C51" s="42"/>
      <c r="D51" s="42"/>
      <c r="E51" s="385" t="str">
        <f>E11</f>
        <v>SO.102 - SO.102 - Propustky</v>
      </c>
      <c r="F51" s="384"/>
      <c r="G51" s="384"/>
      <c r="H51" s="384"/>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23</v>
      </c>
      <c r="D53" s="42"/>
      <c r="E53" s="42"/>
      <c r="F53" s="35" t="str">
        <f>F14</f>
        <v>Malobratřice</v>
      </c>
      <c r="G53" s="42"/>
      <c r="H53" s="42"/>
      <c r="I53" s="128" t="s">
        <v>25</v>
      </c>
      <c r="J53" s="129" t="str">
        <f>IF(J14="","",J14)</f>
        <v>19. 2. 2018</v>
      </c>
      <c r="K53" s="45"/>
    </row>
    <row r="54" spans="2:11" s="1" customFormat="1" ht="6.95" customHeight="1">
      <c r="B54" s="41"/>
      <c r="C54" s="42"/>
      <c r="D54" s="42"/>
      <c r="E54" s="42"/>
      <c r="F54" s="42"/>
      <c r="G54" s="42"/>
      <c r="H54" s="42"/>
      <c r="I54" s="127"/>
      <c r="J54" s="42"/>
      <c r="K54" s="45"/>
    </row>
    <row r="55" spans="2:11" s="1" customFormat="1" ht="13.5">
      <c r="B55" s="41"/>
      <c r="C55" s="37" t="s">
        <v>27</v>
      </c>
      <c r="D55" s="42"/>
      <c r="E55" s="42"/>
      <c r="F55" s="35" t="str">
        <f>E17</f>
        <v>Krajská správa a údržba silnic Středočeského kraje</v>
      </c>
      <c r="G55" s="42"/>
      <c r="H55" s="42"/>
      <c r="I55" s="128" t="s">
        <v>35</v>
      </c>
      <c r="J55" s="361" t="str">
        <f>E23</f>
        <v>CR Project s.r.o.</v>
      </c>
      <c r="K55" s="45"/>
    </row>
    <row r="56" spans="2:11" s="1" customFormat="1" ht="14.45" customHeight="1">
      <c r="B56" s="41"/>
      <c r="C56" s="37" t="s">
        <v>33</v>
      </c>
      <c r="D56" s="42"/>
      <c r="E56" s="42"/>
      <c r="F56" s="35" t="str">
        <f>IF(E20="","",E20)</f>
        <v/>
      </c>
      <c r="G56" s="42"/>
      <c r="H56" s="42"/>
      <c r="I56" s="127"/>
      <c r="J56" s="386"/>
      <c r="K56" s="45"/>
    </row>
    <row r="57" spans="2:11" s="1" customFormat="1" ht="10.35" customHeight="1">
      <c r="B57" s="41"/>
      <c r="C57" s="42"/>
      <c r="D57" s="42"/>
      <c r="E57" s="42"/>
      <c r="F57" s="42"/>
      <c r="G57" s="42"/>
      <c r="H57" s="42"/>
      <c r="I57" s="127"/>
      <c r="J57" s="42"/>
      <c r="K57" s="45"/>
    </row>
    <row r="58" spans="2:11" s="1" customFormat="1" ht="29.25" customHeight="1">
      <c r="B58" s="41"/>
      <c r="C58" s="153" t="s">
        <v>117</v>
      </c>
      <c r="D58" s="141"/>
      <c r="E58" s="141"/>
      <c r="F58" s="141"/>
      <c r="G58" s="141"/>
      <c r="H58" s="141"/>
      <c r="I58" s="154"/>
      <c r="J58" s="155" t="s">
        <v>118</v>
      </c>
      <c r="K58" s="156"/>
    </row>
    <row r="59" spans="2:11" s="1" customFormat="1" ht="10.35" customHeight="1">
      <c r="B59" s="41"/>
      <c r="C59" s="42"/>
      <c r="D59" s="42"/>
      <c r="E59" s="42"/>
      <c r="F59" s="42"/>
      <c r="G59" s="42"/>
      <c r="H59" s="42"/>
      <c r="I59" s="127"/>
      <c r="J59" s="42"/>
      <c r="K59" s="45"/>
    </row>
    <row r="60" spans="2:47" s="1" customFormat="1" ht="29.25" customHeight="1">
      <c r="B60" s="41"/>
      <c r="C60" s="157" t="s">
        <v>119</v>
      </c>
      <c r="D60" s="42"/>
      <c r="E60" s="42"/>
      <c r="F60" s="42"/>
      <c r="G60" s="42"/>
      <c r="H60" s="42"/>
      <c r="I60" s="127"/>
      <c r="J60" s="137">
        <f>J92</f>
        <v>0</v>
      </c>
      <c r="K60" s="45"/>
      <c r="AU60" s="24" t="s">
        <v>120</v>
      </c>
    </row>
    <row r="61" spans="2:11" s="8" customFormat="1" ht="24.95" customHeight="1">
      <c r="B61" s="158"/>
      <c r="C61" s="159"/>
      <c r="D61" s="160" t="s">
        <v>121</v>
      </c>
      <c r="E61" s="161"/>
      <c r="F61" s="161"/>
      <c r="G61" s="161"/>
      <c r="H61" s="161"/>
      <c r="I61" s="162"/>
      <c r="J61" s="163">
        <f>J93</f>
        <v>0</v>
      </c>
      <c r="K61" s="164"/>
    </row>
    <row r="62" spans="2:11" s="9" customFormat="1" ht="19.9" customHeight="1">
      <c r="B62" s="165"/>
      <c r="C62" s="166"/>
      <c r="D62" s="167" t="s">
        <v>122</v>
      </c>
      <c r="E62" s="168"/>
      <c r="F62" s="168"/>
      <c r="G62" s="168"/>
      <c r="H62" s="168"/>
      <c r="I62" s="169"/>
      <c r="J62" s="170">
        <f>J94</f>
        <v>0</v>
      </c>
      <c r="K62" s="171"/>
    </row>
    <row r="63" spans="2:11" s="9" customFormat="1" ht="14.85" customHeight="1">
      <c r="B63" s="165"/>
      <c r="C63" s="166"/>
      <c r="D63" s="167" t="s">
        <v>123</v>
      </c>
      <c r="E63" s="168"/>
      <c r="F63" s="168"/>
      <c r="G63" s="168"/>
      <c r="H63" s="168"/>
      <c r="I63" s="169"/>
      <c r="J63" s="170">
        <f>J95</f>
        <v>0</v>
      </c>
      <c r="K63" s="171"/>
    </row>
    <row r="64" spans="2:11" s="9" customFormat="1" ht="14.85" customHeight="1">
      <c r="B64" s="165"/>
      <c r="C64" s="166"/>
      <c r="D64" s="167" t="s">
        <v>469</v>
      </c>
      <c r="E64" s="168"/>
      <c r="F64" s="168"/>
      <c r="G64" s="168"/>
      <c r="H64" s="168"/>
      <c r="I64" s="169"/>
      <c r="J64" s="170">
        <f>J112</f>
        <v>0</v>
      </c>
      <c r="K64" s="171"/>
    </row>
    <row r="65" spans="2:11" s="9" customFormat="1" ht="19.9" customHeight="1">
      <c r="B65" s="165"/>
      <c r="C65" s="166"/>
      <c r="D65" s="167" t="s">
        <v>470</v>
      </c>
      <c r="E65" s="168"/>
      <c r="F65" s="168"/>
      <c r="G65" s="168"/>
      <c r="H65" s="168"/>
      <c r="I65" s="169"/>
      <c r="J65" s="170">
        <f>J134</f>
        <v>0</v>
      </c>
      <c r="K65" s="171"/>
    </row>
    <row r="66" spans="2:11" s="9" customFormat="1" ht="14.85" customHeight="1">
      <c r="B66" s="165"/>
      <c r="C66" s="166"/>
      <c r="D66" s="167" t="s">
        <v>471</v>
      </c>
      <c r="E66" s="168"/>
      <c r="F66" s="168"/>
      <c r="G66" s="168"/>
      <c r="H66" s="168"/>
      <c r="I66" s="169"/>
      <c r="J66" s="170">
        <f>J135</f>
        <v>0</v>
      </c>
      <c r="K66" s="171"/>
    </row>
    <row r="67" spans="2:11" s="9" customFormat="1" ht="19.9" customHeight="1">
      <c r="B67" s="165"/>
      <c r="C67" s="166"/>
      <c r="D67" s="167" t="s">
        <v>472</v>
      </c>
      <c r="E67" s="168"/>
      <c r="F67" s="168"/>
      <c r="G67" s="168"/>
      <c r="H67" s="168"/>
      <c r="I67" s="169"/>
      <c r="J67" s="170">
        <f>J138</f>
        <v>0</v>
      </c>
      <c r="K67" s="171"/>
    </row>
    <row r="68" spans="2:11" s="9" customFormat="1" ht="14.85" customHeight="1">
      <c r="B68" s="165"/>
      <c r="C68" s="166"/>
      <c r="D68" s="167" t="s">
        <v>473</v>
      </c>
      <c r="E68" s="168"/>
      <c r="F68" s="168"/>
      <c r="G68" s="168"/>
      <c r="H68" s="168"/>
      <c r="I68" s="169"/>
      <c r="J68" s="170">
        <f>J139</f>
        <v>0</v>
      </c>
      <c r="K68" s="171"/>
    </row>
    <row r="69" spans="2:11" s="9" customFormat="1" ht="19.9" customHeight="1">
      <c r="B69" s="165"/>
      <c r="C69" s="166"/>
      <c r="D69" s="167" t="s">
        <v>129</v>
      </c>
      <c r="E69" s="168"/>
      <c r="F69" s="168"/>
      <c r="G69" s="168"/>
      <c r="H69" s="168"/>
      <c r="I69" s="169"/>
      <c r="J69" s="170">
        <f>J179</f>
        <v>0</v>
      </c>
      <c r="K69" s="171"/>
    </row>
    <row r="70" spans="2:11" s="9" customFormat="1" ht="14.85" customHeight="1">
      <c r="B70" s="165"/>
      <c r="C70" s="166"/>
      <c r="D70" s="167" t="s">
        <v>136</v>
      </c>
      <c r="E70" s="168"/>
      <c r="F70" s="168"/>
      <c r="G70" s="168"/>
      <c r="H70" s="168"/>
      <c r="I70" s="169"/>
      <c r="J70" s="170">
        <f>J180</f>
        <v>0</v>
      </c>
      <c r="K70" s="171"/>
    </row>
    <row r="71" spans="2:11" s="1" customFormat="1" ht="21.75" customHeight="1">
      <c r="B71" s="41"/>
      <c r="C71" s="42"/>
      <c r="D71" s="42"/>
      <c r="E71" s="42"/>
      <c r="F71" s="42"/>
      <c r="G71" s="42"/>
      <c r="H71" s="42"/>
      <c r="I71" s="127"/>
      <c r="J71" s="42"/>
      <c r="K71" s="45"/>
    </row>
    <row r="72" spans="2:11" s="1" customFormat="1" ht="6.95" customHeight="1">
      <c r="B72" s="56"/>
      <c r="C72" s="57"/>
      <c r="D72" s="57"/>
      <c r="E72" s="57"/>
      <c r="F72" s="57"/>
      <c r="G72" s="57"/>
      <c r="H72" s="57"/>
      <c r="I72" s="148"/>
      <c r="J72" s="57"/>
      <c r="K72" s="58"/>
    </row>
    <row r="76" spans="2:12" s="1" customFormat="1" ht="6.95" customHeight="1">
      <c r="B76" s="59"/>
      <c r="C76" s="60"/>
      <c r="D76" s="60"/>
      <c r="E76" s="60"/>
      <c r="F76" s="60"/>
      <c r="G76" s="60"/>
      <c r="H76" s="60"/>
      <c r="I76" s="151"/>
      <c r="J76" s="60"/>
      <c r="K76" s="60"/>
      <c r="L76" s="61"/>
    </row>
    <row r="77" spans="2:12" s="1" customFormat="1" ht="36.95" customHeight="1">
      <c r="B77" s="41"/>
      <c r="C77" s="62" t="s">
        <v>137</v>
      </c>
      <c r="D77" s="63"/>
      <c r="E77" s="63"/>
      <c r="F77" s="63"/>
      <c r="G77" s="63"/>
      <c r="H77" s="63"/>
      <c r="I77" s="172"/>
      <c r="J77" s="63"/>
      <c r="K77" s="63"/>
      <c r="L77" s="61"/>
    </row>
    <row r="78" spans="2:12" s="1" customFormat="1" ht="6.95" customHeight="1">
      <c r="B78" s="41"/>
      <c r="C78" s="63"/>
      <c r="D78" s="63"/>
      <c r="E78" s="63"/>
      <c r="F78" s="63"/>
      <c r="G78" s="63"/>
      <c r="H78" s="63"/>
      <c r="I78" s="172"/>
      <c r="J78" s="63"/>
      <c r="K78" s="63"/>
      <c r="L78" s="61"/>
    </row>
    <row r="79" spans="2:12" s="1" customFormat="1" ht="14.45" customHeight="1">
      <c r="B79" s="41"/>
      <c r="C79" s="65" t="s">
        <v>18</v>
      </c>
      <c r="D79" s="63"/>
      <c r="E79" s="63"/>
      <c r="F79" s="63"/>
      <c r="G79" s="63"/>
      <c r="H79" s="63"/>
      <c r="I79" s="172"/>
      <c r="J79" s="63"/>
      <c r="K79" s="63"/>
      <c r="L79" s="61"/>
    </row>
    <row r="80" spans="2:12" s="1" customFormat="1" ht="16.5" customHeight="1">
      <c r="B80" s="41"/>
      <c r="C80" s="63"/>
      <c r="D80" s="63"/>
      <c r="E80" s="387" t="str">
        <f>E7</f>
        <v>II/268 x III/2683 Malobratřice, úprava nehodové křižovatky</v>
      </c>
      <c r="F80" s="388"/>
      <c r="G80" s="388"/>
      <c r="H80" s="388"/>
      <c r="I80" s="172"/>
      <c r="J80" s="63"/>
      <c r="K80" s="63"/>
      <c r="L80" s="61"/>
    </row>
    <row r="81" spans="2:12" ht="13.5">
      <c r="B81" s="28"/>
      <c r="C81" s="65" t="s">
        <v>111</v>
      </c>
      <c r="D81" s="173"/>
      <c r="E81" s="173"/>
      <c r="F81" s="173"/>
      <c r="G81" s="173"/>
      <c r="H81" s="173"/>
      <c r="J81" s="173"/>
      <c r="K81" s="173"/>
      <c r="L81" s="174"/>
    </row>
    <row r="82" spans="2:12" s="1" customFormat="1" ht="16.5" customHeight="1">
      <c r="B82" s="41"/>
      <c r="C82" s="63"/>
      <c r="D82" s="63"/>
      <c r="E82" s="387" t="s">
        <v>112</v>
      </c>
      <c r="F82" s="389"/>
      <c r="G82" s="389"/>
      <c r="H82" s="389"/>
      <c r="I82" s="172"/>
      <c r="J82" s="63"/>
      <c r="K82" s="63"/>
      <c r="L82" s="61"/>
    </row>
    <row r="83" spans="2:12" s="1" customFormat="1" ht="14.45" customHeight="1">
      <c r="B83" s="41"/>
      <c r="C83" s="65" t="s">
        <v>113</v>
      </c>
      <c r="D83" s="63"/>
      <c r="E83" s="63"/>
      <c r="F83" s="63"/>
      <c r="G83" s="63"/>
      <c r="H83" s="63"/>
      <c r="I83" s="172"/>
      <c r="J83" s="63"/>
      <c r="K83" s="63"/>
      <c r="L83" s="61"/>
    </row>
    <row r="84" spans="2:12" s="1" customFormat="1" ht="17.25" customHeight="1">
      <c r="B84" s="41"/>
      <c r="C84" s="63"/>
      <c r="D84" s="63"/>
      <c r="E84" s="378" t="str">
        <f>E11</f>
        <v>SO.102 - SO.102 - Propustky</v>
      </c>
      <c r="F84" s="389"/>
      <c r="G84" s="389"/>
      <c r="H84" s="389"/>
      <c r="I84" s="172"/>
      <c r="J84" s="63"/>
      <c r="K84" s="63"/>
      <c r="L84" s="61"/>
    </row>
    <row r="85" spans="2:12" s="1" customFormat="1" ht="6.95" customHeight="1">
      <c r="B85" s="41"/>
      <c r="C85" s="63"/>
      <c r="D85" s="63"/>
      <c r="E85" s="63"/>
      <c r="F85" s="63"/>
      <c r="G85" s="63"/>
      <c r="H85" s="63"/>
      <c r="I85" s="172"/>
      <c r="J85" s="63"/>
      <c r="K85" s="63"/>
      <c r="L85" s="61"/>
    </row>
    <row r="86" spans="2:12" s="1" customFormat="1" ht="18" customHeight="1">
      <c r="B86" s="41"/>
      <c r="C86" s="65" t="s">
        <v>23</v>
      </c>
      <c r="D86" s="63"/>
      <c r="E86" s="63"/>
      <c r="F86" s="175" t="str">
        <f>F14</f>
        <v>Malobratřice</v>
      </c>
      <c r="G86" s="63"/>
      <c r="H86" s="63"/>
      <c r="I86" s="176" t="s">
        <v>25</v>
      </c>
      <c r="J86" s="73" t="str">
        <f>IF(J14="","",J14)</f>
        <v>19. 2. 2018</v>
      </c>
      <c r="K86" s="63"/>
      <c r="L86" s="61"/>
    </row>
    <row r="87" spans="2:12" s="1" customFormat="1" ht="6.95" customHeight="1">
      <c r="B87" s="41"/>
      <c r="C87" s="63"/>
      <c r="D87" s="63"/>
      <c r="E87" s="63"/>
      <c r="F87" s="63"/>
      <c r="G87" s="63"/>
      <c r="H87" s="63"/>
      <c r="I87" s="172"/>
      <c r="J87" s="63"/>
      <c r="K87" s="63"/>
      <c r="L87" s="61"/>
    </row>
    <row r="88" spans="2:12" s="1" customFormat="1" ht="13.5">
      <c r="B88" s="41"/>
      <c r="C88" s="65" t="s">
        <v>27</v>
      </c>
      <c r="D88" s="63"/>
      <c r="E88" s="63"/>
      <c r="F88" s="175" t="str">
        <f>E17</f>
        <v>Krajská správa a údržba silnic Středočeského kraje</v>
      </c>
      <c r="G88" s="63"/>
      <c r="H88" s="63"/>
      <c r="I88" s="176" t="s">
        <v>35</v>
      </c>
      <c r="J88" s="175" t="str">
        <f>E23</f>
        <v>CR Project s.r.o.</v>
      </c>
      <c r="K88" s="63"/>
      <c r="L88" s="61"/>
    </row>
    <row r="89" spans="2:12" s="1" customFormat="1" ht="14.45" customHeight="1">
      <c r="B89" s="41"/>
      <c r="C89" s="65" t="s">
        <v>33</v>
      </c>
      <c r="D89" s="63"/>
      <c r="E89" s="63"/>
      <c r="F89" s="175" t="str">
        <f>IF(E20="","",E20)</f>
        <v/>
      </c>
      <c r="G89" s="63"/>
      <c r="H89" s="63"/>
      <c r="I89" s="172"/>
      <c r="J89" s="63"/>
      <c r="K89" s="63"/>
      <c r="L89" s="61"/>
    </row>
    <row r="90" spans="2:12" s="1" customFormat="1" ht="10.35" customHeight="1">
      <c r="B90" s="41"/>
      <c r="C90" s="63"/>
      <c r="D90" s="63"/>
      <c r="E90" s="63"/>
      <c r="F90" s="63"/>
      <c r="G90" s="63"/>
      <c r="H90" s="63"/>
      <c r="I90" s="172"/>
      <c r="J90" s="63"/>
      <c r="K90" s="63"/>
      <c r="L90" s="61"/>
    </row>
    <row r="91" spans="2:20" s="10" customFormat="1" ht="29.25" customHeight="1">
      <c r="B91" s="177"/>
      <c r="C91" s="178" t="s">
        <v>138</v>
      </c>
      <c r="D91" s="179" t="s">
        <v>61</v>
      </c>
      <c r="E91" s="179" t="s">
        <v>57</v>
      </c>
      <c r="F91" s="179" t="s">
        <v>139</v>
      </c>
      <c r="G91" s="179" t="s">
        <v>140</v>
      </c>
      <c r="H91" s="179" t="s">
        <v>141</v>
      </c>
      <c r="I91" s="180" t="s">
        <v>142</v>
      </c>
      <c r="J91" s="179" t="s">
        <v>118</v>
      </c>
      <c r="K91" s="181" t="s">
        <v>143</v>
      </c>
      <c r="L91" s="182"/>
      <c r="M91" s="81" t="s">
        <v>144</v>
      </c>
      <c r="N91" s="82" t="s">
        <v>46</v>
      </c>
      <c r="O91" s="82" t="s">
        <v>145</v>
      </c>
      <c r="P91" s="82" t="s">
        <v>146</v>
      </c>
      <c r="Q91" s="82" t="s">
        <v>147</v>
      </c>
      <c r="R91" s="82" t="s">
        <v>148</v>
      </c>
      <c r="S91" s="82" t="s">
        <v>149</v>
      </c>
      <c r="T91" s="83" t="s">
        <v>150</v>
      </c>
    </row>
    <row r="92" spans="2:63" s="1" customFormat="1" ht="29.25" customHeight="1">
      <c r="B92" s="41"/>
      <c r="C92" s="87" t="s">
        <v>119</v>
      </c>
      <c r="D92" s="63"/>
      <c r="E92" s="63"/>
      <c r="F92" s="63"/>
      <c r="G92" s="63"/>
      <c r="H92" s="63"/>
      <c r="I92" s="172"/>
      <c r="J92" s="183">
        <f>BK92</f>
        <v>0</v>
      </c>
      <c r="K92" s="63"/>
      <c r="L92" s="61"/>
      <c r="M92" s="84"/>
      <c r="N92" s="85"/>
      <c r="O92" s="85"/>
      <c r="P92" s="184">
        <f>P93</f>
        <v>0</v>
      </c>
      <c r="Q92" s="85"/>
      <c r="R92" s="184">
        <f>R93</f>
        <v>327.00162092</v>
      </c>
      <c r="S92" s="85"/>
      <c r="T92" s="185">
        <f>T93</f>
        <v>16.66</v>
      </c>
      <c r="AT92" s="24" t="s">
        <v>75</v>
      </c>
      <c r="AU92" s="24" t="s">
        <v>120</v>
      </c>
      <c r="BK92" s="186">
        <f>BK93</f>
        <v>0</v>
      </c>
    </row>
    <row r="93" spans="2:63" s="11" customFormat="1" ht="37.35" customHeight="1">
      <c r="B93" s="187"/>
      <c r="C93" s="188"/>
      <c r="D93" s="189" t="s">
        <v>75</v>
      </c>
      <c r="E93" s="190" t="s">
        <v>151</v>
      </c>
      <c r="F93" s="190" t="s">
        <v>152</v>
      </c>
      <c r="G93" s="188"/>
      <c r="H93" s="188"/>
      <c r="I93" s="191"/>
      <c r="J93" s="192">
        <f>BK93</f>
        <v>0</v>
      </c>
      <c r="K93" s="188"/>
      <c r="L93" s="193"/>
      <c r="M93" s="194"/>
      <c r="N93" s="195"/>
      <c r="O93" s="195"/>
      <c r="P93" s="196">
        <f>P94+P134+P138+P179</f>
        <v>0</v>
      </c>
      <c r="Q93" s="195"/>
      <c r="R93" s="196">
        <f>R94+R134+R138+R179</f>
        <v>327.00162092</v>
      </c>
      <c r="S93" s="195"/>
      <c r="T93" s="197">
        <f>T94+T134+T138+T179</f>
        <v>16.66</v>
      </c>
      <c r="AR93" s="198" t="s">
        <v>83</v>
      </c>
      <c r="AT93" s="199" t="s">
        <v>75</v>
      </c>
      <c r="AU93" s="199" t="s">
        <v>76</v>
      </c>
      <c r="AY93" s="198" t="s">
        <v>153</v>
      </c>
      <c r="BK93" s="200">
        <f>BK94+BK134+BK138+BK179</f>
        <v>0</v>
      </c>
    </row>
    <row r="94" spans="2:63" s="11" customFormat="1" ht="19.9" customHeight="1">
      <c r="B94" s="187"/>
      <c r="C94" s="188"/>
      <c r="D94" s="189" t="s">
        <v>75</v>
      </c>
      <c r="E94" s="201" t="s">
        <v>83</v>
      </c>
      <c r="F94" s="201" t="s">
        <v>154</v>
      </c>
      <c r="G94" s="188"/>
      <c r="H94" s="188"/>
      <c r="I94" s="191"/>
      <c r="J94" s="202">
        <f>BK94</f>
        <v>0</v>
      </c>
      <c r="K94" s="188"/>
      <c r="L94" s="193"/>
      <c r="M94" s="194"/>
      <c r="N94" s="195"/>
      <c r="O94" s="195"/>
      <c r="P94" s="196">
        <f>P95+P112</f>
        <v>0</v>
      </c>
      <c r="Q94" s="195"/>
      <c r="R94" s="196">
        <f>R95+R112</f>
        <v>162.852</v>
      </c>
      <c r="S94" s="195"/>
      <c r="T94" s="197">
        <f>T95+T112</f>
        <v>0</v>
      </c>
      <c r="AR94" s="198" t="s">
        <v>83</v>
      </c>
      <c r="AT94" s="199" t="s">
        <v>75</v>
      </c>
      <c r="AU94" s="199" t="s">
        <v>83</v>
      </c>
      <c r="AY94" s="198" t="s">
        <v>153</v>
      </c>
      <c r="BK94" s="200">
        <f>BK95+BK112</f>
        <v>0</v>
      </c>
    </row>
    <row r="95" spans="2:63" s="11" customFormat="1" ht="14.85" customHeight="1">
      <c r="B95" s="187"/>
      <c r="C95" s="188"/>
      <c r="D95" s="189" t="s">
        <v>75</v>
      </c>
      <c r="E95" s="201" t="s">
        <v>155</v>
      </c>
      <c r="F95" s="201" t="s">
        <v>156</v>
      </c>
      <c r="G95" s="188"/>
      <c r="H95" s="188"/>
      <c r="I95" s="191"/>
      <c r="J95" s="202">
        <f>BK95</f>
        <v>0</v>
      </c>
      <c r="K95" s="188"/>
      <c r="L95" s="193"/>
      <c r="M95" s="194"/>
      <c r="N95" s="195"/>
      <c r="O95" s="195"/>
      <c r="P95" s="196">
        <f>SUM(P96:P111)</f>
        <v>0</v>
      </c>
      <c r="Q95" s="195"/>
      <c r="R95" s="196">
        <f>SUM(R96:R111)</f>
        <v>0</v>
      </c>
      <c r="S95" s="195"/>
      <c r="T95" s="197">
        <f>SUM(T96:T111)</f>
        <v>0</v>
      </c>
      <c r="AR95" s="198" t="s">
        <v>83</v>
      </c>
      <c r="AT95" s="199" t="s">
        <v>75</v>
      </c>
      <c r="AU95" s="199" t="s">
        <v>85</v>
      </c>
      <c r="AY95" s="198" t="s">
        <v>153</v>
      </c>
      <c r="BK95" s="200">
        <f>SUM(BK96:BK111)</f>
        <v>0</v>
      </c>
    </row>
    <row r="96" spans="2:65" s="1" customFormat="1" ht="16.5" customHeight="1">
      <c r="B96" s="41"/>
      <c r="C96" s="203" t="s">
        <v>83</v>
      </c>
      <c r="D96" s="203" t="s">
        <v>157</v>
      </c>
      <c r="E96" s="204" t="s">
        <v>158</v>
      </c>
      <c r="F96" s="205" t="s">
        <v>159</v>
      </c>
      <c r="G96" s="206" t="s">
        <v>160</v>
      </c>
      <c r="H96" s="207">
        <v>113.333</v>
      </c>
      <c r="I96" s="208"/>
      <c r="J96" s="209">
        <f>ROUND(I96*H96,2)</f>
        <v>0</v>
      </c>
      <c r="K96" s="205" t="s">
        <v>161</v>
      </c>
      <c r="L96" s="61"/>
      <c r="M96" s="210" t="s">
        <v>21</v>
      </c>
      <c r="N96" s="211" t="s">
        <v>47</v>
      </c>
      <c r="O96" s="42"/>
      <c r="P96" s="212">
        <f>O96*H96</f>
        <v>0</v>
      </c>
      <c r="Q96" s="212">
        <v>0</v>
      </c>
      <c r="R96" s="212">
        <f>Q96*H96</f>
        <v>0</v>
      </c>
      <c r="S96" s="212">
        <v>0</v>
      </c>
      <c r="T96" s="213">
        <f>S96*H96</f>
        <v>0</v>
      </c>
      <c r="AR96" s="24" t="s">
        <v>162</v>
      </c>
      <c r="AT96" s="24" t="s">
        <v>157</v>
      </c>
      <c r="AU96" s="24" t="s">
        <v>163</v>
      </c>
      <c r="AY96" s="24" t="s">
        <v>153</v>
      </c>
      <c r="BE96" s="214">
        <f>IF(N96="základní",J96,0)</f>
        <v>0</v>
      </c>
      <c r="BF96" s="214">
        <f>IF(N96="snížená",J96,0)</f>
        <v>0</v>
      </c>
      <c r="BG96" s="214">
        <f>IF(N96="zákl. přenesená",J96,0)</f>
        <v>0</v>
      </c>
      <c r="BH96" s="214">
        <f>IF(N96="sníž. přenesená",J96,0)</f>
        <v>0</v>
      </c>
      <c r="BI96" s="214">
        <f>IF(N96="nulová",J96,0)</f>
        <v>0</v>
      </c>
      <c r="BJ96" s="24" t="s">
        <v>83</v>
      </c>
      <c r="BK96" s="214">
        <f>ROUND(I96*H96,2)</f>
        <v>0</v>
      </c>
      <c r="BL96" s="24" t="s">
        <v>162</v>
      </c>
      <c r="BM96" s="24" t="s">
        <v>474</v>
      </c>
    </row>
    <row r="97" spans="2:51" s="12" customFormat="1" ht="13.5">
      <c r="B97" s="215"/>
      <c r="C97" s="216"/>
      <c r="D97" s="217" t="s">
        <v>165</v>
      </c>
      <c r="E97" s="218" t="s">
        <v>21</v>
      </c>
      <c r="F97" s="219" t="s">
        <v>166</v>
      </c>
      <c r="G97" s="216"/>
      <c r="H97" s="218" t="s">
        <v>21</v>
      </c>
      <c r="I97" s="220"/>
      <c r="J97" s="216"/>
      <c r="K97" s="216"/>
      <c r="L97" s="221"/>
      <c r="M97" s="222"/>
      <c r="N97" s="223"/>
      <c r="O97" s="223"/>
      <c r="P97" s="223"/>
      <c r="Q97" s="223"/>
      <c r="R97" s="223"/>
      <c r="S97" s="223"/>
      <c r="T97" s="224"/>
      <c r="AT97" s="225" t="s">
        <v>165</v>
      </c>
      <c r="AU97" s="225" t="s">
        <v>163</v>
      </c>
      <c r="AV97" s="12" t="s">
        <v>83</v>
      </c>
      <c r="AW97" s="12" t="s">
        <v>41</v>
      </c>
      <c r="AX97" s="12" t="s">
        <v>76</v>
      </c>
      <c r="AY97" s="225" t="s">
        <v>153</v>
      </c>
    </row>
    <row r="98" spans="2:51" s="13" customFormat="1" ht="13.5">
      <c r="B98" s="226"/>
      <c r="C98" s="227"/>
      <c r="D98" s="217" t="s">
        <v>165</v>
      </c>
      <c r="E98" s="228" t="s">
        <v>21</v>
      </c>
      <c r="F98" s="229" t="s">
        <v>475</v>
      </c>
      <c r="G98" s="227"/>
      <c r="H98" s="230">
        <v>105.24</v>
      </c>
      <c r="I98" s="231"/>
      <c r="J98" s="227"/>
      <c r="K98" s="227"/>
      <c r="L98" s="232"/>
      <c r="M98" s="233"/>
      <c r="N98" s="234"/>
      <c r="O98" s="234"/>
      <c r="P98" s="234"/>
      <c r="Q98" s="234"/>
      <c r="R98" s="234"/>
      <c r="S98" s="234"/>
      <c r="T98" s="235"/>
      <c r="AT98" s="236" t="s">
        <v>165</v>
      </c>
      <c r="AU98" s="236" t="s">
        <v>163</v>
      </c>
      <c r="AV98" s="13" t="s">
        <v>85</v>
      </c>
      <c r="AW98" s="13" t="s">
        <v>41</v>
      </c>
      <c r="AX98" s="13" t="s">
        <v>76</v>
      </c>
      <c r="AY98" s="236" t="s">
        <v>153</v>
      </c>
    </row>
    <row r="99" spans="2:51" s="13" customFormat="1" ht="13.5">
      <c r="B99" s="226"/>
      <c r="C99" s="227"/>
      <c r="D99" s="217" t="s">
        <v>165</v>
      </c>
      <c r="E99" s="228" t="s">
        <v>21</v>
      </c>
      <c r="F99" s="229" t="s">
        <v>476</v>
      </c>
      <c r="G99" s="227"/>
      <c r="H99" s="230">
        <v>8.093</v>
      </c>
      <c r="I99" s="231"/>
      <c r="J99" s="227"/>
      <c r="K99" s="227"/>
      <c r="L99" s="232"/>
      <c r="M99" s="233"/>
      <c r="N99" s="234"/>
      <c r="O99" s="234"/>
      <c r="P99" s="234"/>
      <c r="Q99" s="234"/>
      <c r="R99" s="234"/>
      <c r="S99" s="234"/>
      <c r="T99" s="235"/>
      <c r="AT99" s="236" t="s">
        <v>165</v>
      </c>
      <c r="AU99" s="236" t="s">
        <v>163</v>
      </c>
      <c r="AV99" s="13" t="s">
        <v>85</v>
      </c>
      <c r="AW99" s="13" t="s">
        <v>41</v>
      </c>
      <c r="AX99" s="13" t="s">
        <v>76</v>
      </c>
      <c r="AY99" s="236" t="s">
        <v>153</v>
      </c>
    </row>
    <row r="100" spans="2:51" s="14" customFormat="1" ht="13.5">
      <c r="B100" s="237"/>
      <c r="C100" s="238"/>
      <c r="D100" s="217" t="s">
        <v>165</v>
      </c>
      <c r="E100" s="239" t="s">
        <v>21</v>
      </c>
      <c r="F100" s="240" t="s">
        <v>182</v>
      </c>
      <c r="G100" s="238"/>
      <c r="H100" s="241">
        <v>113.333</v>
      </c>
      <c r="I100" s="242"/>
      <c r="J100" s="238"/>
      <c r="K100" s="238"/>
      <c r="L100" s="243"/>
      <c r="M100" s="244"/>
      <c r="N100" s="245"/>
      <c r="O100" s="245"/>
      <c r="P100" s="245"/>
      <c r="Q100" s="245"/>
      <c r="R100" s="245"/>
      <c r="S100" s="245"/>
      <c r="T100" s="246"/>
      <c r="AT100" s="247" t="s">
        <v>165</v>
      </c>
      <c r="AU100" s="247" t="s">
        <v>163</v>
      </c>
      <c r="AV100" s="14" t="s">
        <v>162</v>
      </c>
      <c r="AW100" s="14" t="s">
        <v>41</v>
      </c>
      <c r="AX100" s="14" t="s">
        <v>83</v>
      </c>
      <c r="AY100" s="247" t="s">
        <v>153</v>
      </c>
    </row>
    <row r="101" spans="2:65" s="1" customFormat="1" ht="16.5" customHeight="1">
      <c r="B101" s="41"/>
      <c r="C101" s="203" t="s">
        <v>85</v>
      </c>
      <c r="D101" s="203" t="s">
        <v>157</v>
      </c>
      <c r="E101" s="204" t="s">
        <v>168</v>
      </c>
      <c r="F101" s="205" t="s">
        <v>169</v>
      </c>
      <c r="G101" s="206" t="s">
        <v>160</v>
      </c>
      <c r="H101" s="207">
        <v>113.333</v>
      </c>
      <c r="I101" s="208"/>
      <c r="J101" s="209">
        <f>ROUND(I101*H101,2)</f>
        <v>0</v>
      </c>
      <c r="K101" s="205" t="s">
        <v>161</v>
      </c>
      <c r="L101" s="61"/>
      <c r="M101" s="210" t="s">
        <v>21</v>
      </c>
      <c r="N101" s="211" t="s">
        <v>47</v>
      </c>
      <c r="O101" s="42"/>
      <c r="P101" s="212">
        <f>O101*H101</f>
        <v>0</v>
      </c>
      <c r="Q101" s="212">
        <v>0</v>
      </c>
      <c r="R101" s="212">
        <f>Q101*H101</f>
        <v>0</v>
      </c>
      <c r="S101" s="212">
        <v>0</v>
      </c>
      <c r="T101" s="213">
        <f>S101*H101</f>
        <v>0</v>
      </c>
      <c r="AR101" s="24" t="s">
        <v>162</v>
      </c>
      <c r="AT101" s="24" t="s">
        <v>157</v>
      </c>
      <c r="AU101" s="24" t="s">
        <v>163</v>
      </c>
      <c r="AY101" s="24" t="s">
        <v>153</v>
      </c>
      <c r="BE101" s="214">
        <f>IF(N101="základní",J101,0)</f>
        <v>0</v>
      </c>
      <c r="BF101" s="214">
        <f>IF(N101="snížená",J101,0)</f>
        <v>0</v>
      </c>
      <c r="BG101" s="214">
        <f>IF(N101="zákl. přenesená",J101,0)</f>
        <v>0</v>
      </c>
      <c r="BH101" s="214">
        <f>IF(N101="sníž. přenesená",J101,0)</f>
        <v>0</v>
      </c>
      <c r="BI101" s="214">
        <f>IF(N101="nulová",J101,0)</f>
        <v>0</v>
      </c>
      <c r="BJ101" s="24" t="s">
        <v>83</v>
      </c>
      <c r="BK101" s="214">
        <f>ROUND(I101*H101,2)</f>
        <v>0</v>
      </c>
      <c r="BL101" s="24" t="s">
        <v>162</v>
      </c>
      <c r="BM101" s="24" t="s">
        <v>170</v>
      </c>
    </row>
    <row r="102" spans="2:51" s="13" customFormat="1" ht="13.5">
      <c r="B102" s="226"/>
      <c r="C102" s="227"/>
      <c r="D102" s="217" t="s">
        <v>165</v>
      </c>
      <c r="E102" s="228" t="s">
        <v>21</v>
      </c>
      <c r="F102" s="229" t="s">
        <v>475</v>
      </c>
      <c r="G102" s="227"/>
      <c r="H102" s="230">
        <v>105.24</v>
      </c>
      <c r="I102" s="231"/>
      <c r="J102" s="227"/>
      <c r="K102" s="227"/>
      <c r="L102" s="232"/>
      <c r="M102" s="233"/>
      <c r="N102" s="234"/>
      <c r="O102" s="234"/>
      <c r="P102" s="234"/>
      <c r="Q102" s="234"/>
      <c r="R102" s="234"/>
      <c r="S102" s="234"/>
      <c r="T102" s="235"/>
      <c r="AT102" s="236" t="s">
        <v>165</v>
      </c>
      <c r="AU102" s="236" t="s">
        <v>163</v>
      </c>
      <c r="AV102" s="13" t="s">
        <v>85</v>
      </c>
      <c r="AW102" s="13" t="s">
        <v>41</v>
      </c>
      <c r="AX102" s="13" t="s">
        <v>76</v>
      </c>
      <c r="AY102" s="236" t="s">
        <v>153</v>
      </c>
    </row>
    <row r="103" spans="2:51" s="13" customFormat="1" ht="13.5">
      <c r="B103" s="226"/>
      <c r="C103" s="227"/>
      <c r="D103" s="217" t="s">
        <v>165</v>
      </c>
      <c r="E103" s="228" t="s">
        <v>21</v>
      </c>
      <c r="F103" s="229" t="s">
        <v>477</v>
      </c>
      <c r="G103" s="227"/>
      <c r="H103" s="230">
        <v>8.093</v>
      </c>
      <c r="I103" s="231"/>
      <c r="J103" s="227"/>
      <c r="K103" s="227"/>
      <c r="L103" s="232"/>
      <c r="M103" s="233"/>
      <c r="N103" s="234"/>
      <c r="O103" s="234"/>
      <c r="P103" s="234"/>
      <c r="Q103" s="234"/>
      <c r="R103" s="234"/>
      <c r="S103" s="234"/>
      <c r="T103" s="235"/>
      <c r="AT103" s="236" t="s">
        <v>165</v>
      </c>
      <c r="AU103" s="236" t="s">
        <v>163</v>
      </c>
      <c r="AV103" s="13" t="s">
        <v>85</v>
      </c>
      <c r="AW103" s="13" t="s">
        <v>41</v>
      </c>
      <c r="AX103" s="13" t="s">
        <v>76</v>
      </c>
      <c r="AY103" s="236" t="s">
        <v>153</v>
      </c>
    </row>
    <row r="104" spans="2:51" s="14" customFormat="1" ht="13.5">
      <c r="B104" s="237"/>
      <c r="C104" s="238"/>
      <c r="D104" s="217" t="s">
        <v>165</v>
      </c>
      <c r="E104" s="239" t="s">
        <v>21</v>
      </c>
      <c r="F104" s="240" t="s">
        <v>182</v>
      </c>
      <c r="G104" s="238"/>
      <c r="H104" s="241">
        <v>113.333</v>
      </c>
      <c r="I104" s="242"/>
      <c r="J104" s="238"/>
      <c r="K104" s="238"/>
      <c r="L104" s="243"/>
      <c r="M104" s="244"/>
      <c r="N104" s="245"/>
      <c r="O104" s="245"/>
      <c r="P104" s="245"/>
      <c r="Q104" s="245"/>
      <c r="R104" s="245"/>
      <c r="S104" s="245"/>
      <c r="T104" s="246"/>
      <c r="AT104" s="247" t="s">
        <v>165</v>
      </c>
      <c r="AU104" s="247" t="s">
        <v>163</v>
      </c>
      <c r="AV104" s="14" t="s">
        <v>162</v>
      </c>
      <c r="AW104" s="14" t="s">
        <v>41</v>
      </c>
      <c r="AX104" s="14" t="s">
        <v>83</v>
      </c>
      <c r="AY104" s="247" t="s">
        <v>153</v>
      </c>
    </row>
    <row r="105" spans="2:65" s="1" customFormat="1" ht="16.5" customHeight="1">
      <c r="B105" s="41"/>
      <c r="C105" s="203" t="s">
        <v>163</v>
      </c>
      <c r="D105" s="203" t="s">
        <v>157</v>
      </c>
      <c r="E105" s="204" t="s">
        <v>171</v>
      </c>
      <c r="F105" s="205" t="s">
        <v>172</v>
      </c>
      <c r="G105" s="206" t="s">
        <v>160</v>
      </c>
      <c r="H105" s="207">
        <v>113.333</v>
      </c>
      <c r="I105" s="208"/>
      <c r="J105" s="209">
        <f>ROUND(I105*H105,2)</f>
        <v>0</v>
      </c>
      <c r="K105" s="205" t="s">
        <v>21</v>
      </c>
      <c r="L105" s="61"/>
      <c r="M105" s="210" t="s">
        <v>21</v>
      </c>
      <c r="N105" s="211" t="s">
        <v>47</v>
      </c>
      <c r="O105" s="42"/>
      <c r="P105" s="212">
        <f>O105*H105</f>
        <v>0</v>
      </c>
      <c r="Q105" s="212">
        <v>0</v>
      </c>
      <c r="R105" s="212">
        <f>Q105*H105</f>
        <v>0</v>
      </c>
      <c r="S105" s="212">
        <v>0</v>
      </c>
      <c r="T105" s="213">
        <f>S105*H105</f>
        <v>0</v>
      </c>
      <c r="AR105" s="24" t="s">
        <v>162</v>
      </c>
      <c r="AT105" s="24" t="s">
        <v>157</v>
      </c>
      <c r="AU105" s="24" t="s">
        <v>163</v>
      </c>
      <c r="AY105" s="24" t="s">
        <v>153</v>
      </c>
      <c r="BE105" s="214">
        <f>IF(N105="základní",J105,0)</f>
        <v>0</v>
      </c>
      <c r="BF105" s="214">
        <f>IF(N105="snížená",J105,0)</f>
        <v>0</v>
      </c>
      <c r="BG105" s="214">
        <f>IF(N105="zákl. přenesená",J105,0)</f>
        <v>0</v>
      </c>
      <c r="BH105" s="214">
        <f>IF(N105="sníž. přenesená",J105,0)</f>
        <v>0</v>
      </c>
      <c r="BI105" s="214">
        <f>IF(N105="nulová",J105,0)</f>
        <v>0</v>
      </c>
      <c r="BJ105" s="24" t="s">
        <v>83</v>
      </c>
      <c r="BK105" s="214">
        <f>ROUND(I105*H105,2)</f>
        <v>0</v>
      </c>
      <c r="BL105" s="24" t="s">
        <v>162</v>
      </c>
      <c r="BM105" s="24" t="s">
        <v>173</v>
      </c>
    </row>
    <row r="106" spans="2:51" s="13" customFormat="1" ht="13.5">
      <c r="B106" s="226"/>
      <c r="C106" s="227"/>
      <c r="D106" s="217" t="s">
        <v>165</v>
      </c>
      <c r="E106" s="228" t="s">
        <v>21</v>
      </c>
      <c r="F106" s="229" t="s">
        <v>478</v>
      </c>
      <c r="G106" s="227"/>
      <c r="H106" s="230">
        <v>113.333</v>
      </c>
      <c r="I106" s="231"/>
      <c r="J106" s="227"/>
      <c r="K106" s="227"/>
      <c r="L106" s="232"/>
      <c r="M106" s="233"/>
      <c r="N106" s="234"/>
      <c r="O106" s="234"/>
      <c r="P106" s="234"/>
      <c r="Q106" s="234"/>
      <c r="R106" s="234"/>
      <c r="S106" s="234"/>
      <c r="T106" s="235"/>
      <c r="AT106" s="236" t="s">
        <v>165</v>
      </c>
      <c r="AU106" s="236" t="s">
        <v>163</v>
      </c>
      <c r="AV106" s="13" t="s">
        <v>85</v>
      </c>
      <c r="AW106" s="13" t="s">
        <v>41</v>
      </c>
      <c r="AX106" s="13" t="s">
        <v>83</v>
      </c>
      <c r="AY106" s="236" t="s">
        <v>153</v>
      </c>
    </row>
    <row r="107" spans="2:65" s="1" customFormat="1" ht="16.5" customHeight="1">
      <c r="B107" s="41"/>
      <c r="C107" s="203" t="s">
        <v>162</v>
      </c>
      <c r="D107" s="203" t="s">
        <v>157</v>
      </c>
      <c r="E107" s="204" t="s">
        <v>175</v>
      </c>
      <c r="F107" s="205" t="s">
        <v>176</v>
      </c>
      <c r="G107" s="206" t="s">
        <v>177</v>
      </c>
      <c r="H107" s="207">
        <v>89.6</v>
      </c>
      <c r="I107" s="208"/>
      <c r="J107" s="209">
        <f>ROUND(I107*H107,2)</f>
        <v>0</v>
      </c>
      <c r="K107" s="205" t="s">
        <v>21</v>
      </c>
      <c r="L107" s="61"/>
      <c r="M107" s="210" t="s">
        <v>21</v>
      </c>
      <c r="N107" s="211" t="s">
        <v>47</v>
      </c>
      <c r="O107" s="42"/>
      <c r="P107" s="212">
        <f>O107*H107</f>
        <v>0</v>
      </c>
      <c r="Q107" s="212">
        <v>0</v>
      </c>
      <c r="R107" s="212">
        <f>Q107*H107</f>
        <v>0</v>
      </c>
      <c r="S107" s="212">
        <v>0</v>
      </c>
      <c r="T107" s="213">
        <f>S107*H107</f>
        <v>0</v>
      </c>
      <c r="AR107" s="24" t="s">
        <v>162</v>
      </c>
      <c r="AT107" s="24" t="s">
        <v>157</v>
      </c>
      <c r="AU107" s="24" t="s">
        <v>163</v>
      </c>
      <c r="AY107" s="24" t="s">
        <v>153</v>
      </c>
      <c r="BE107" s="214">
        <f>IF(N107="základní",J107,0)</f>
        <v>0</v>
      </c>
      <c r="BF107" s="214">
        <f>IF(N107="snížená",J107,0)</f>
        <v>0</v>
      </c>
      <c r="BG107" s="214">
        <f>IF(N107="zákl. přenesená",J107,0)</f>
        <v>0</v>
      </c>
      <c r="BH107" s="214">
        <f>IF(N107="sníž. přenesená",J107,0)</f>
        <v>0</v>
      </c>
      <c r="BI107" s="214">
        <f>IF(N107="nulová",J107,0)</f>
        <v>0</v>
      </c>
      <c r="BJ107" s="24" t="s">
        <v>83</v>
      </c>
      <c r="BK107" s="214">
        <f>ROUND(I107*H107,2)</f>
        <v>0</v>
      </c>
      <c r="BL107" s="24" t="s">
        <v>162</v>
      </c>
      <c r="BM107" s="24" t="s">
        <v>178</v>
      </c>
    </row>
    <row r="108" spans="2:51" s="12" customFormat="1" ht="13.5">
      <c r="B108" s="215"/>
      <c r="C108" s="216"/>
      <c r="D108" s="217" t="s">
        <v>165</v>
      </c>
      <c r="E108" s="218" t="s">
        <v>21</v>
      </c>
      <c r="F108" s="219" t="s">
        <v>479</v>
      </c>
      <c r="G108" s="216"/>
      <c r="H108" s="218" t="s">
        <v>21</v>
      </c>
      <c r="I108" s="220"/>
      <c r="J108" s="216"/>
      <c r="K108" s="216"/>
      <c r="L108" s="221"/>
      <c r="M108" s="222"/>
      <c r="N108" s="223"/>
      <c r="O108" s="223"/>
      <c r="P108" s="223"/>
      <c r="Q108" s="223"/>
      <c r="R108" s="223"/>
      <c r="S108" s="223"/>
      <c r="T108" s="224"/>
      <c r="AT108" s="225" t="s">
        <v>165</v>
      </c>
      <c r="AU108" s="225" t="s">
        <v>163</v>
      </c>
      <c r="AV108" s="12" t="s">
        <v>83</v>
      </c>
      <c r="AW108" s="12" t="s">
        <v>41</v>
      </c>
      <c r="AX108" s="12" t="s">
        <v>76</v>
      </c>
      <c r="AY108" s="225" t="s">
        <v>153</v>
      </c>
    </row>
    <row r="109" spans="2:51" s="13" customFormat="1" ht="13.5">
      <c r="B109" s="226"/>
      <c r="C109" s="227"/>
      <c r="D109" s="217" t="s">
        <v>165</v>
      </c>
      <c r="E109" s="228" t="s">
        <v>21</v>
      </c>
      <c r="F109" s="229" t="s">
        <v>480</v>
      </c>
      <c r="G109" s="227"/>
      <c r="H109" s="230">
        <v>57.6</v>
      </c>
      <c r="I109" s="231"/>
      <c r="J109" s="227"/>
      <c r="K109" s="227"/>
      <c r="L109" s="232"/>
      <c r="M109" s="233"/>
      <c r="N109" s="234"/>
      <c r="O109" s="234"/>
      <c r="P109" s="234"/>
      <c r="Q109" s="234"/>
      <c r="R109" s="234"/>
      <c r="S109" s="234"/>
      <c r="T109" s="235"/>
      <c r="AT109" s="236" t="s">
        <v>165</v>
      </c>
      <c r="AU109" s="236" t="s">
        <v>163</v>
      </c>
      <c r="AV109" s="13" t="s">
        <v>85</v>
      </c>
      <c r="AW109" s="13" t="s">
        <v>41</v>
      </c>
      <c r="AX109" s="13" t="s">
        <v>76</v>
      </c>
      <c r="AY109" s="236" t="s">
        <v>153</v>
      </c>
    </row>
    <row r="110" spans="2:51" s="13" customFormat="1" ht="13.5">
      <c r="B110" s="226"/>
      <c r="C110" s="227"/>
      <c r="D110" s="217" t="s">
        <v>165</v>
      </c>
      <c r="E110" s="228" t="s">
        <v>21</v>
      </c>
      <c r="F110" s="229" t="s">
        <v>481</v>
      </c>
      <c r="G110" s="227"/>
      <c r="H110" s="230">
        <v>32</v>
      </c>
      <c r="I110" s="231"/>
      <c r="J110" s="227"/>
      <c r="K110" s="227"/>
      <c r="L110" s="232"/>
      <c r="M110" s="233"/>
      <c r="N110" s="234"/>
      <c r="O110" s="234"/>
      <c r="P110" s="234"/>
      <c r="Q110" s="234"/>
      <c r="R110" s="234"/>
      <c r="S110" s="234"/>
      <c r="T110" s="235"/>
      <c r="AT110" s="236" t="s">
        <v>165</v>
      </c>
      <c r="AU110" s="236" t="s">
        <v>163</v>
      </c>
      <c r="AV110" s="13" t="s">
        <v>85</v>
      </c>
      <c r="AW110" s="13" t="s">
        <v>41</v>
      </c>
      <c r="AX110" s="13" t="s">
        <v>76</v>
      </c>
      <c r="AY110" s="236" t="s">
        <v>153</v>
      </c>
    </row>
    <row r="111" spans="2:51" s="14" customFormat="1" ht="13.5">
      <c r="B111" s="237"/>
      <c r="C111" s="238"/>
      <c r="D111" s="217" t="s">
        <v>165</v>
      </c>
      <c r="E111" s="239" t="s">
        <v>21</v>
      </c>
      <c r="F111" s="240" t="s">
        <v>182</v>
      </c>
      <c r="G111" s="238"/>
      <c r="H111" s="241">
        <v>89.6</v>
      </c>
      <c r="I111" s="242"/>
      <c r="J111" s="238"/>
      <c r="K111" s="238"/>
      <c r="L111" s="243"/>
      <c r="M111" s="244"/>
      <c r="N111" s="245"/>
      <c r="O111" s="245"/>
      <c r="P111" s="245"/>
      <c r="Q111" s="245"/>
      <c r="R111" s="245"/>
      <c r="S111" s="245"/>
      <c r="T111" s="246"/>
      <c r="AT111" s="247" t="s">
        <v>165</v>
      </c>
      <c r="AU111" s="247" t="s">
        <v>163</v>
      </c>
      <c r="AV111" s="14" t="s">
        <v>162</v>
      </c>
      <c r="AW111" s="14" t="s">
        <v>41</v>
      </c>
      <c r="AX111" s="14" t="s">
        <v>83</v>
      </c>
      <c r="AY111" s="247" t="s">
        <v>153</v>
      </c>
    </row>
    <row r="112" spans="2:63" s="11" customFormat="1" ht="22.35" customHeight="1">
      <c r="B112" s="187"/>
      <c r="C112" s="188"/>
      <c r="D112" s="189" t="s">
        <v>75</v>
      </c>
      <c r="E112" s="201" t="s">
        <v>482</v>
      </c>
      <c r="F112" s="201" t="s">
        <v>483</v>
      </c>
      <c r="G112" s="188"/>
      <c r="H112" s="188"/>
      <c r="I112" s="191"/>
      <c r="J112" s="202">
        <f>BK112</f>
        <v>0</v>
      </c>
      <c r="K112" s="188"/>
      <c r="L112" s="193"/>
      <c r="M112" s="194"/>
      <c r="N112" s="195"/>
      <c r="O112" s="195"/>
      <c r="P112" s="196">
        <f>SUM(P113:P133)</f>
        <v>0</v>
      </c>
      <c r="Q112" s="195"/>
      <c r="R112" s="196">
        <f>SUM(R113:R133)</f>
        <v>162.852</v>
      </c>
      <c r="S112" s="195"/>
      <c r="T112" s="197">
        <f>SUM(T113:T133)</f>
        <v>0</v>
      </c>
      <c r="AR112" s="198" t="s">
        <v>83</v>
      </c>
      <c r="AT112" s="199" t="s">
        <v>75</v>
      </c>
      <c r="AU112" s="199" t="s">
        <v>85</v>
      </c>
      <c r="AY112" s="198" t="s">
        <v>153</v>
      </c>
      <c r="BK112" s="200">
        <f>SUM(BK113:BK133)</f>
        <v>0</v>
      </c>
    </row>
    <row r="113" spans="2:65" s="1" customFormat="1" ht="16.5" customHeight="1">
      <c r="B113" s="41"/>
      <c r="C113" s="203" t="s">
        <v>185</v>
      </c>
      <c r="D113" s="203" t="s">
        <v>157</v>
      </c>
      <c r="E113" s="204" t="s">
        <v>484</v>
      </c>
      <c r="F113" s="205" t="s">
        <v>485</v>
      </c>
      <c r="G113" s="206" t="s">
        <v>160</v>
      </c>
      <c r="H113" s="207">
        <v>105.24</v>
      </c>
      <c r="I113" s="208"/>
      <c r="J113" s="209">
        <f>ROUND(I113*H113,2)</f>
        <v>0</v>
      </c>
      <c r="K113" s="205" t="s">
        <v>161</v>
      </c>
      <c r="L113" s="61"/>
      <c r="M113" s="210" t="s">
        <v>21</v>
      </c>
      <c r="N113" s="211" t="s">
        <v>47</v>
      </c>
      <c r="O113" s="42"/>
      <c r="P113" s="212">
        <f>O113*H113</f>
        <v>0</v>
      </c>
      <c r="Q113" s="212">
        <v>0</v>
      </c>
      <c r="R113" s="212">
        <f>Q113*H113</f>
        <v>0</v>
      </c>
      <c r="S113" s="212">
        <v>0</v>
      </c>
      <c r="T113" s="213">
        <f>S113*H113</f>
        <v>0</v>
      </c>
      <c r="AR113" s="24" t="s">
        <v>162</v>
      </c>
      <c r="AT113" s="24" t="s">
        <v>157</v>
      </c>
      <c r="AU113" s="24" t="s">
        <v>163</v>
      </c>
      <c r="AY113" s="24" t="s">
        <v>153</v>
      </c>
      <c r="BE113" s="214">
        <f>IF(N113="základní",J113,0)</f>
        <v>0</v>
      </c>
      <c r="BF113" s="214">
        <f>IF(N113="snížená",J113,0)</f>
        <v>0</v>
      </c>
      <c r="BG113" s="214">
        <f>IF(N113="zákl. přenesená",J113,0)</f>
        <v>0</v>
      </c>
      <c r="BH113" s="214">
        <f>IF(N113="sníž. přenesená",J113,0)</f>
        <v>0</v>
      </c>
      <c r="BI113" s="214">
        <f>IF(N113="nulová",J113,0)</f>
        <v>0</v>
      </c>
      <c r="BJ113" s="24" t="s">
        <v>83</v>
      </c>
      <c r="BK113" s="214">
        <f>ROUND(I113*H113,2)</f>
        <v>0</v>
      </c>
      <c r="BL113" s="24" t="s">
        <v>162</v>
      </c>
      <c r="BM113" s="24" t="s">
        <v>486</v>
      </c>
    </row>
    <row r="114" spans="2:51" s="13" customFormat="1" ht="13.5">
      <c r="B114" s="226"/>
      <c r="C114" s="227"/>
      <c r="D114" s="217" t="s">
        <v>165</v>
      </c>
      <c r="E114" s="228" t="s">
        <v>21</v>
      </c>
      <c r="F114" s="229" t="s">
        <v>487</v>
      </c>
      <c r="G114" s="227"/>
      <c r="H114" s="230">
        <v>62.04</v>
      </c>
      <c r="I114" s="231"/>
      <c r="J114" s="227"/>
      <c r="K114" s="227"/>
      <c r="L114" s="232"/>
      <c r="M114" s="233"/>
      <c r="N114" s="234"/>
      <c r="O114" s="234"/>
      <c r="P114" s="234"/>
      <c r="Q114" s="234"/>
      <c r="R114" s="234"/>
      <c r="S114" s="234"/>
      <c r="T114" s="235"/>
      <c r="AT114" s="236" t="s">
        <v>165</v>
      </c>
      <c r="AU114" s="236" t="s">
        <v>163</v>
      </c>
      <c r="AV114" s="13" t="s">
        <v>85</v>
      </c>
      <c r="AW114" s="13" t="s">
        <v>41</v>
      </c>
      <c r="AX114" s="13" t="s">
        <v>76</v>
      </c>
      <c r="AY114" s="236" t="s">
        <v>153</v>
      </c>
    </row>
    <row r="115" spans="2:51" s="13" customFormat="1" ht="13.5">
      <c r="B115" s="226"/>
      <c r="C115" s="227"/>
      <c r="D115" s="217" t="s">
        <v>165</v>
      </c>
      <c r="E115" s="228" t="s">
        <v>21</v>
      </c>
      <c r="F115" s="229" t="s">
        <v>488</v>
      </c>
      <c r="G115" s="227"/>
      <c r="H115" s="230">
        <v>43.2</v>
      </c>
      <c r="I115" s="231"/>
      <c r="J115" s="227"/>
      <c r="K115" s="227"/>
      <c r="L115" s="232"/>
      <c r="M115" s="233"/>
      <c r="N115" s="234"/>
      <c r="O115" s="234"/>
      <c r="P115" s="234"/>
      <c r="Q115" s="234"/>
      <c r="R115" s="234"/>
      <c r="S115" s="234"/>
      <c r="T115" s="235"/>
      <c r="AT115" s="236" t="s">
        <v>165</v>
      </c>
      <c r="AU115" s="236" t="s">
        <v>163</v>
      </c>
      <c r="AV115" s="13" t="s">
        <v>85</v>
      </c>
      <c r="AW115" s="13" t="s">
        <v>41</v>
      </c>
      <c r="AX115" s="13" t="s">
        <v>76</v>
      </c>
      <c r="AY115" s="236" t="s">
        <v>153</v>
      </c>
    </row>
    <row r="116" spans="2:51" s="14" customFormat="1" ht="13.5">
      <c r="B116" s="237"/>
      <c r="C116" s="238"/>
      <c r="D116" s="217" t="s">
        <v>165</v>
      </c>
      <c r="E116" s="239" t="s">
        <v>21</v>
      </c>
      <c r="F116" s="240" t="s">
        <v>182</v>
      </c>
      <c r="G116" s="238"/>
      <c r="H116" s="241">
        <v>105.24</v>
      </c>
      <c r="I116" s="242"/>
      <c r="J116" s="238"/>
      <c r="K116" s="238"/>
      <c r="L116" s="243"/>
      <c r="M116" s="244"/>
      <c r="N116" s="245"/>
      <c r="O116" s="245"/>
      <c r="P116" s="245"/>
      <c r="Q116" s="245"/>
      <c r="R116" s="245"/>
      <c r="S116" s="245"/>
      <c r="T116" s="246"/>
      <c r="AT116" s="247" t="s">
        <v>165</v>
      </c>
      <c r="AU116" s="247" t="s">
        <v>163</v>
      </c>
      <c r="AV116" s="14" t="s">
        <v>162</v>
      </c>
      <c r="AW116" s="14" t="s">
        <v>41</v>
      </c>
      <c r="AX116" s="14" t="s">
        <v>83</v>
      </c>
      <c r="AY116" s="247" t="s">
        <v>153</v>
      </c>
    </row>
    <row r="117" spans="2:65" s="1" customFormat="1" ht="16.5" customHeight="1">
      <c r="B117" s="41"/>
      <c r="C117" s="203" t="s">
        <v>191</v>
      </c>
      <c r="D117" s="203" t="s">
        <v>157</v>
      </c>
      <c r="E117" s="204" t="s">
        <v>489</v>
      </c>
      <c r="F117" s="205" t="s">
        <v>490</v>
      </c>
      <c r="G117" s="206" t="s">
        <v>160</v>
      </c>
      <c r="H117" s="207">
        <v>105.24</v>
      </c>
      <c r="I117" s="208"/>
      <c r="J117" s="209">
        <f>ROUND(I117*H117,2)</f>
        <v>0</v>
      </c>
      <c r="K117" s="205" t="s">
        <v>161</v>
      </c>
      <c r="L117" s="61"/>
      <c r="M117" s="210" t="s">
        <v>21</v>
      </c>
      <c r="N117" s="211" t="s">
        <v>47</v>
      </c>
      <c r="O117" s="42"/>
      <c r="P117" s="212">
        <f>O117*H117</f>
        <v>0</v>
      </c>
      <c r="Q117" s="212">
        <v>0</v>
      </c>
      <c r="R117" s="212">
        <f>Q117*H117</f>
        <v>0</v>
      </c>
      <c r="S117" s="212">
        <v>0</v>
      </c>
      <c r="T117" s="213">
        <f>S117*H117</f>
        <v>0</v>
      </c>
      <c r="AR117" s="24" t="s">
        <v>162</v>
      </c>
      <c r="AT117" s="24" t="s">
        <v>157</v>
      </c>
      <c r="AU117" s="24" t="s">
        <v>163</v>
      </c>
      <c r="AY117" s="24" t="s">
        <v>153</v>
      </c>
      <c r="BE117" s="214">
        <f>IF(N117="základní",J117,0)</f>
        <v>0</v>
      </c>
      <c r="BF117" s="214">
        <f>IF(N117="snížená",J117,0)</f>
        <v>0</v>
      </c>
      <c r="BG117" s="214">
        <f>IF(N117="zákl. přenesená",J117,0)</f>
        <v>0</v>
      </c>
      <c r="BH117" s="214">
        <f>IF(N117="sníž. přenesená",J117,0)</f>
        <v>0</v>
      </c>
      <c r="BI117" s="214">
        <f>IF(N117="nulová",J117,0)</f>
        <v>0</v>
      </c>
      <c r="BJ117" s="24" t="s">
        <v>83</v>
      </c>
      <c r="BK117" s="214">
        <f>ROUND(I117*H117,2)</f>
        <v>0</v>
      </c>
      <c r="BL117" s="24" t="s">
        <v>162</v>
      </c>
      <c r="BM117" s="24" t="s">
        <v>491</v>
      </c>
    </row>
    <row r="118" spans="2:51" s="13" customFormat="1" ht="13.5">
      <c r="B118" s="226"/>
      <c r="C118" s="227"/>
      <c r="D118" s="217" t="s">
        <v>165</v>
      </c>
      <c r="E118" s="228" t="s">
        <v>21</v>
      </c>
      <c r="F118" s="229" t="s">
        <v>492</v>
      </c>
      <c r="G118" s="227"/>
      <c r="H118" s="230">
        <v>105.24</v>
      </c>
      <c r="I118" s="231"/>
      <c r="J118" s="227"/>
      <c r="K118" s="227"/>
      <c r="L118" s="232"/>
      <c r="M118" s="233"/>
      <c r="N118" s="234"/>
      <c r="O118" s="234"/>
      <c r="P118" s="234"/>
      <c r="Q118" s="234"/>
      <c r="R118" s="234"/>
      <c r="S118" s="234"/>
      <c r="T118" s="235"/>
      <c r="AT118" s="236" t="s">
        <v>165</v>
      </c>
      <c r="AU118" s="236" t="s">
        <v>163</v>
      </c>
      <c r="AV118" s="13" t="s">
        <v>85</v>
      </c>
      <c r="AW118" s="13" t="s">
        <v>41</v>
      </c>
      <c r="AX118" s="13" t="s">
        <v>83</v>
      </c>
      <c r="AY118" s="236" t="s">
        <v>153</v>
      </c>
    </row>
    <row r="119" spans="2:65" s="1" customFormat="1" ht="16.5" customHeight="1">
      <c r="B119" s="41"/>
      <c r="C119" s="203" t="s">
        <v>196</v>
      </c>
      <c r="D119" s="203" t="s">
        <v>157</v>
      </c>
      <c r="E119" s="204" t="s">
        <v>493</v>
      </c>
      <c r="F119" s="205" t="s">
        <v>494</v>
      </c>
      <c r="G119" s="206" t="s">
        <v>160</v>
      </c>
      <c r="H119" s="207">
        <v>8.093</v>
      </c>
      <c r="I119" s="208"/>
      <c r="J119" s="209">
        <f>ROUND(I119*H119,2)</f>
        <v>0</v>
      </c>
      <c r="K119" s="205" t="s">
        <v>161</v>
      </c>
      <c r="L119" s="61"/>
      <c r="M119" s="210" t="s">
        <v>21</v>
      </c>
      <c r="N119" s="211" t="s">
        <v>47</v>
      </c>
      <c r="O119" s="42"/>
      <c r="P119" s="212">
        <f>O119*H119</f>
        <v>0</v>
      </c>
      <c r="Q119" s="212">
        <v>0</v>
      </c>
      <c r="R119" s="212">
        <f>Q119*H119</f>
        <v>0</v>
      </c>
      <c r="S119" s="212">
        <v>0</v>
      </c>
      <c r="T119" s="213">
        <f>S119*H119</f>
        <v>0</v>
      </c>
      <c r="AR119" s="24" t="s">
        <v>162</v>
      </c>
      <c r="AT119" s="24" t="s">
        <v>157</v>
      </c>
      <c r="AU119" s="24" t="s">
        <v>163</v>
      </c>
      <c r="AY119" s="24" t="s">
        <v>153</v>
      </c>
      <c r="BE119" s="214">
        <f>IF(N119="základní",J119,0)</f>
        <v>0</v>
      </c>
      <c r="BF119" s="214">
        <f>IF(N119="snížená",J119,0)</f>
        <v>0</v>
      </c>
      <c r="BG119" s="214">
        <f>IF(N119="zákl. přenesená",J119,0)</f>
        <v>0</v>
      </c>
      <c r="BH119" s="214">
        <f>IF(N119="sníž. přenesená",J119,0)</f>
        <v>0</v>
      </c>
      <c r="BI119" s="214">
        <f>IF(N119="nulová",J119,0)</f>
        <v>0</v>
      </c>
      <c r="BJ119" s="24" t="s">
        <v>83</v>
      </c>
      <c r="BK119" s="214">
        <f>ROUND(I119*H119,2)</f>
        <v>0</v>
      </c>
      <c r="BL119" s="24" t="s">
        <v>162</v>
      </c>
      <c r="BM119" s="24" t="s">
        <v>495</v>
      </c>
    </row>
    <row r="120" spans="2:51" s="13" customFormat="1" ht="13.5">
      <c r="B120" s="226"/>
      <c r="C120" s="227"/>
      <c r="D120" s="217" t="s">
        <v>165</v>
      </c>
      <c r="E120" s="228" t="s">
        <v>21</v>
      </c>
      <c r="F120" s="229" t="s">
        <v>496</v>
      </c>
      <c r="G120" s="227"/>
      <c r="H120" s="230">
        <v>8.0925</v>
      </c>
      <c r="I120" s="231"/>
      <c r="J120" s="227"/>
      <c r="K120" s="227"/>
      <c r="L120" s="232"/>
      <c r="M120" s="233"/>
      <c r="N120" s="234"/>
      <c r="O120" s="234"/>
      <c r="P120" s="234"/>
      <c r="Q120" s="234"/>
      <c r="R120" s="234"/>
      <c r="S120" s="234"/>
      <c r="T120" s="235"/>
      <c r="AT120" s="236" t="s">
        <v>165</v>
      </c>
      <c r="AU120" s="236" t="s">
        <v>163</v>
      </c>
      <c r="AV120" s="13" t="s">
        <v>85</v>
      </c>
      <c r="AW120" s="13" t="s">
        <v>41</v>
      </c>
      <c r="AX120" s="13" t="s">
        <v>83</v>
      </c>
      <c r="AY120" s="236" t="s">
        <v>153</v>
      </c>
    </row>
    <row r="121" spans="2:65" s="1" customFormat="1" ht="16.5" customHeight="1">
      <c r="B121" s="41"/>
      <c r="C121" s="203" t="s">
        <v>202</v>
      </c>
      <c r="D121" s="203" t="s">
        <v>157</v>
      </c>
      <c r="E121" s="204" t="s">
        <v>497</v>
      </c>
      <c r="F121" s="205" t="s">
        <v>498</v>
      </c>
      <c r="G121" s="206" t="s">
        <v>160</v>
      </c>
      <c r="H121" s="207">
        <v>8.093</v>
      </c>
      <c r="I121" s="208"/>
      <c r="J121" s="209">
        <f>ROUND(I121*H121,2)</f>
        <v>0</v>
      </c>
      <c r="K121" s="205" t="s">
        <v>161</v>
      </c>
      <c r="L121" s="61"/>
      <c r="M121" s="210" t="s">
        <v>21</v>
      </c>
      <c r="N121" s="211" t="s">
        <v>47</v>
      </c>
      <c r="O121" s="42"/>
      <c r="P121" s="212">
        <f>O121*H121</f>
        <v>0</v>
      </c>
      <c r="Q121" s="212">
        <v>0</v>
      </c>
      <c r="R121" s="212">
        <f>Q121*H121</f>
        <v>0</v>
      </c>
      <c r="S121" s="212">
        <v>0</v>
      </c>
      <c r="T121" s="213">
        <f>S121*H121</f>
        <v>0</v>
      </c>
      <c r="AR121" s="24" t="s">
        <v>162</v>
      </c>
      <c r="AT121" s="24" t="s">
        <v>157</v>
      </c>
      <c r="AU121" s="24" t="s">
        <v>163</v>
      </c>
      <c r="AY121" s="24" t="s">
        <v>153</v>
      </c>
      <c r="BE121" s="214">
        <f>IF(N121="základní",J121,0)</f>
        <v>0</v>
      </c>
      <c r="BF121" s="214">
        <f>IF(N121="snížená",J121,0)</f>
        <v>0</v>
      </c>
      <c r="BG121" s="214">
        <f>IF(N121="zákl. přenesená",J121,0)</f>
        <v>0</v>
      </c>
      <c r="BH121" s="214">
        <f>IF(N121="sníž. přenesená",J121,0)</f>
        <v>0</v>
      </c>
      <c r="BI121" s="214">
        <f>IF(N121="nulová",J121,0)</f>
        <v>0</v>
      </c>
      <c r="BJ121" s="24" t="s">
        <v>83</v>
      </c>
      <c r="BK121" s="214">
        <f>ROUND(I121*H121,2)</f>
        <v>0</v>
      </c>
      <c r="BL121" s="24" t="s">
        <v>162</v>
      </c>
      <c r="BM121" s="24" t="s">
        <v>499</v>
      </c>
    </row>
    <row r="122" spans="2:51" s="13" customFormat="1" ht="13.5">
      <c r="B122" s="226"/>
      <c r="C122" s="227"/>
      <c r="D122" s="217" t="s">
        <v>165</v>
      </c>
      <c r="E122" s="228" t="s">
        <v>21</v>
      </c>
      <c r="F122" s="229" t="s">
        <v>500</v>
      </c>
      <c r="G122" s="227"/>
      <c r="H122" s="230">
        <v>8.093</v>
      </c>
      <c r="I122" s="231"/>
      <c r="J122" s="227"/>
      <c r="K122" s="227"/>
      <c r="L122" s="232"/>
      <c r="M122" s="233"/>
      <c r="N122" s="234"/>
      <c r="O122" s="234"/>
      <c r="P122" s="234"/>
      <c r="Q122" s="234"/>
      <c r="R122" s="234"/>
      <c r="S122" s="234"/>
      <c r="T122" s="235"/>
      <c r="AT122" s="236" t="s">
        <v>165</v>
      </c>
      <c r="AU122" s="236" t="s">
        <v>163</v>
      </c>
      <c r="AV122" s="13" t="s">
        <v>85</v>
      </c>
      <c r="AW122" s="13" t="s">
        <v>41</v>
      </c>
      <c r="AX122" s="13" t="s">
        <v>83</v>
      </c>
      <c r="AY122" s="236" t="s">
        <v>153</v>
      </c>
    </row>
    <row r="123" spans="2:65" s="1" customFormat="1" ht="16.5" customHeight="1">
      <c r="B123" s="41"/>
      <c r="C123" s="203" t="s">
        <v>207</v>
      </c>
      <c r="D123" s="203" t="s">
        <v>157</v>
      </c>
      <c r="E123" s="204" t="s">
        <v>501</v>
      </c>
      <c r="F123" s="205" t="s">
        <v>502</v>
      </c>
      <c r="G123" s="206" t="s">
        <v>160</v>
      </c>
      <c r="H123" s="207">
        <v>113.333</v>
      </c>
      <c r="I123" s="208"/>
      <c r="J123" s="209">
        <f>ROUND(I123*H123,2)</f>
        <v>0</v>
      </c>
      <c r="K123" s="205" t="s">
        <v>161</v>
      </c>
      <c r="L123" s="61"/>
      <c r="M123" s="210" t="s">
        <v>21</v>
      </c>
      <c r="N123" s="211" t="s">
        <v>47</v>
      </c>
      <c r="O123" s="42"/>
      <c r="P123" s="212">
        <f>O123*H123</f>
        <v>0</v>
      </c>
      <c r="Q123" s="212">
        <v>0</v>
      </c>
      <c r="R123" s="212">
        <f>Q123*H123</f>
        <v>0</v>
      </c>
      <c r="S123" s="212">
        <v>0</v>
      </c>
      <c r="T123" s="213">
        <f>S123*H123</f>
        <v>0</v>
      </c>
      <c r="AR123" s="24" t="s">
        <v>162</v>
      </c>
      <c r="AT123" s="24" t="s">
        <v>157</v>
      </c>
      <c r="AU123" s="24" t="s">
        <v>163</v>
      </c>
      <c r="AY123" s="24" t="s">
        <v>153</v>
      </c>
      <c r="BE123" s="214">
        <f>IF(N123="základní",J123,0)</f>
        <v>0</v>
      </c>
      <c r="BF123" s="214">
        <f>IF(N123="snížená",J123,0)</f>
        <v>0</v>
      </c>
      <c r="BG123" s="214">
        <f>IF(N123="zákl. přenesená",J123,0)</f>
        <v>0</v>
      </c>
      <c r="BH123" s="214">
        <f>IF(N123="sníž. přenesená",J123,0)</f>
        <v>0</v>
      </c>
      <c r="BI123" s="214">
        <f>IF(N123="nulová",J123,0)</f>
        <v>0</v>
      </c>
      <c r="BJ123" s="24" t="s">
        <v>83</v>
      </c>
      <c r="BK123" s="214">
        <f>ROUND(I123*H123,2)</f>
        <v>0</v>
      </c>
      <c r="BL123" s="24" t="s">
        <v>162</v>
      </c>
      <c r="BM123" s="24" t="s">
        <v>503</v>
      </c>
    </row>
    <row r="124" spans="2:51" s="13" customFormat="1" ht="13.5">
      <c r="B124" s="226"/>
      <c r="C124" s="227"/>
      <c r="D124" s="217" t="s">
        <v>165</v>
      </c>
      <c r="E124" s="228" t="s">
        <v>21</v>
      </c>
      <c r="F124" s="229" t="s">
        <v>504</v>
      </c>
      <c r="G124" s="227"/>
      <c r="H124" s="230">
        <v>105.24</v>
      </c>
      <c r="I124" s="231"/>
      <c r="J124" s="227"/>
      <c r="K124" s="227"/>
      <c r="L124" s="232"/>
      <c r="M124" s="233"/>
      <c r="N124" s="234"/>
      <c r="O124" s="234"/>
      <c r="P124" s="234"/>
      <c r="Q124" s="234"/>
      <c r="R124" s="234"/>
      <c r="S124" s="234"/>
      <c r="T124" s="235"/>
      <c r="AT124" s="236" t="s">
        <v>165</v>
      </c>
      <c r="AU124" s="236" t="s">
        <v>163</v>
      </c>
      <c r="AV124" s="13" t="s">
        <v>85</v>
      </c>
      <c r="AW124" s="13" t="s">
        <v>41</v>
      </c>
      <c r="AX124" s="13" t="s">
        <v>76</v>
      </c>
      <c r="AY124" s="236" t="s">
        <v>153</v>
      </c>
    </row>
    <row r="125" spans="2:51" s="13" customFormat="1" ht="13.5">
      <c r="B125" s="226"/>
      <c r="C125" s="227"/>
      <c r="D125" s="217" t="s">
        <v>165</v>
      </c>
      <c r="E125" s="228" t="s">
        <v>21</v>
      </c>
      <c r="F125" s="229" t="s">
        <v>505</v>
      </c>
      <c r="G125" s="227"/>
      <c r="H125" s="230">
        <v>8.093</v>
      </c>
      <c r="I125" s="231"/>
      <c r="J125" s="227"/>
      <c r="K125" s="227"/>
      <c r="L125" s="232"/>
      <c r="M125" s="233"/>
      <c r="N125" s="234"/>
      <c r="O125" s="234"/>
      <c r="P125" s="234"/>
      <c r="Q125" s="234"/>
      <c r="R125" s="234"/>
      <c r="S125" s="234"/>
      <c r="T125" s="235"/>
      <c r="AT125" s="236" t="s">
        <v>165</v>
      </c>
      <c r="AU125" s="236" t="s">
        <v>163</v>
      </c>
      <c r="AV125" s="13" t="s">
        <v>85</v>
      </c>
      <c r="AW125" s="13" t="s">
        <v>41</v>
      </c>
      <c r="AX125" s="13" t="s">
        <v>76</v>
      </c>
      <c r="AY125" s="236" t="s">
        <v>153</v>
      </c>
    </row>
    <row r="126" spans="2:51" s="14" customFormat="1" ht="13.5">
      <c r="B126" s="237"/>
      <c r="C126" s="238"/>
      <c r="D126" s="217" t="s">
        <v>165</v>
      </c>
      <c r="E126" s="239" t="s">
        <v>21</v>
      </c>
      <c r="F126" s="240" t="s">
        <v>182</v>
      </c>
      <c r="G126" s="238"/>
      <c r="H126" s="241">
        <v>113.333</v>
      </c>
      <c r="I126" s="242"/>
      <c r="J126" s="238"/>
      <c r="K126" s="238"/>
      <c r="L126" s="243"/>
      <c r="M126" s="244"/>
      <c r="N126" s="245"/>
      <c r="O126" s="245"/>
      <c r="P126" s="245"/>
      <c r="Q126" s="245"/>
      <c r="R126" s="245"/>
      <c r="S126" s="245"/>
      <c r="T126" s="246"/>
      <c r="AT126" s="247" t="s">
        <v>165</v>
      </c>
      <c r="AU126" s="247" t="s">
        <v>163</v>
      </c>
      <c r="AV126" s="14" t="s">
        <v>162</v>
      </c>
      <c r="AW126" s="14" t="s">
        <v>41</v>
      </c>
      <c r="AX126" s="14" t="s">
        <v>83</v>
      </c>
      <c r="AY126" s="247" t="s">
        <v>153</v>
      </c>
    </row>
    <row r="127" spans="2:65" s="1" customFormat="1" ht="16.5" customHeight="1">
      <c r="B127" s="41"/>
      <c r="C127" s="203" t="s">
        <v>218</v>
      </c>
      <c r="D127" s="203" t="s">
        <v>157</v>
      </c>
      <c r="E127" s="204" t="s">
        <v>506</v>
      </c>
      <c r="F127" s="205" t="s">
        <v>507</v>
      </c>
      <c r="G127" s="206" t="s">
        <v>160</v>
      </c>
      <c r="H127" s="207">
        <v>79.44</v>
      </c>
      <c r="I127" s="208"/>
      <c r="J127" s="209">
        <f>ROUND(I127*H127,2)</f>
        <v>0</v>
      </c>
      <c r="K127" s="205" t="s">
        <v>161</v>
      </c>
      <c r="L127" s="61"/>
      <c r="M127" s="210" t="s">
        <v>21</v>
      </c>
      <c r="N127" s="211" t="s">
        <v>47</v>
      </c>
      <c r="O127" s="42"/>
      <c r="P127" s="212">
        <f>O127*H127</f>
        <v>0</v>
      </c>
      <c r="Q127" s="212">
        <v>0</v>
      </c>
      <c r="R127" s="212">
        <f>Q127*H127</f>
        <v>0</v>
      </c>
      <c r="S127" s="212">
        <v>0</v>
      </c>
      <c r="T127" s="213">
        <f>S127*H127</f>
        <v>0</v>
      </c>
      <c r="AR127" s="24" t="s">
        <v>162</v>
      </c>
      <c r="AT127" s="24" t="s">
        <v>157</v>
      </c>
      <c r="AU127" s="24" t="s">
        <v>163</v>
      </c>
      <c r="AY127" s="24" t="s">
        <v>153</v>
      </c>
      <c r="BE127" s="214">
        <f>IF(N127="základní",J127,0)</f>
        <v>0</v>
      </c>
      <c r="BF127" s="214">
        <f>IF(N127="snížená",J127,0)</f>
        <v>0</v>
      </c>
      <c r="BG127" s="214">
        <f>IF(N127="zákl. přenesená",J127,0)</f>
        <v>0</v>
      </c>
      <c r="BH127" s="214">
        <f>IF(N127="sníž. přenesená",J127,0)</f>
        <v>0</v>
      </c>
      <c r="BI127" s="214">
        <f>IF(N127="nulová",J127,0)</f>
        <v>0</v>
      </c>
      <c r="BJ127" s="24" t="s">
        <v>83</v>
      </c>
      <c r="BK127" s="214">
        <f>ROUND(I127*H127,2)</f>
        <v>0</v>
      </c>
      <c r="BL127" s="24" t="s">
        <v>162</v>
      </c>
      <c r="BM127" s="24" t="s">
        <v>508</v>
      </c>
    </row>
    <row r="128" spans="2:51" s="13" customFormat="1" ht="13.5">
      <c r="B128" s="226"/>
      <c r="C128" s="227"/>
      <c r="D128" s="217" t="s">
        <v>165</v>
      </c>
      <c r="E128" s="228" t="s">
        <v>21</v>
      </c>
      <c r="F128" s="229" t="s">
        <v>509</v>
      </c>
      <c r="G128" s="227"/>
      <c r="H128" s="230">
        <v>45.84</v>
      </c>
      <c r="I128" s="231"/>
      <c r="J128" s="227"/>
      <c r="K128" s="227"/>
      <c r="L128" s="232"/>
      <c r="M128" s="233"/>
      <c r="N128" s="234"/>
      <c r="O128" s="234"/>
      <c r="P128" s="234"/>
      <c r="Q128" s="234"/>
      <c r="R128" s="234"/>
      <c r="S128" s="234"/>
      <c r="T128" s="235"/>
      <c r="AT128" s="236" t="s">
        <v>165</v>
      </c>
      <c r="AU128" s="236" t="s">
        <v>163</v>
      </c>
      <c r="AV128" s="13" t="s">
        <v>85</v>
      </c>
      <c r="AW128" s="13" t="s">
        <v>41</v>
      </c>
      <c r="AX128" s="13" t="s">
        <v>76</v>
      </c>
      <c r="AY128" s="236" t="s">
        <v>153</v>
      </c>
    </row>
    <row r="129" spans="2:51" s="13" customFormat="1" ht="13.5">
      <c r="B129" s="226"/>
      <c r="C129" s="227"/>
      <c r="D129" s="217" t="s">
        <v>165</v>
      </c>
      <c r="E129" s="228" t="s">
        <v>21</v>
      </c>
      <c r="F129" s="229" t="s">
        <v>510</v>
      </c>
      <c r="G129" s="227"/>
      <c r="H129" s="230">
        <v>33.6</v>
      </c>
      <c r="I129" s="231"/>
      <c r="J129" s="227"/>
      <c r="K129" s="227"/>
      <c r="L129" s="232"/>
      <c r="M129" s="233"/>
      <c r="N129" s="234"/>
      <c r="O129" s="234"/>
      <c r="P129" s="234"/>
      <c r="Q129" s="234"/>
      <c r="R129" s="234"/>
      <c r="S129" s="234"/>
      <c r="T129" s="235"/>
      <c r="AT129" s="236" t="s">
        <v>165</v>
      </c>
      <c r="AU129" s="236" t="s">
        <v>163</v>
      </c>
      <c r="AV129" s="13" t="s">
        <v>85</v>
      </c>
      <c r="AW129" s="13" t="s">
        <v>41</v>
      </c>
      <c r="AX129" s="13" t="s">
        <v>76</v>
      </c>
      <c r="AY129" s="236" t="s">
        <v>153</v>
      </c>
    </row>
    <row r="130" spans="2:51" s="14" customFormat="1" ht="13.5">
      <c r="B130" s="237"/>
      <c r="C130" s="238"/>
      <c r="D130" s="217" t="s">
        <v>165</v>
      </c>
      <c r="E130" s="239" t="s">
        <v>21</v>
      </c>
      <c r="F130" s="240" t="s">
        <v>182</v>
      </c>
      <c r="G130" s="238"/>
      <c r="H130" s="241">
        <v>79.44</v>
      </c>
      <c r="I130" s="242"/>
      <c r="J130" s="238"/>
      <c r="K130" s="238"/>
      <c r="L130" s="243"/>
      <c r="M130" s="244"/>
      <c r="N130" s="245"/>
      <c r="O130" s="245"/>
      <c r="P130" s="245"/>
      <c r="Q130" s="245"/>
      <c r="R130" s="245"/>
      <c r="S130" s="245"/>
      <c r="T130" s="246"/>
      <c r="AT130" s="247" t="s">
        <v>165</v>
      </c>
      <c r="AU130" s="247" t="s">
        <v>163</v>
      </c>
      <c r="AV130" s="14" t="s">
        <v>162</v>
      </c>
      <c r="AW130" s="14" t="s">
        <v>41</v>
      </c>
      <c r="AX130" s="14" t="s">
        <v>83</v>
      </c>
      <c r="AY130" s="247" t="s">
        <v>153</v>
      </c>
    </row>
    <row r="131" spans="2:65" s="1" customFormat="1" ht="16.5" customHeight="1">
      <c r="B131" s="41"/>
      <c r="C131" s="248" t="s">
        <v>224</v>
      </c>
      <c r="D131" s="248" t="s">
        <v>208</v>
      </c>
      <c r="E131" s="249" t="s">
        <v>209</v>
      </c>
      <c r="F131" s="250" t="s">
        <v>210</v>
      </c>
      <c r="G131" s="251" t="s">
        <v>211</v>
      </c>
      <c r="H131" s="252">
        <v>162.852</v>
      </c>
      <c r="I131" s="253"/>
      <c r="J131" s="254">
        <f>ROUND(I131*H131,2)</f>
        <v>0</v>
      </c>
      <c r="K131" s="250" t="s">
        <v>21</v>
      </c>
      <c r="L131" s="255"/>
      <c r="M131" s="256" t="s">
        <v>21</v>
      </c>
      <c r="N131" s="257" t="s">
        <v>47</v>
      </c>
      <c r="O131" s="42"/>
      <c r="P131" s="212">
        <f>O131*H131</f>
        <v>0</v>
      </c>
      <c r="Q131" s="212">
        <v>1</v>
      </c>
      <c r="R131" s="212">
        <f>Q131*H131</f>
        <v>162.852</v>
      </c>
      <c r="S131" s="212">
        <v>0</v>
      </c>
      <c r="T131" s="213">
        <f>S131*H131</f>
        <v>0</v>
      </c>
      <c r="AR131" s="24" t="s">
        <v>202</v>
      </c>
      <c r="AT131" s="24" t="s">
        <v>208</v>
      </c>
      <c r="AU131" s="24" t="s">
        <v>163</v>
      </c>
      <c r="AY131" s="24" t="s">
        <v>153</v>
      </c>
      <c r="BE131" s="214">
        <f>IF(N131="základní",J131,0)</f>
        <v>0</v>
      </c>
      <c r="BF131" s="214">
        <f>IF(N131="snížená",J131,0)</f>
        <v>0</v>
      </c>
      <c r="BG131" s="214">
        <f>IF(N131="zákl. přenesená",J131,0)</f>
        <v>0</v>
      </c>
      <c r="BH131" s="214">
        <f>IF(N131="sníž. přenesená",J131,0)</f>
        <v>0</v>
      </c>
      <c r="BI131" s="214">
        <f>IF(N131="nulová",J131,0)</f>
        <v>0</v>
      </c>
      <c r="BJ131" s="24" t="s">
        <v>83</v>
      </c>
      <c r="BK131" s="214">
        <f>ROUND(I131*H131,2)</f>
        <v>0</v>
      </c>
      <c r="BL131" s="24" t="s">
        <v>162</v>
      </c>
      <c r="BM131" s="24" t="s">
        <v>511</v>
      </c>
    </row>
    <row r="132" spans="2:51" s="12" customFormat="1" ht="13.5">
      <c r="B132" s="215"/>
      <c r="C132" s="216"/>
      <c r="D132" s="217" t="s">
        <v>165</v>
      </c>
      <c r="E132" s="218" t="s">
        <v>21</v>
      </c>
      <c r="F132" s="219" t="s">
        <v>213</v>
      </c>
      <c r="G132" s="216"/>
      <c r="H132" s="218" t="s">
        <v>21</v>
      </c>
      <c r="I132" s="220"/>
      <c r="J132" s="216"/>
      <c r="K132" s="216"/>
      <c r="L132" s="221"/>
      <c r="M132" s="222"/>
      <c r="N132" s="223"/>
      <c r="O132" s="223"/>
      <c r="P132" s="223"/>
      <c r="Q132" s="223"/>
      <c r="R132" s="223"/>
      <c r="S132" s="223"/>
      <c r="T132" s="224"/>
      <c r="AT132" s="225" t="s">
        <v>165</v>
      </c>
      <c r="AU132" s="225" t="s">
        <v>163</v>
      </c>
      <c r="AV132" s="12" t="s">
        <v>83</v>
      </c>
      <c r="AW132" s="12" t="s">
        <v>41</v>
      </c>
      <c r="AX132" s="12" t="s">
        <v>76</v>
      </c>
      <c r="AY132" s="225" t="s">
        <v>153</v>
      </c>
    </row>
    <row r="133" spans="2:51" s="13" customFormat="1" ht="13.5">
      <c r="B133" s="226"/>
      <c r="C133" s="227"/>
      <c r="D133" s="217" t="s">
        <v>165</v>
      </c>
      <c r="E133" s="228" t="s">
        <v>21</v>
      </c>
      <c r="F133" s="229" t="s">
        <v>512</v>
      </c>
      <c r="G133" s="227"/>
      <c r="H133" s="230">
        <v>162.852</v>
      </c>
      <c r="I133" s="231"/>
      <c r="J133" s="227"/>
      <c r="K133" s="227"/>
      <c r="L133" s="232"/>
      <c r="M133" s="233"/>
      <c r="N133" s="234"/>
      <c r="O133" s="234"/>
      <c r="P133" s="234"/>
      <c r="Q133" s="234"/>
      <c r="R133" s="234"/>
      <c r="S133" s="234"/>
      <c r="T133" s="235"/>
      <c r="AT133" s="236" t="s">
        <v>165</v>
      </c>
      <c r="AU133" s="236" t="s">
        <v>163</v>
      </c>
      <c r="AV133" s="13" t="s">
        <v>85</v>
      </c>
      <c r="AW133" s="13" t="s">
        <v>41</v>
      </c>
      <c r="AX133" s="13" t="s">
        <v>83</v>
      </c>
      <c r="AY133" s="236" t="s">
        <v>153</v>
      </c>
    </row>
    <row r="134" spans="2:63" s="11" customFormat="1" ht="29.85" customHeight="1">
      <c r="B134" s="187"/>
      <c r="C134" s="188"/>
      <c r="D134" s="189" t="s">
        <v>75</v>
      </c>
      <c r="E134" s="201" t="s">
        <v>163</v>
      </c>
      <c r="F134" s="201" t="s">
        <v>513</v>
      </c>
      <c r="G134" s="188"/>
      <c r="H134" s="188"/>
      <c r="I134" s="191"/>
      <c r="J134" s="202">
        <f>BK134</f>
        <v>0</v>
      </c>
      <c r="K134" s="188"/>
      <c r="L134" s="193"/>
      <c r="M134" s="194"/>
      <c r="N134" s="195"/>
      <c r="O134" s="195"/>
      <c r="P134" s="196">
        <f>P135</f>
        <v>0</v>
      </c>
      <c r="Q134" s="195"/>
      <c r="R134" s="196">
        <f>R135</f>
        <v>19.592799999999997</v>
      </c>
      <c r="S134" s="195"/>
      <c r="T134" s="197">
        <f>T135</f>
        <v>0</v>
      </c>
      <c r="AR134" s="198" t="s">
        <v>83</v>
      </c>
      <c r="AT134" s="199" t="s">
        <v>75</v>
      </c>
      <c r="AU134" s="199" t="s">
        <v>83</v>
      </c>
      <c r="AY134" s="198" t="s">
        <v>153</v>
      </c>
      <c r="BK134" s="200">
        <f>BK135</f>
        <v>0</v>
      </c>
    </row>
    <row r="135" spans="2:63" s="11" customFormat="1" ht="14.85" customHeight="1">
      <c r="B135" s="187"/>
      <c r="C135" s="188"/>
      <c r="D135" s="189" t="s">
        <v>75</v>
      </c>
      <c r="E135" s="201" t="s">
        <v>514</v>
      </c>
      <c r="F135" s="201" t="s">
        <v>515</v>
      </c>
      <c r="G135" s="188"/>
      <c r="H135" s="188"/>
      <c r="I135" s="191"/>
      <c r="J135" s="202">
        <f>BK135</f>
        <v>0</v>
      </c>
      <c r="K135" s="188"/>
      <c r="L135" s="193"/>
      <c r="M135" s="194"/>
      <c r="N135" s="195"/>
      <c r="O135" s="195"/>
      <c r="P135" s="196">
        <f>SUM(P136:P137)</f>
        <v>0</v>
      </c>
      <c r="Q135" s="195"/>
      <c r="R135" s="196">
        <f>SUM(R136:R137)</f>
        <v>19.592799999999997</v>
      </c>
      <c r="S135" s="195"/>
      <c r="T135" s="197">
        <f>SUM(T136:T137)</f>
        <v>0</v>
      </c>
      <c r="AR135" s="198" t="s">
        <v>83</v>
      </c>
      <c r="AT135" s="199" t="s">
        <v>75</v>
      </c>
      <c r="AU135" s="199" t="s">
        <v>85</v>
      </c>
      <c r="AY135" s="198" t="s">
        <v>153</v>
      </c>
      <c r="BK135" s="200">
        <f>SUM(BK136:BK137)</f>
        <v>0</v>
      </c>
    </row>
    <row r="136" spans="2:65" s="1" customFormat="1" ht="25.5" customHeight="1">
      <c r="B136" s="41"/>
      <c r="C136" s="203" t="s">
        <v>229</v>
      </c>
      <c r="D136" s="203" t="s">
        <v>157</v>
      </c>
      <c r="E136" s="204" t="s">
        <v>516</v>
      </c>
      <c r="F136" s="205" t="s">
        <v>517</v>
      </c>
      <c r="G136" s="206" t="s">
        <v>177</v>
      </c>
      <c r="H136" s="207">
        <v>19</v>
      </c>
      <c r="I136" s="208"/>
      <c r="J136" s="209">
        <f>ROUND(I136*H136,2)</f>
        <v>0</v>
      </c>
      <c r="K136" s="205" t="s">
        <v>161</v>
      </c>
      <c r="L136" s="61"/>
      <c r="M136" s="210" t="s">
        <v>21</v>
      </c>
      <c r="N136" s="211" t="s">
        <v>47</v>
      </c>
      <c r="O136" s="42"/>
      <c r="P136" s="212">
        <f>O136*H136</f>
        <v>0</v>
      </c>
      <c r="Q136" s="212">
        <v>1.0312</v>
      </c>
      <c r="R136" s="212">
        <f>Q136*H136</f>
        <v>19.592799999999997</v>
      </c>
      <c r="S136" s="212">
        <v>0</v>
      </c>
      <c r="T136" s="213">
        <f>S136*H136</f>
        <v>0</v>
      </c>
      <c r="AR136" s="24" t="s">
        <v>162</v>
      </c>
      <c r="AT136" s="24" t="s">
        <v>157</v>
      </c>
      <c r="AU136" s="24" t="s">
        <v>163</v>
      </c>
      <c r="AY136" s="24" t="s">
        <v>153</v>
      </c>
      <c r="BE136" s="214">
        <f>IF(N136="základní",J136,0)</f>
        <v>0</v>
      </c>
      <c r="BF136" s="214">
        <f>IF(N136="snížená",J136,0)</f>
        <v>0</v>
      </c>
      <c r="BG136" s="214">
        <f>IF(N136="zákl. přenesená",J136,0)</f>
        <v>0</v>
      </c>
      <c r="BH136" s="214">
        <f>IF(N136="sníž. přenesená",J136,0)</f>
        <v>0</v>
      </c>
      <c r="BI136" s="214">
        <f>IF(N136="nulová",J136,0)</f>
        <v>0</v>
      </c>
      <c r="BJ136" s="24" t="s">
        <v>83</v>
      </c>
      <c r="BK136" s="214">
        <f>ROUND(I136*H136,2)</f>
        <v>0</v>
      </c>
      <c r="BL136" s="24" t="s">
        <v>162</v>
      </c>
      <c r="BM136" s="24" t="s">
        <v>518</v>
      </c>
    </row>
    <row r="137" spans="2:51" s="13" customFormat="1" ht="13.5">
      <c r="B137" s="226"/>
      <c r="C137" s="227"/>
      <c r="D137" s="217" t="s">
        <v>165</v>
      </c>
      <c r="E137" s="228" t="s">
        <v>21</v>
      </c>
      <c r="F137" s="229" t="s">
        <v>519</v>
      </c>
      <c r="G137" s="227"/>
      <c r="H137" s="230">
        <v>19</v>
      </c>
      <c r="I137" s="231"/>
      <c r="J137" s="227"/>
      <c r="K137" s="227"/>
      <c r="L137" s="232"/>
      <c r="M137" s="233"/>
      <c r="N137" s="234"/>
      <c r="O137" s="234"/>
      <c r="P137" s="234"/>
      <c r="Q137" s="234"/>
      <c r="R137" s="234"/>
      <c r="S137" s="234"/>
      <c r="T137" s="235"/>
      <c r="AT137" s="236" t="s">
        <v>165</v>
      </c>
      <c r="AU137" s="236" t="s">
        <v>163</v>
      </c>
      <c r="AV137" s="13" t="s">
        <v>85</v>
      </c>
      <c r="AW137" s="13" t="s">
        <v>41</v>
      </c>
      <c r="AX137" s="13" t="s">
        <v>83</v>
      </c>
      <c r="AY137" s="236" t="s">
        <v>153</v>
      </c>
    </row>
    <row r="138" spans="2:63" s="11" customFormat="1" ht="29.85" customHeight="1">
      <c r="B138" s="187"/>
      <c r="C138" s="188"/>
      <c r="D138" s="189" t="s">
        <v>75</v>
      </c>
      <c r="E138" s="201" t="s">
        <v>202</v>
      </c>
      <c r="F138" s="201" t="s">
        <v>520</v>
      </c>
      <c r="G138" s="188"/>
      <c r="H138" s="188"/>
      <c r="I138" s="191"/>
      <c r="J138" s="202">
        <f>BK138</f>
        <v>0</v>
      </c>
      <c r="K138" s="188"/>
      <c r="L138" s="193"/>
      <c r="M138" s="194"/>
      <c r="N138" s="195"/>
      <c r="O138" s="195"/>
      <c r="P138" s="196">
        <f>P139</f>
        <v>0</v>
      </c>
      <c r="Q138" s="195"/>
      <c r="R138" s="196">
        <f>R139</f>
        <v>144.55682092</v>
      </c>
      <c r="S138" s="195"/>
      <c r="T138" s="197">
        <f>T139</f>
        <v>16.66</v>
      </c>
      <c r="AR138" s="198" t="s">
        <v>83</v>
      </c>
      <c r="AT138" s="199" t="s">
        <v>75</v>
      </c>
      <c r="AU138" s="199" t="s">
        <v>83</v>
      </c>
      <c r="AY138" s="198" t="s">
        <v>153</v>
      </c>
      <c r="BK138" s="200">
        <f>BK139</f>
        <v>0</v>
      </c>
    </row>
    <row r="139" spans="2:63" s="11" customFormat="1" ht="14.85" customHeight="1">
      <c r="B139" s="187"/>
      <c r="C139" s="188"/>
      <c r="D139" s="189" t="s">
        <v>75</v>
      </c>
      <c r="E139" s="201" t="s">
        <v>521</v>
      </c>
      <c r="F139" s="201" t="s">
        <v>522</v>
      </c>
      <c r="G139" s="188"/>
      <c r="H139" s="188"/>
      <c r="I139" s="191"/>
      <c r="J139" s="202">
        <f>BK139</f>
        <v>0</v>
      </c>
      <c r="K139" s="188"/>
      <c r="L139" s="193"/>
      <c r="M139" s="194"/>
      <c r="N139" s="195"/>
      <c r="O139" s="195"/>
      <c r="P139" s="196">
        <f>SUM(P140:P178)</f>
        <v>0</v>
      </c>
      <c r="Q139" s="195"/>
      <c r="R139" s="196">
        <f>SUM(R140:R178)</f>
        <v>144.55682092</v>
      </c>
      <c r="S139" s="195"/>
      <c r="T139" s="197">
        <f>SUM(T140:T178)</f>
        <v>16.66</v>
      </c>
      <c r="AR139" s="198" t="s">
        <v>83</v>
      </c>
      <c r="AT139" s="199" t="s">
        <v>75</v>
      </c>
      <c r="AU139" s="199" t="s">
        <v>85</v>
      </c>
      <c r="AY139" s="198" t="s">
        <v>153</v>
      </c>
      <c r="BK139" s="200">
        <f>SUM(BK140:BK178)</f>
        <v>0</v>
      </c>
    </row>
    <row r="140" spans="2:65" s="1" customFormat="1" ht="16.5" customHeight="1">
      <c r="B140" s="41"/>
      <c r="C140" s="203" t="s">
        <v>234</v>
      </c>
      <c r="D140" s="203" t="s">
        <v>157</v>
      </c>
      <c r="E140" s="204" t="s">
        <v>523</v>
      </c>
      <c r="F140" s="205" t="s">
        <v>524</v>
      </c>
      <c r="G140" s="206" t="s">
        <v>160</v>
      </c>
      <c r="H140" s="207">
        <v>6.75</v>
      </c>
      <c r="I140" s="208"/>
      <c r="J140" s="209">
        <f>ROUND(I140*H140,2)</f>
        <v>0</v>
      </c>
      <c r="K140" s="205" t="s">
        <v>161</v>
      </c>
      <c r="L140" s="61"/>
      <c r="M140" s="210" t="s">
        <v>21</v>
      </c>
      <c r="N140" s="211" t="s">
        <v>47</v>
      </c>
      <c r="O140" s="42"/>
      <c r="P140" s="212">
        <f>O140*H140</f>
        <v>0</v>
      </c>
      <c r="Q140" s="212">
        <v>0</v>
      </c>
      <c r="R140" s="212">
        <f>Q140*H140</f>
        <v>0</v>
      </c>
      <c r="S140" s="212">
        <v>0</v>
      </c>
      <c r="T140" s="213">
        <f>S140*H140</f>
        <v>0</v>
      </c>
      <c r="AR140" s="24" t="s">
        <v>162</v>
      </c>
      <c r="AT140" s="24" t="s">
        <v>157</v>
      </c>
      <c r="AU140" s="24" t="s">
        <v>163</v>
      </c>
      <c r="AY140" s="24" t="s">
        <v>153</v>
      </c>
      <c r="BE140" s="214">
        <f>IF(N140="základní",J140,0)</f>
        <v>0</v>
      </c>
      <c r="BF140" s="214">
        <f>IF(N140="snížená",J140,0)</f>
        <v>0</v>
      </c>
      <c r="BG140" s="214">
        <f>IF(N140="zákl. přenesená",J140,0)</f>
        <v>0</v>
      </c>
      <c r="BH140" s="214">
        <f>IF(N140="sníž. přenesená",J140,0)</f>
        <v>0</v>
      </c>
      <c r="BI140" s="214">
        <f>IF(N140="nulová",J140,0)</f>
        <v>0</v>
      </c>
      <c r="BJ140" s="24" t="s">
        <v>83</v>
      </c>
      <c r="BK140" s="214">
        <f>ROUND(I140*H140,2)</f>
        <v>0</v>
      </c>
      <c r="BL140" s="24" t="s">
        <v>162</v>
      </c>
      <c r="BM140" s="24" t="s">
        <v>525</v>
      </c>
    </row>
    <row r="141" spans="2:51" s="13" customFormat="1" ht="13.5">
      <c r="B141" s="226"/>
      <c r="C141" s="227"/>
      <c r="D141" s="217" t="s">
        <v>165</v>
      </c>
      <c r="E141" s="228" t="s">
        <v>21</v>
      </c>
      <c r="F141" s="229" t="s">
        <v>526</v>
      </c>
      <c r="G141" s="227"/>
      <c r="H141" s="230">
        <v>6.75</v>
      </c>
      <c r="I141" s="231"/>
      <c r="J141" s="227"/>
      <c r="K141" s="227"/>
      <c r="L141" s="232"/>
      <c r="M141" s="233"/>
      <c r="N141" s="234"/>
      <c r="O141" s="234"/>
      <c r="P141" s="234"/>
      <c r="Q141" s="234"/>
      <c r="R141" s="234"/>
      <c r="S141" s="234"/>
      <c r="T141" s="235"/>
      <c r="AT141" s="236" t="s">
        <v>165</v>
      </c>
      <c r="AU141" s="236" t="s">
        <v>163</v>
      </c>
      <c r="AV141" s="13" t="s">
        <v>85</v>
      </c>
      <c r="AW141" s="13" t="s">
        <v>41</v>
      </c>
      <c r="AX141" s="13" t="s">
        <v>83</v>
      </c>
      <c r="AY141" s="236" t="s">
        <v>153</v>
      </c>
    </row>
    <row r="142" spans="2:65" s="1" customFormat="1" ht="16.5" customHeight="1">
      <c r="B142" s="41"/>
      <c r="C142" s="203" t="s">
        <v>242</v>
      </c>
      <c r="D142" s="203" t="s">
        <v>157</v>
      </c>
      <c r="E142" s="204" t="s">
        <v>527</v>
      </c>
      <c r="F142" s="205" t="s">
        <v>528</v>
      </c>
      <c r="G142" s="206" t="s">
        <v>303</v>
      </c>
      <c r="H142" s="207">
        <v>17</v>
      </c>
      <c r="I142" s="208"/>
      <c r="J142" s="209">
        <f>ROUND(I142*H142,2)</f>
        <v>0</v>
      </c>
      <c r="K142" s="205" t="s">
        <v>161</v>
      </c>
      <c r="L142" s="61"/>
      <c r="M142" s="210" t="s">
        <v>21</v>
      </c>
      <c r="N142" s="211" t="s">
        <v>47</v>
      </c>
      <c r="O142" s="42"/>
      <c r="P142" s="212">
        <f>O142*H142</f>
        <v>0</v>
      </c>
      <c r="Q142" s="212">
        <v>0</v>
      </c>
      <c r="R142" s="212">
        <f>Q142*H142</f>
        <v>0</v>
      </c>
      <c r="S142" s="212">
        <v>0.98</v>
      </c>
      <c r="T142" s="213">
        <f>S142*H142</f>
        <v>16.66</v>
      </c>
      <c r="AR142" s="24" t="s">
        <v>162</v>
      </c>
      <c r="AT142" s="24" t="s">
        <v>157</v>
      </c>
      <c r="AU142" s="24" t="s">
        <v>163</v>
      </c>
      <c r="AY142" s="24" t="s">
        <v>153</v>
      </c>
      <c r="BE142" s="214">
        <f>IF(N142="základní",J142,0)</f>
        <v>0</v>
      </c>
      <c r="BF142" s="214">
        <f>IF(N142="snížená",J142,0)</f>
        <v>0</v>
      </c>
      <c r="BG142" s="214">
        <f>IF(N142="zákl. přenesená",J142,0)</f>
        <v>0</v>
      </c>
      <c r="BH142" s="214">
        <f>IF(N142="sníž. přenesená",J142,0)</f>
        <v>0</v>
      </c>
      <c r="BI142" s="214">
        <f>IF(N142="nulová",J142,0)</f>
        <v>0</v>
      </c>
      <c r="BJ142" s="24" t="s">
        <v>83</v>
      </c>
      <c r="BK142" s="214">
        <f>ROUND(I142*H142,2)</f>
        <v>0</v>
      </c>
      <c r="BL142" s="24" t="s">
        <v>162</v>
      </c>
      <c r="BM142" s="24" t="s">
        <v>529</v>
      </c>
    </row>
    <row r="143" spans="2:51" s="13" customFormat="1" ht="13.5">
      <c r="B143" s="226"/>
      <c r="C143" s="227"/>
      <c r="D143" s="217" t="s">
        <v>165</v>
      </c>
      <c r="E143" s="228" t="s">
        <v>21</v>
      </c>
      <c r="F143" s="229" t="s">
        <v>530</v>
      </c>
      <c r="G143" s="227"/>
      <c r="H143" s="230">
        <v>17</v>
      </c>
      <c r="I143" s="231"/>
      <c r="J143" s="227"/>
      <c r="K143" s="227"/>
      <c r="L143" s="232"/>
      <c r="M143" s="233"/>
      <c r="N143" s="234"/>
      <c r="O143" s="234"/>
      <c r="P143" s="234"/>
      <c r="Q143" s="234"/>
      <c r="R143" s="234"/>
      <c r="S143" s="234"/>
      <c r="T143" s="235"/>
      <c r="AT143" s="236" t="s">
        <v>165</v>
      </c>
      <c r="AU143" s="236" t="s">
        <v>163</v>
      </c>
      <c r="AV143" s="13" t="s">
        <v>85</v>
      </c>
      <c r="AW143" s="13" t="s">
        <v>41</v>
      </c>
      <c r="AX143" s="13" t="s">
        <v>83</v>
      </c>
      <c r="AY143" s="236" t="s">
        <v>153</v>
      </c>
    </row>
    <row r="144" spans="2:65" s="1" customFormat="1" ht="16.5" customHeight="1">
      <c r="B144" s="41"/>
      <c r="C144" s="203" t="s">
        <v>10</v>
      </c>
      <c r="D144" s="203" t="s">
        <v>157</v>
      </c>
      <c r="E144" s="204" t="s">
        <v>531</v>
      </c>
      <c r="F144" s="205" t="s">
        <v>532</v>
      </c>
      <c r="G144" s="206" t="s">
        <v>177</v>
      </c>
      <c r="H144" s="207">
        <v>39</v>
      </c>
      <c r="I144" s="208"/>
      <c r="J144" s="209">
        <f>ROUND(I144*H144,2)</f>
        <v>0</v>
      </c>
      <c r="K144" s="205" t="s">
        <v>161</v>
      </c>
      <c r="L144" s="61"/>
      <c r="M144" s="210" t="s">
        <v>21</v>
      </c>
      <c r="N144" s="211" t="s">
        <v>47</v>
      </c>
      <c r="O144" s="42"/>
      <c r="P144" s="212">
        <f>O144*H144</f>
        <v>0</v>
      </c>
      <c r="Q144" s="212">
        <v>0</v>
      </c>
      <c r="R144" s="212">
        <f>Q144*H144</f>
        <v>0</v>
      </c>
      <c r="S144" s="212">
        <v>0</v>
      </c>
      <c r="T144" s="213">
        <f>S144*H144</f>
        <v>0</v>
      </c>
      <c r="AR144" s="24" t="s">
        <v>162</v>
      </c>
      <c r="AT144" s="24" t="s">
        <v>157</v>
      </c>
      <c r="AU144" s="24" t="s">
        <v>163</v>
      </c>
      <c r="AY144" s="24" t="s">
        <v>153</v>
      </c>
      <c r="BE144" s="214">
        <f>IF(N144="základní",J144,0)</f>
        <v>0</v>
      </c>
      <c r="BF144" s="214">
        <f>IF(N144="snížená",J144,0)</f>
        <v>0</v>
      </c>
      <c r="BG144" s="214">
        <f>IF(N144="zákl. přenesená",J144,0)</f>
        <v>0</v>
      </c>
      <c r="BH144" s="214">
        <f>IF(N144="sníž. přenesená",J144,0)</f>
        <v>0</v>
      </c>
      <c r="BI144" s="214">
        <f>IF(N144="nulová",J144,0)</f>
        <v>0</v>
      </c>
      <c r="BJ144" s="24" t="s">
        <v>83</v>
      </c>
      <c r="BK144" s="214">
        <f>ROUND(I144*H144,2)</f>
        <v>0</v>
      </c>
      <c r="BL144" s="24" t="s">
        <v>162</v>
      </c>
      <c r="BM144" s="24" t="s">
        <v>533</v>
      </c>
    </row>
    <row r="145" spans="2:51" s="13" customFormat="1" ht="13.5">
      <c r="B145" s="226"/>
      <c r="C145" s="227"/>
      <c r="D145" s="217" t="s">
        <v>165</v>
      </c>
      <c r="E145" s="228" t="s">
        <v>21</v>
      </c>
      <c r="F145" s="229" t="s">
        <v>534</v>
      </c>
      <c r="G145" s="227"/>
      <c r="H145" s="230">
        <v>39</v>
      </c>
      <c r="I145" s="231"/>
      <c r="J145" s="227"/>
      <c r="K145" s="227"/>
      <c r="L145" s="232"/>
      <c r="M145" s="233"/>
      <c r="N145" s="234"/>
      <c r="O145" s="234"/>
      <c r="P145" s="234"/>
      <c r="Q145" s="234"/>
      <c r="R145" s="234"/>
      <c r="S145" s="234"/>
      <c r="T145" s="235"/>
      <c r="AT145" s="236" t="s">
        <v>165</v>
      </c>
      <c r="AU145" s="236" t="s">
        <v>163</v>
      </c>
      <c r="AV145" s="13" t="s">
        <v>85</v>
      </c>
      <c r="AW145" s="13" t="s">
        <v>41</v>
      </c>
      <c r="AX145" s="13" t="s">
        <v>83</v>
      </c>
      <c r="AY145" s="236" t="s">
        <v>153</v>
      </c>
    </row>
    <row r="146" spans="2:65" s="1" customFormat="1" ht="16.5" customHeight="1">
      <c r="B146" s="41"/>
      <c r="C146" s="203" t="s">
        <v>254</v>
      </c>
      <c r="D146" s="203" t="s">
        <v>157</v>
      </c>
      <c r="E146" s="204" t="s">
        <v>535</v>
      </c>
      <c r="F146" s="205" t="s">
        <v>536</v>
      </c>
      <c r="G146" s="206" t="s">
        <v>160</v>
      </c>
      <c r="H146" s="207">
        <v>7.5</v>
      </c>
      <c r="I146" s="208"/>
      <c r="J146" s="209">
        <f>ROUND(I146*H146,2)</f>
        <v>0</v>
      </c>
      <c r="K146" s="205" t="s">
        <v>161</v>
      </c>
      <c r="L146" s="61"/>
      <c r="M146" s="210" t="s">
        <v>21</v>
      </c>
      <c r="N146" s="211" t="s">
        <v>47</v>
      </c>
      <c r="O146" s="42"/>
      <c r="P146" s="212">
        <f>O146*H146</f>
        <v>0</v>
      </c>
      <c r="Q146" s="212">
        <v>2.45329</v>
      </c>
      <c r="R146" s="212">
        <f>Q146*H146</f>
        <v>18.399675</v>
      </c>
      <c r="S146" s="212">
        <v>0</v>
      </c>
      <c r="T146" s="213">
        <f>S146*H146</f>
        <v>0</v>
      </c>
      <c r="AR146" s="24" t="s">
        <v>162</v>
      </c>
      <c r="AT146" s="24" t="s">
        <v>157</v>
      </c>
      <c r="AU146" s="24" t="s">
        <v>163</v>
      </c>
      <c r="AY146" s="24" t="s">
        <v>153</v>
      </c>
      <c r="BE146" s="214">
        <f>IF(N146="základní",J146,0)</f>
        <v>0</v>
      </c>
      <c r="BF146" s="214">
        <f>IF(N146="snížená",J146,0)</f>
        <v>0</v>
      </c>
      <c r="BG146" s="214">
        <f>IF(N146="zákl. přenesená",J146,0)</f>
        <v>0</v>
      </c>
      <c r="BH146" s="214">
        <f>IF(N146="sníž. přenesená",J146,0)</f>
        <v>0</v>
      </c>
      <c r="BI146" s="214">
        <f>IF(N146="nulová",J146,0)</f>
        <v>0</v>
      </c>
      <c r="BJ146" s="24" t="s">
        <v>83</v>
      </c>
      <c r="BK146" s="214">
        <f>ROUND(I146*H146,2)</f>
        <v>0</v>
      </c>
      <c r="BL146" s="24" t="s">
        <v>162</v>
      </c>
      <c r="BM146" s="24" t="s">
        <v>537</v>
      </c>
    </row>
    <row r="147" spans="2:51" s="13" customFormat="1" ht="13.5">
      <c r="B147" s="226"/>
      <c r="C147" s="227"/>
      <c r="D147" s="217" t="s">
        <v>165</v>
      </c>
      <c r="E147" s="228" t="s">
        <v>21</v>
      </c>
      <c r="F147" s="229" t="s">
        <v>538</v>
      </c>
      <c r="G147" s="227"/>
      <c r="H147" s="230">
        <v>7.5</v>
      </c>
      <c r="I147" s="231"/>
      <c r="J147" s="227"/>
      <c r="K147" s="227"/>
      <c r="L147" s="232"/>
      <c r="M147" s="233"/>
      <c r="N147" s="234"/>
      <c r="O147" s="234"/>
      <c r="P147" s="234"/>
      <c r="Q147" s="234"/>
      <c r="R147" s="234"/>
      <c r="S147" s="234"/>
      <c r="T147" s="235"/>
      <c r="AT147" s="236" t="s">
        <v>165</v>
      </c>
      <c r="AU147" s="236" t="s">
        <v>163</v>
      </c>
      <c r="AV147" s="13" t="s">
        <v>85</v>
      </c>
      <c r="AW147" s="13" t="s">
        <v>41</v>
      </c>
      <c r="AX147" s="13" t="s">
        <v>83</v>
      </c>
      <c r="AY147" s="236" t="s">
        <v>153</v>
      </c>
    </row>
    <row r="148" spans="2:65" s="1" customFormat="1" ht="16.5" customHeight="1">
      <c r="B148" s="41"/>
      <c r="C148" s="203" t="s">
        <v>260</v>
      </c>
      <c r="D148" s="203" t="s">
        <v>157</v>
      </c>
      <c r="E148" s="204" t="s">
        <v>539</v>
      </c>
      <c r="F148" s="205" t="s">
        <v>540</v>
      </c>
      <c r="G148" s="206" t="s">
        <v>211</v>
      </c>
      <c r="H148" s="207">
        <v>1.65</v>
      </c>
      <c r="I148" s="208"/>
      <c r="J148" s="209">
        <f>ROUND(I148*H148,2)</f>
        <v>0</v>
      </c>
      <c r="K148" s="205" t="s">
        <v>161</v>
      </c>
      <c r="L148" s="61"/>
      <c r="M148" s="210" t="s">
        <v>21</v>
      </c>
      <c r="N148" s="211" t="s">
        <v>47</v>
      </c>
      <c r="O148" s="42"/>
      <c r="P148" s="212">
        <f>O148*H148</f>
        <v>0</v>
      </c>
      <c r="Q148" s="212">
        <v>1.06017</v>
      </c>
      <c r="R148" s="212">
        <f>Q148*H148</f>
        <v>1.7492805</v>
      </c>
      <c r="S148" s="212">
        <v>0</v>
      </c>
      <c r="T148" s="213">
        <f>S148*H148</f>
        <v>0</v>
      </c>
      <c r="AR148" s="24" t="s">
        <v>162</v>
      </c>
      <c r="AT148" s="24" t="s">
        <v>157</v>
      </c>
      <c r="AU148" s="24" t="s">
        <v>163</v>
      </c>
      <c r="AY148" s="24" t="s">
        <v>153</v>
      </c>
      <c r="BE148" s="214">
        <f>IF(N148="základní",J148,0)</f>
        <v>0</v>
      </c>
      <c r="BF148" s="214">
        <f>IF(N148="snížená",J148,0)</f>
        <v>0</v>
      </c>
      <c r="BG148" s="214">
        <f>IF(N148="zákl. přenesená",J148,0)</f>
        <v>0</v>
      </c>
      <c r="BH148" s="214">
        <f>IF(N148="sníž. přenesená",J148,0)</f>
        <v>0</v>
      </c>
      <c r="BI148" s="214">
        <f>IF(N148="nulová",J148,0)</f>
        <v>0</v>
      </c>
      <c r="BJ148" s="24" t="s">
        <v>83</v>
      </c>
      <c r="BK148" s="214">
        <f>ROUND(I148*H148,2)</f>
        <v>0</v>
      </c>
      <c r="BL148" s="24" t="s">
        <v>162</v>
      </c>
      <c r="BM148" s="24" t="s">
        <v>541</v>
      </c>
    </row>
    <row r="149" spans="2:51" s="12" customFormat="1" ht="13.5">
      <c r="B149" s="215"/>
      <c r="C149" s="216"/>
      <c r="D149" s="217" t="s">
        <v>165</v>
      </c>
      <c r="E149" s="218" t="s">
        <v>21</v>
      </c>
      <c r="F149" s="219" t="s">
        <v>542</v>
      </c>
      <c r="G149" s="216"/>
      <c r="H149" s="218" t="s">
        <v>21</v>
      </c>
      <c r="I149" s="220"/>
      <c r="J149" s="216"/>
      <c r="K149" s="216"/>
      <c r="L149" s="221"/>
      <c r="M149" s="222"/>
      <c r="N149" s="223"/>
      <c r="O149" s="223"/>
      <c r="P149" s="223"/>
      <c r="Q149" s="223"/>
      <c r="R149" s="223"/>
      <c r="S149" s="223"/>
      <c r="T149" s="224"/>
      <c r="AT149" s="225" t="s">
        <v>165</v>
      </c>
      <c r="AU149" s="225" t="s">
        <v>163</v>
      </c>
      <c r="AV149" s="12" t="s">
        <v>83</v>
      </c>
      <c r="AW149" s="12" t="s">
        <v>41</v>
      </c>
      <c r="AX149" s="12" t="s">
        <v>76</v>
      </c>
      <c r="AY149" s="225" t="s">
        <v>153</v>
      </c>
    </row>
    <row r="150" spans="2:51" s="13" customFormat="1" ht="13.5">
      <c r="B150" s="226"/>
      <c r="C150" s="227"/>
      <c r="D150" s="217" t="s">
        <v>165</v>
      </c>
      <c r="E150" s="228" t="s">
        <v>21</v>
      </c>
      <c r="F150" s="229" t="s">
        <v>543</v>
      </c>
      <c r="G150" s="227"/>
      <c r="H150" s="230">
        <v>1.65</v>
      </c>
      <c r="I150" s="231"/>
      <c r="J150" s="227"/>
      <c r="K150" s="227"/>
      <c r="L150" s="232"/>
      <c r="M150" s="233"/>
      <c r="N150" s="234"/>
      <c r="O150" s="234"/>
      <c r="P150" s="234"/>
      <c r="Q150" s="234"/>
      <c r="R150" s="234"/>
      <c r="S150" s="234"/>
      <c r="T150" s="235"/>
      <c r="AT150" s="236" t="s">
        <v>165</v>
      </c>
      <c r="AU150" s="236" t="s">
        <v>163</v>
      </c>
      <c r="AV150" s="13" t="s">
        <v>85</v>
      </c>
      <c r="AW150" s="13" t="s">
        <v>41</v>
      </c>
      <c r="AX150" s="13" t="s">
        <v>83</v>
      </c>
      <c r="AY150" s="236" t="s">
        <v>153</v>
      </c>
    </row>
    <row r="151" spans="2:65" s="1" customFormat="1" ht="16.5" customHeight="1">
      <c r="B151" s="41"/>
      <c r="C151" s="203" t="s">
        <v>266</v>
      </c>
      <c r="D151" s="203" t="s">
        <v>157</v>
      </c>
      <c r="E151" s="204" t="s">
        <v>544</v>
      </c>
      <c r="F151" s="205" t="s">
        <v>545</v>
      </c>
      <c r="G151" s="206" t="s">
        <v>177</v>
      </c>
      <c r="H151" s="207">
        <v>8.5</v>
      </c>
      <c r="I151" s="208"/>
      <c r="J151" s="209">
        <f>ROUND(I151*H151,2)</f>
        <v>0</v>
      </c>
      <c r="K151" s="205" t="s">
        <v>161</v>
      </c>
      <c r="L151" s="61"/>
      <c r="M151" s="210" t="s">
        <v>21</v>
      </c>
      <c r="N151" s="211" t="s">
        <v>47</v>
      </c>
      <c r="O151" s="42"/>
      <c r="P151" s="212">
        <f>O151*H151</f>
        <v>0</v>
      </c>
      <c r="Q151" s="212">
        <v>0.0014357</v>
      </c>
      <c r="R151" s="212">
        <f>Q151*H151</f>
        <v>0.012203450000000001</v>
      </c>
      <c r="S151" s="212">
        <v>0</v>
      </c>
      <c r="T151" s="213">
        <f>S151*H151</f>
        <v>0</v>
      </c>
      <c r="AR151" s="24" t="s">
        <v>162</v>
      </c>
      <c r="AT151" s="24" t="s">
        <v>157</v>
      </c>
      <c r="AU151" s="24" t="s">
        <v>163</v>
      </c>
      <c r="AY151" s="24" t="s">
        <v>153</v>
      </c>
      <c r="BE151" s="214">
        <f>IF(N151="základní",J151,0)</f>
        <v>0</v>
      </c>
      <c r="BF151" s="214">
        <f>IF(N151="snížená",J151,0)</f>
        <v>0</v>
      </c>
      <c r="BG151" s="214">
        <f>IF(N151="zákl. přenesená",J151,0)</f>
        <v>0</v>
      </c>
      <c r="BH151" s="214">
        <f>IF(N151="sníž. přenesená",J151,0)</f>
        <v>0</v>
      </c>
      <c r="BI151" s="214">
        <f>IF(N151="nulová",J151,0)</f>
        <v>0</v>
      </c>
      <c r="BJ151" s="24" t="s">
        <v>83</v>
      </c>
      <c r="BK151" s="214">
        <f>ROUND(I151*H151,2)</f>
        <v>0</v>
      </c>
      <c r="BL151" s="24" t="s">
        <v>162</v>
      </c>
      <c r="BM151" s="24" t="s">
        <v>546</v>
      </c>
    </row>
    <row r="152" spans="2:51" s="13" customFormat="1" ht="13.5">
      <c r="B152" s="226"/>
      <c r="C152" s="227"/>
      <c r="D152" s="217" t="s">
        <v>165</v>
      </c>
      <c r="E152" s="228" t="s">
        <v>21</v>
      </c>
      <c r="F152" s="229" t="s">
        <v>547</v>
      </c>
      <c r="G152" s="227"/>
      <c r="H152" s="230">
        <v>8.5</v>
      </c>
      <c r="I152" s="231"/>
      <c r="J152" s="227"/>
      <c r="K152" s="227"/>
      <c r="L152" s="232"/>
      <c r="M152" s="233"/>
      <c r="N152" s="234"/>
      <c r="O152" s="234"/>
      <c r="P152" s="234"/>
      <c r="Q152" s="234"/>
      <c r="R152" s="234"/>
      <c r="S152" s="234"/>
      <c r="T152" s="235"/>
      <c r="AT152" s="236" t="s">
        <v>165</v>
      </c>
      <c r="AU152" s="236" t="s">
        <v>163</v>
      </c>
      <c r="AV152" s="13" t="s">
        <v>85</v>
      </c>
      <c r="AW152" s="13" t="s">
        <v>41</v>
      </c>
      <c r="AX152" s="13" t="s">
        <v>83</v>
      </c>
      <c r="AY152" s="236" t="s">
        <v>153</v>
      </c>
    </row>
    <row r="153" spans="2:65" s="1" customFormat="1" ht="16.5" customHeight="1">
      <c r="B153" s="41"/>
      <c r="C153" s="203" t="s">
        <v>271</v>
      </c>
      <c r="D153" s="203" t="s">
        <v>157</v>
      </c>
      <c r="E153" s="204" t="s">
        <v>548</v>
      </c>
      <c r="F153" s="205" t="s">
        <v>549</v>
      </c>
      <c r="G153" s="206" t="s">
        <v>177</v>
      </c>
      <c r="H153" s="207">
        <v>8.5</v>
      </c>
      <c r="I153" s="208"/>
      <c r="J153" s="209">
        <f>ROUND(I153*H153,2)</f>
        <v>0</v>
      </c>
      <c r="K153" s="205" t="s">
        <v>161</v>
      </c>
      <c r="L153" s="61"/>
      <c r="M153" s="210" t="s">
        <v>21</v>
      </c>
      <c r="N153" s="211" t="s">
        <v>47</v>
      </c>
      <c r="O153" s="42"/>
      <c r="P153" s="212">
        <f>O153*H153</f>
        <v>0</v>
      </c>
      <c r="Q153" s="212">
        <v>3.6E-05</v>
      </c>
      <c r="R153" s="212">
        <f>Q153*H153</f>
        <v>0.000306</v>
      </c>
      <c r="S153" s="212">
        <v>0</v>
      </c>
      <c r="T153" s="213">
        <f>S153*H153</f>
        <v>0</v>
      </c>
      <c r="AR153" s="24" t="s">
        <v>162</v>
      </c>
      <c r="AT153" s="24" t="s">
        <v>157</v>
      </c>
      <c r="AU153" s="24" t="s">
        <v>163</v>
      </c>
      <c r="AY153" s="24" t="s">
        <v>153</v>
      </c>
      <c r="BE153" s="214">
        <f>IF(N153="základní",J153,0)</f>
        <v>0</v>
      </c>
      <c r="BF153" s="214">
        <f>IF(N153="snížená",J153,0)</f>
        <v>0</v>
      </c>
      <c r="BG153" s="214">
        <f>IF(N153="zákl. přenesená",J153,0)</f>
        <v>0</v>
      </c>
      <c r="BH153" s="214">
        <f>IF(N153="sníž. přenesená",J153,0)</f>
        <v>0</v>
      </c>
      <c r="BI153" s="214">
        <f>IF(N153="nulová",J153,0)</f>
        <v>0</v>
      </c>
      <c r="BJ153" s="24" t="s">
        <v>83</v>
      </c>
      <c r="BK153" s="214">
        <f>ROUND(I153*H153,2)</f>
        <v>0</v>
      </c>
      <c r="BL153" s="24" t="s">
        <v>162</v>
      </c>
      <c r="BM153" s="24" t="s">
        <v>550</v>
      </c>
    </row>
    <row r="154" spans="2:51" s="13" customFormat="1" ht="13.5">
      <c r="B154" s="226"/>
      <c r="C154" s="227"/>
      <c r="D154" s="217" t="s">
        <v>165</v>
      </c>
      <c r="E154" s="228" t="s">
        <v>21</v>
      </c>
      <c r="F154" s="229" t="s">
        <v>551</v>
      </c>
      <c r="G154" s="227"/>
      <c r="H154" s="230">
        <v>8.5</v>
      </c>
      <c r="I154" s="231"/>
      <c r="J154" s="227"/>
      <c r="K154" s="227"/>
      <c r="L154" s="232"/>
      <c r="M154" s="233"/>
      <c r="N154" s="234"/>
      <c r="O154" s="234"/>
      <c r="P154" s="234"/>
      <c r="Q154" s="234"/>
      <c r="R154" s="234"/>
      <c r="S154" s="234"/>
      <c r="T154" s="235"/>
      <c r="AT154" s="236" t="s">
        <v>165</v>
      </c>
      <c r="AU154" s="236" t="s">
        <v>163</v>
      </c>
      <c r="AV154" s="13" t="s">
        <v>85</v>
      </c>
      <c r="AW154" s="13" t="s">
        <v>41</v>
      </c>
      <c r="AX154" s="13" t="s">
        <v>83</v>
      </c>
      <c r="AY154" s="236" t="s">
        <v>153</v>
      </c>
    </row>
    <row r="155" spans="2:65" s="1" customFormat="1" ht="16.5" customHeight="1">
      <c r="B155" s="41"/>
      <c r="C155" s="203" t="s">
        <v>275</v>
      </c>
      <c r="D155" s="203" t="s">
        <v>157</v>
      </c>
      <c r="E155" s="204" t="s">
        <v>552</v>
      </c>
      <c r="F155" s="205" t="s">
        <v>553</v>
      </c>
      <c r="G155" s="206" t="s">
        <v>160</v>
      </c>
      <c r="H155" s="207">
        <v>16</v>
      </c>
      <c r="I155" s="208"/>
      <c r="J155" s="209">
        <f>ROUND(I155*H155,2)</f>
        <v>0</v>
      </c>
      <c r="K155" s="205" t="s">
        <v>161</v>
      </c>
      <c r="L155" s="61"/>
      <c r="M155" s="210" t="s">
        <v>21</v>
      </c>
      <c r="N155" s="211" t="s">
        <v>47</v>
      </c>
      <c r="O155" s="42"/>
      <c r="P155" s="212">
        <f>O155*H155</f>
        <v>0</v>
      </c>
      <c r="Q155" s="212">
        <v>0</v>
      </c>
      <c r="R155" s="212">
        <f>Q155*H155</f>
        <v>0</v>
      </c>
      <c r="S155" s="212">
        <v>0</v>
      </c>
      <c r="T155" s="213">
        <f>S155*H155</f>
        <v>0</v>
      </c>
      <c r="AR155" s="24" t="s">
        <v>162</v>
      </c>
      <c r="AT155" s="24" t="s">
        <v>157</v>
      </c>
      <c r="AU155" s="24" t="s">
        <v>163</v>
      </c>
      <c r="AY155" s="24" t="s">
        <v>153</v>
      </c>
      <c r="BE155" s="214">
        <f>IF(N155="základní",J155,0)</f>
        <v>0</v>
      </c>
      <c r="BF155" s="214">
        <f>IF(N155="snížená",J155,0)</f>
        <v>0</v>
      </c>
      <c r="BG155" s="214">
        <f>IF(N155="zákl. přenesená",J155,0)</f>
        <v>0</v>
      </c>
      <c r="BH155" s="214">
        <f>IF(N155="sníž. přenesená",J155,0)</f>
        <v>0</v>
      </c>
      <c r="BI155" s="214">
        <f>IF(N155="nulová",J155,0)</f>
        <v>0</v>
      </c>
      <c r="BJ155" s="24" t="s">
        <v>83</v>
      </c>
      <c r="BK155" s="214">
        <f>ROUND(I155*H155,2)</f>
        <v>0</v>
      </c>
      <c r="BL155" s="24" t="s">
        <v>162</v>
      </c>
      <c r="BM155" s="24" t="s">
        <v>554</v>
      </c>
    </row>
    <row r="156" spans="2:51" s="13" customFormat="1" ht="13.5">
      <c r="B156" s="226"/>
      <c r="C156" s="227"/>
      <c r="D156" s="217" t="s">
        <v>165</v>
      </c>
      <c r="E156" s="228" t="s">
        <v>21</v>
      </c>
      <c r="F156" s="229" t="s">
        <v>555</v>
      </c>
      <c r="G156" s="227"/>
      <c r="H156" s="230">
        <v>16</v>
      </c>
      <c r="I156" s="231"/>
      <c r="J156" s="227"/>
      <c r="K156" s="227"/>
      <c r="L156" s="232"/>
      <c r="M156" s="233"/>
      <c r="N156" s="234"/>
      <c r="O156" s="234"/>
      <c r="P156" s="234"/>
      <c r="Q156" s="234"/>
      <c r="R156" s="234"/>
      <c r="S156" s="234"/>
      <c r="T156" s="235"/>
      <c r="AT156" s="236" t="s">
        <v>165</v>
      </c>
      <c r="AU156" s="236" t="s">
        <v>163</v>
      </c>
      <c r="AV156" s="13" t="s">
        <v>85</v>
      </c>
      <c r="AW156" s="13" t="s">
        <v>41</v>
      </c>
      <c r="AX156" s="13" t="s">
        <v>83</v>
      </c>
      <c r="AY156" s="236" t="s">
        <v>153</v>
      </c>
    </row>
    <row r="157" spans="2:65" s="1" customFormat="1" ht="16.5" customHeight="1">
      <c r="B157" s="41"/>
      <c r="C157" s="203" t="s">
        <v>9</v>
      </c>
      <c r="D157" s="203" t="s">
        <v>157</v>
      </c>
      <c r="E157" s="204" t="s">
        <v>556</v>
      </c>
      <c r="F157" s="205" t="s">
        <v>557</v>
      </c>
      <c r="G157" s="206" t="s">
        <v>160</v>
      </c>
      <c r="H157" s="207">
        <v>3.375</v>
      </c>
      <c r="I157" s="208"/>
      <c r="J157" s="209">
        <f>ROUND(I157*H157,2)</f>
        <v>0</v>
      </c>
      <c r="K157" s="205" t="s">
        <v>161</v>
      </c>
      <c r="L157" s="61"/>
      <c r="M157" s="210" t="s">
        <v>21</v>
      </c>
      <c r="N157" s="211" t="s">
        <v>47</v>
      </c>
      <c r="O157" s="42"/>
      <c r="P157" s="212">
        <f>O157*H157</f>
        <v>0</v>
      </c>
      <c r="Q157" s="212">
        <v>0</v>
      </c>
      <c r="R157" s="212">
        <f>Q157*H157</f>
        <v>0</v>
      </c>
      <c r="S157" s="212">
        <v>0</v>
      </c>
      <c r="T157" s="213">
        <f>S157*H157</f>
        <v>0</v>
      </c>
      <c r="AR157" s="24" t="s">
        <v>162</v>
      </c>
      <c r="AT157" s="24" t="s">
        <v>157</v>
      </c>
      <c r="AU157" s="24" t="s">
        <v>163</v>
      </c>
      <c r="AY157" s="24" t="s">
        <v>153</v>
      </c>
      <c r="BE157" s="214">
        <f>IF(N157="základní",J157,0)</f>
        <v>0</v>
      </c>
      <c r="BF157" s="214">
        <f>IF(N157="snížená",J157,0)</f>
        <v>0</v>
      </c>
      <c r="BG157" s="214">
        <f>IF(N157="zákl. přenesená",J157,0)</f>
        <v>0</v>
      </c>
      <c r="BH157" s="214">
        <f>IF(N157="sníž. přenesená",J157,0)</f>
        <v>0</v>
      </c>
      <c r="BI157" s="214">
        <f>IF(N157="nulová",J157,0)</f>
        <v>0</v>
      </c>
      <c r="BJ157" s="24" t="s">
        <v>83</v>
      </c>
      <c r="BK157" s="214">
        <f>ROUND(I157*H157,2)</f>
        <v>0</v>
      </c>
      <c r="BL157" s="24" t="s">
        <v>162</v>
      </c>
      <c r="BM157" s="24" t="s">
        <v>558</v>
      </c>
    </row>
    <row r="158" spans="2:51" s="13" customFormat="1" ht="13.5">
      <c r="B158" s="226"/>
      <c r="C158" s="227"/>
      <c r="D158" s="217" t="s">
        <v>165</v>
      </c>
      <c r="E158" s="228" t="s">
        <v>21</v>
      </c>
      <c r="F158" s="229" t="s">
        <v>559</v>
      </c>
      <c r="G158" s="227"/>
      <c r="H158" s="230">
        <v>3.375</v>
      </c>
      <c r="I158" s="231"/>
      <c r="J158" s="227"/>
      <c r="K158" s="227"/>
      <c r="L158" s="232"/>
      <c r="M158" s="233"/>
      <c r="N158" s="234"/>
      <c r="O158" s="234"/>
      <c r="P158" s="234"/>
      <c r="Q158" s="234"/>
      <c r="R158" s="234"/>
      <c r="S158" s="234"/>
      <c r="T158" s="235"/>
      <c r="AT158" s="236" t="s">
        <v>165</v>
      </c>
      <c r="AU158" s="236" t="s">
        <v>163</v>
      </c>
      <c r="AV158" s="13" t="s">
        <v>85</v>
      </c>
      <c r="AW158" s="13" t="s">
        <v>41</v>
      </c>
      <c r="AX158" s="13" t="s">
        <v>83</v>
      </c>
      <c r="AY158" s="236" t="s">
        <v>153</v>
      </c>
    </row>
    <row r="159" spans="2:65" s="1" customFormat="1" ht="16.5" customHeight="1">
      <c r="B159" s="41"/>
      <c r="C159" s="203" t="s">
        <v>284</v>
      </c>
      <c r="D159" s="203" t="s">
        <v>157</v>
      </c>
      <c r="E159" s="204" t="s">
        <v>560</v>
      </c>
      <c r="F159" s="205" t="s">
        <v>561</v>
      </c>
      <c r="G159" s="206" t="s">
        <v>160</v>
      </c>
      <c r="H159" s="207">
        <v>4.5</v>
      </c>
      <c r="I159" s="208"/>
      <c r="J159" s="209">
        <f>ROUND(I159*H159,2)</f>
        <v>0</v>
      </c>
      <c r="K159" s="205" t="s">
        <v>161</v>
      </c>
      <c r="L159" s="61"/>
      <c r="M159" s="210" t="s">
        <v>21</v>
      </c>
      <c r="N159" s="211" t="s">
        <v>47</v>
      </c>
      <c r="O159" s="42"/>
      <c r="P159" s="212">
        <f>O159*H159</f>
        <v>0</v>
      </c>
      <c r="Q159" s="212">
        <v>0</v>
      </c>
      <c r="R159" s="212">
        <f>Q159*H159</f>
        <v>0</v>
      </c>
      <c r="S159" s="212">
        <v>0</v>
      </c>
      <c r="T159" s="213">
        <f>S159*H159</f>
        <v>0</v>
      </c>
      <c r="AR159" s="24" t="s">
        <v>162</v>
      </c>
      <c r="AT159" s="24" t="s">
        <v>157</v>
      </c>
      <c r="AU159" s="24" t="s">
        <v>163</v>
      </c>
      <c r="AY159" s="24" t="s">
        <v>153</v>
      </c>
      <c r="BE159" s="214">
        <f>IF(N159="základní",J159,0)</f>
        <v>0</v>
      </c>
      <c r="BF159" s="214">
        <f>IF(N159="snížená",J159,0)</f>
        <v>0</v>
      </c>
      <c r="BG159" s="214">
        <f>IF(N159="zákl. přenesená",J159,0)</f>
        <v>0</v>
      </c>
      <c r="BH159" s="214">
        <f>IF(N159="sníž. přenesená",J159,0)</f>
        <v>0</v>
      </c>
      <c r="BI159" s="214">
        <f>IF(N159="nulová",J159,0)</f>
        <v>0</v>
      </c>
      <c r="BJ159" s="24" t="s">
        <v>83</v>
      </c>
      <c r="BK159" s="214">
        <f>ROUND(I159*H159,2)</f>
        <v>0</v>
      </c>
      <c r="BL159" s="24" t="s">
        <v>162</v>
      </c>
      <c r="BM159" s="24" t="s">
        <v>562</v>
      </c>
    </row>
    <row r="160" spans="2:51" s="13" customFormat="1" ht="13.5">
      <c r="B160" s="226"/>
      <c r="C160" s="227"/>
      <c r="D160" s="217" t="s">
        <v>165</v>
      </c>
      <c r="E160" s="228" t="s">
        <v>21</v>
      </c>
      <c r="F160" s="229" t="s">
        <v>563</v>
      </c>
      <c r="G160" s="227"/>
      <c r="H160" s="230">
        <v>4.5</v>
      </c>
      <c r="I160" s="231"/>
      <c r="J160" s="227"/>
      <c r="K160" s="227"/>
      <c r="L160" s="232"/>
      <c r="M160" s="233"/>
      <c r="N160" s="234"/>
      <c r="O160" s="234"/>
      <c r="P160" s="234"/>
      <c r="Q160" s="234"/>
      <c r="R160" s="234"/>
      <c r="S160" s="234"/>
      <c r="T160" s="235"/>
      <c r="AT160" s="236" t="s">
        <v>165</v>
      </c>
      <c r="AU160" s="236" t="s">
        <v>163</v>
      </c>
      <c r="AV160" s="13" t="s">
        <v>85</v>
      </c>
      <c r="AW160" s="13" t="s">
        <v>41</v>
      </c>
      <c r="AX160" s="13" t="s">
        <v>83</v>
      </c>
      <c r="AY160" s="236" t="s">
        <v>153</v>
      </c>
    </row>
    <row r="161" spans="2:65" s="1" customFormat="1" ht="16.5" customHeight="1">
      <c r="B161" s="41"/>
      <c r="C161" s="248" t="s">
        <v>292</v>
      </c>
      <c r="D161" s="248" t="s">
        <v>208</v>
      </c>
      <c r="E161" s="249" t="s">
        <v>564</v>
      </c>
      <c r="F161" s="250" t="s">
        <v>565</v>
      </c>
      <c r="G161" s="251" t="s">
        <v>326</v>
      </c>
      <c r="H161" s="252">
        <v>45</v>
      </c>
      <c r="I161" s="253"/>
      <c r="J161" s="254">
        <f>ROUND(I161*H161,2)</f>
        <v>0</v>
      </c>
      <c r="K161" s="250" t="s">
        <v>161</v>
      </c>
      <c r="L161" s="255"/>
      <c r="M161" s="256" t="s">
        <v>21</v>
      </c>
      <c r="N161" s="257" t="s">
        <v>47</v>
      </c>
      <c r="O161" s="42"/>
      <c r="P161" s="212">
        <f>O161*H161</f>
        <v>0</v>
      </c>
      <c r="Q161" s="212">
        <v>0.045</v>
      </c>
      <c r="R161" s="212">
        <f>Q161*H161</f>
        <v>2.025</v>
      </c>
      <c r="S161" s="212">
        <v>0</v>
      </c>
      <c r="T161" s="213">
        <f>S161*H161</f>
        <v>0</v>
      </c>
      <c r="AR161" s="24" t="s">
        <v>202</v>
      </c>
      <c r="AT161" s="24" t="s">
        <v>208</v>
      </c>
      <c r="AU161" s="24" t="s">
        <v>163</v>
      </c>
      <c r="AY161" s="24" t="s">
        <v>153</v>
      </c>
      <c r="BE161" s="214">
        <f>IF(N161="základní",J161,0)</f>
        <v>0</v>
      </c>
      <c r="BF161" s="214">
        <f>IF(N161="snížená",J161,0)</f>
        <v>0</v>
      </c>
      <c r="BG161" s="214">
        <f>IF(N161="zákl. přenesená",J161,0)</f>
        <v>0</v>
      </c>
      <c r="BH161" s="214">
        <f>IF(N161="sníž. přenesená",J161,0)</f>
        <v>0</v>
      </c>
      <c r="BI161" s="214">
        <f>IF(N161="nulová",J161,0)</f>
        <v>0</v>
      </c>
      <c r="BJ161" s="24" t="s">
        <v>83</v>
      </c>
      <c r="BK161" s="214">
        <f>ROUND(I161*H161,2)</f>
        <v>0</v>
      </c>
      <c r="BL161" s="24" t="s">
        <v>162</v>
      </c>
      <c r="BM161" s="24" t="s">
        <v>566</v>
      </c>
    </row>
    <row r="162" spans="2:51" s="13" customFormat="1" ht="13.5">
      <c r="B162" s="226"/>
      <c r="C162" s="227"/>
      <c r="D162" s="217" t="s">
        <v>165</v>
      </c>
      <c r="E162" s="228" t="s">
        <v>21</v>
      </c>
      <c r="F162" s="229" t="s">
        <v>567</v>
      </c>
      <c r="G162" s="227"/>
      <c r="H162" s="230">
        <v>45</v>
      </c>
      <c r="I162" s="231"/>
      <c r="J162" s="227"/>
      <c r="K162" s="227"/>
      <c r="L162" s="232"/>
      <c r="M162" s="233"/>
      <c r="N162" s="234"/>
      <c r="O162" s="234"/>
      <c r="P162" s="234"/>
      <c r="Q162" s="234"/>
      <c r="R162" s="234"/>
      <c r="S162" s="234"/>
      <c r="T162" s="235"/>
      <c r="AT162" s="236" t="s">
        <v>165</v>
      </c>
      <c r="AU162" s="236" t="s">
        <v>163</v>
      </c>
      <c r="AV162" s="13" t="s">
        <v>85</v>
      </c>
      <c r="AW162" s="13" t="s">
        <v>41</v>
      </c>
      <c r="AX162" s="13" t="s">
        <v>83</v>
      </c>
      <c r="AY162" s="236" t="s">
        <v>153</v>
      </c>
    </row>
    <row r="163" spans="2:65" s="1" customFormat="1" ht="16.5" customHeight="1">
      <c r="B163" s="41"/>
      <c r="C163" s="203" t="s">
        <v>300</v>
      </c>
      <c r="D163" s="203" t="s">
        <v>157</v>
      </c>
      <c r="E163" s="204" t="s">
        <v>568</v>
      </c>
      <c r="F163" s="205" t="s">
        <v>569</v>
      </c>
      <c r="G163" s="206" t="s">
        <v>303</v>
      </c>
      <c r="H163" s="207">
        <v>22.5</v>
      </c>
      <c r="I163" s="208"/>
      <c r="J163" s="209">
        <f>ROUND(I163*H163,2)</f>
        <v>0</v>
      </c>
      <c r="K163" s="205" t="s">
        <v>161</v>
      </c>
      <c r="L163" s="61"/>
      <c r="M163" s="210" t="s">
        <v>21</v>
      </c>
      <c r="N163" s="211" t="s">
        <v>47</v>
      </c>
      <c r="O163" s="42"/>
      <c r="P163" s="212">
        <f>O163*H163</f>
        <v>0</v>
      </c>
      <c r="Q163" s="212">
        <v>0.61348</v>
      </c>
      <c r="R163" s="212">
        <f>Q163*H163</f>
        <v>13.8033</v>
      </c>
      <c r="S163" s="212">
        <v>0</v>
      </c>
      <c r="T163" s="213">
        <f>S163*H163</f>
        <v>0</v>
      </c>
      <c r="AR163" s="24" t="s">
        <v>162</v>
      </c>
      <c r="AT163" s="24" t="s">
        <v>157</v>
      </c>
      <c r="AU163" s="24" t="s">
        <v>163</v>
      </c>
      <c r="AY163" s="24" t="s">
        <v>153</v>
      </c>
      <c r="BE163" s="214">
        <f>IF(N163="základní",J163,0)</f>
        <v>0</v>
      </c>
      <c r="BF163" s="214">
        <f>IF(N163="snížená",J163,0)</f>
        <v>0</v>
      </c>
      <c r="BG163" s="214">
        <f>IF(N163="zákl. přenesená",J163,0)</f>
        <v>0</v>
      </c>
      <c r="BH163" s="214">
        <f>IF(N163="sníž. přenesená",J163,0)</f>
        <v>0</v>
      </c>
      <c r="BI163" s="214">
        <f>IF(N163="nulová",J163,0)</f>
        <v>0</v>
      </c>
      <c r="BJ163" s="24" t="s">
        <v>83</v>
      </c>
      <c r="BK163" s="214">
        <f>ROUND(I163*H163,2)</f>
        <v>0</v>
      </c>
      <c r="BL163" s="24" t="s">
        <v>162</v>
      </c>
      <c r="BM163" s="24" t="s">
        <v>570</v>
      </c>
    </row>
    <row r="164" spans="2:51" s="13" customFormat="1" ht="13.5">
      <c r="B164" s="226"/>
      <c r="C164" s="227"/>
      <c r="D164" s="217" t="s">
        <v>165</v>
      </c>
      <c r="E164" s="228" t="s">
        <v>21</v>
      </c>
      <c r="F164" s="229" t="s">
        <v>571</v>
      </c>
      <c r="G164" s="227"/>
      <c r="H164" s="230">
        <v>22.5</v>
      </c>
      <c r="I164" s="231"/>
      <c r="J164" s="227"/>
      <c r="K164" s="227"/>
      <c r="L164" s="232"/>
      <c r="M164" s="233"/>
      <c r="N164" s="234"/>
      <c r="O164" s="234"/>
      <c r="P164" s="234"/>
      <c r="Q164" s="234"/>
      <c r="R164" s="234"/>
      <c r="S164" s="234"/>
      <c r="T164" s="235"/>
      <c r="AT164" s="236" t="s">
        <v>165</v>
      </c>
      <c r="AU164" s="236" t="s">
        <v>163</v>
      </c>
      <c r="AV164" s="13" t="s">
        <v>85</v>
      </c>
      <c r="AW164" s="13" t="s">
        <v>41</v>
      </c>
      <c r="AX164" s="13" t="s">
        <v>83</v>
      </c>
      <c r="AY164" s="236" t="s">
        <v>153</v>
      </c>
    </row>
    <row r="165" spans="2:65" s="1" customFormat="1" ht="25.5" customHeight="1">
      <c r="B165" s="41"/>
      <c r="C165" s="248" t="s">
        <v>307</v>
      </c>
      <c r="D165" s="248" t="s">
        <v>208</v>
      </c>
      <c r="E165" s="249" t="s">
        <v>572</v>
      </c>
      <c r="F165" s="250" t="s">
        <v>573</v>
      </c>
      <c r="G165" s="251" t="s">
        <v>326</v>
      </c>
      <c r="H165" s="252">
        <v>9</v>
      </c>
      <c r="I165" s="253"/>
      <c r="J165" s="254">
        <f>ROUND(I165*H165,2)</f>
        <v>0</v>
      </c>
      <c r="K165" s="250" t="s">
        <v>574</v>
      </c>
      <c r="L165" s="255"/>
      <c r="M165" s="256" t="s">
        <v>21</v>
      </c>
      <c r="N165" s="257" t="s">
        <v>47</v>
      </c>
      <c r="O165" s="42"/>
      <c r="P165" s="212">
        <f>O165*H165</f>
        <v>0</v>
      </c>
      <c r="Q165" s="212">
        <v>0.77</v>
      </c>
      <c r="R165" s="212">
        <f>Q165*H165</f>
        <v>6.93</v>
      </c>
      <c r="S165" s="212">
        <v>0</v>
      </c>
      <c r="T165" s="213">
        <f>S165*H165</f>
        <v>0</v>
      </c>
      <c r="AR165" s="24" t="s">
        <v>202</v>
      </c>
      <c r="AT165" s="24" t="s">
        <v>208</v>
      </c>
      <c r="AU165" s="24" t="s">
        <v>163</v>
      </c>
      <c r="AY165" s="24" t="s">
        <v>153</v>
      </c>
      <c r="BE165" s="214">
        <f>IF(N165="základní",J165,0)</f>
        <v>0</v>
      </c>
      <c r="BF165" s="214">
        <f>IF(N165="snížená",J165,0)</f>
        <v>0</v>
      </c>
      <c r="BG165" s="214">
        <f>IF(N165="zákl. přenesená",J165,0)</f>
        <v>0</v>
      </c>
      <c r="BH165" s="214">
        <f>IF(N165="sníž. přenesená",J165,0)</f>
        <v>0</v>
      </c>
      <c r="BI165" s="214">
        <f>IF(N165="nulová",J165,0)</f>
        <v>0</v>
      </c>
      <c r="BJ165" s="24" t="s">
        <v>83</v>
      </c>
      <c r="BK165" s="214">
        <f>ROUND(I165*H165,2)</f>
        <v>0</v>
      </c>
      <c r="BL165" s="24" t="s">
        <v>162</v>
      </c>
      <c r="BM165" s="24" t="s">
        <v>575</v>
      </c>
    </row>
    <row r="166" spans="2:51" s="13" customFormat="1" ht="13.5">
      <c r="B166" s="226"/>
      <c r="C166" s="227"/>
      <c r="D166" s="217" t="s">
        <v>165</v>
      </c>
      <c r="E166" s="228" t="s">
        <v>21</v>
      </c>
      <c r="F166" s="229" t="s">
        <v>576</v>
      </c>
      <c r="G166" s="227"/>
      <c r="H166" s="230">
        <v>9</v>
      </c>
      <c r="I166" s="231"/>
      <c r="J166" s="227"/>
      <c r="K166" s="227"/>
      <c r="L166" s="232"/>
      <c r="M166" s="233"/>
      <c r="N166" s="234"/>
      <c r="O166" s="234"/>
      <c r="P166" s="234"/>
      <c r="Q166" s="234"/>
      <c r="R166" s="234"/>
      <c r="S166" s="234"/>
      <c r="T166" s="235"/>
      <c r="AT166" s="236" t="s">
        <v>165</v>
      </c>
      <c r="AU166" s="236" t="s">
        <v>163</v>
      </c>
      <c r="AV166" s="13" t="s">
        <v>85</v>
      </c>
      <c r="AW166" s="13" t="s">
        <v>41</v>
      </c>
      <c r="AX166" s="13" t="s">
        <v>83</v>
      </c>
      <c r="AY166" s="236" t="s">
        <v>153</v>
      </c>
    </row>
    <row r="167" spans="2:65" s="1" customFormat="1" ht="16.5" customHeight="1">
      <c r="B167" s="41"/>
      <c r="C167" s="203" t="s">
        <v>311</v>
      </c>
      <c r="D167" s="203" t="s">
        <v>157</v>
      </c>
      <c r="E167" s="204" t="s">
        <v>577</v>
      </c>
      <c r="F167" s="205" t="s">
        <v>578</v>
      </c>
      <c r="G167" s="206" t="s">
        <v>303</v>
      </c>
      <c r="H167" s="207">
        <v>15</v>
      </c>
      <c r="I167" s="208"/>
      <c r="J167" s="209">
        <f>ROUND(I167*H167,2)</f>
        <v>0</v>
      </c>
      <c r="K167" s="205" t="s">
        <v>161</v>
      </c>
      <c r="L167" s="61"/>
      <c r="M167" s="210" t="s">
        <v>21</v>
      </c>
      <c r="N167" s="211" t="s">
        <v>47</v>
      </c>
      <c r="O167" s="42"/>
      <c r="P167" s="212">
        <f>O167*H167</f>
        <v>0</v>
      </c>
      <c r="Q167" s="212">
        <v>0.88535</v>
      </c>
      <c r="R167" s="212">
        <f>Q167*H167</f>
        <v>13.280249999999999</v>
      </c>
      <c r="S167" s="212">
        <v>0</v>
      </c>
      <c r="T167" s="213">
        <f>S167*H167</f>
        <v>0</v>
      </c>
      <c r="AR167" s="24" t="s">
        <v>162</v>
      </c>
      <c r="AT167" s="24" t="s">
        <v>157</v>
      </c>
      <c r="AU167" s="24" t="s">
        <v>163</v>
      </c>
      <c r="AY167" s="24" t="s">
        <v>153</v>
      </c>
      <c r="BE167" s="214">
        <f>IF(N167="základní",J167,0)</f>
        <v>0</v>
      </c>
      <c r="BF167" s="214">
        <f>IF(N167="snížená",J167,0)</f>
        <v>0</v>
      </c>
      <c r="BG167" s="214">
        <f>IF(N167="zákl. přenesená",J167,0)</f>
        <v>0</v>
      </c>
      <c r="BH167" s="214">
        <f>IF(N167="sníž. přenesená",J167,0)</f>
        <v>0</v>
      </c>
      <c r="BI167" s="214">
        <f>IF(N167="nulová",J167,0)</f>
        <v>0</v>
      </c>
      <c r="BJ167" s="24" t="s">
        <v>83</v>
      </c>
      <c r="BK167" s="214">
        <f>ROUND(I167*H167,2)</f>
        <v>0</v>
      </c>
      <c r="BL167" s="24" t="s">
        <v>162</v>
      </c>
      <c r="BM167" s="24" t="s">
        <v>579</v>
      </c>
    </row>
    <row r="168" spans="2:51" s="13" customFormat="1" ht="13.5">
      <c r="B168" s="226"/>
      <c r="C168" s="227"/>
      <c r="D168" s="217" t="s">
        <v>165</v>
      </c>
      <c r="E168" s="228" t="s">
        <v>21</v>
      </c>
      <c r="F168" s="229" t="s">
        <v>580</v>
      </c>
      <c r="G168" s="227"/>
      <c r="H168" s="230">
        <v>15</v>
      </c>
      <c r="I168" s="231"/>
      <c r="J168" s="227"/>
      <c r="K168" s="227"/>
      <c r="L168" s="232"/>
      <c r="M168" s="233"/>
      <c r="N168" s="234"/>
      <c r="O168" s="234"/>
      <c r="P168" s="234"/>
      <c r="Q168" s="234"/>
      <c r="R168" s="234"/>
      <c r="S168" s="234"/>
      <c r="T168" s="235"/>
      <c r="AT168" s="236" t="s">
        <v>165</v>
      </c>
      <c r="AU168" s="236" t="s">
        <v>163</v>
      </c>
      <c r="AV168" s="13" t="s">
        <v>85</v>
      </c>
      <c r="AW168" s="13" t="s">
        <v>41</v>
      </c>
      <c r="AX168" s="13" t="s">
        <v>83</v>
      </c>
      <c r="AY168" s="236" t="s">
        <v>153</v>
      </c>
    </row>
    <row r="169" spans="2:65" s="1" customFormat="1" ht="25.5" customHeight="1">
      <c r="B169" s="41"/>
      <c r="C169" s="248" t="s">
        <v>318</v>
      </c>
      <c r="D169" s="248" t="s">
        <v>208</v>
      </c>
      <c r="E169" s="249" t="s">
        <v>581</v>
      </c>
      <c r="F169" s="250" t="s">
        <v>582</v>
      </c>
      <c r="G169" s="251" t="s">
        <v>326</v>
      </c>
      <c r="H169" s="252">
        <v>6</v>
      </c>
      <c r="I169" s="253"/>
      <c r="J169" s="254">
        <f>ROUND(I169*H169,2)</f>
        <v>0</v>
      </c>
      <c r="K169" s="250" t="s">
        <v>574</v>
      </c>
      <c r="L169" s="255"/>
      <c r="M169" s="256" t="s">
        <v>21</v>
      </c>
      <c r="N169" s="257" t="s">
        <v>47</v>
      </c>
      <c r="O169" s="42"/>
      <c r="P169" s="212">
        <f>O169*H169</f>
        <v>0</v>
      </c>
      <c r="Q169" s="212">
        <v>1.46</v>
      </c>
      <c r="R169" s="212">
        <f>Q169*H169</f>
        <v>8.76</v>
      </c>
      <c r="S169" s="212">
        <v>0</v>
      </c>
      <c r="T169" s="213">
        <f>S169*H169</f>
        <v>0</v>
      </c>
      <c r="AR169" s="24" t="s">
        <v>202</v>
      </c>
      <c r="AT169" s="24" t="s">
        <v>208</v>
      </c>
      <c r="AU169" s="24" t="s">
        <v>163</v>
      </c>
      <c r="AY169" s="24" t="s">
        <v>153</v>
      </c>
      <c r="BE169" s="214">
        <f>IF(N169="základní",J169,0)</f>
        <v>0</v>
      </c>
      <c r="BF169" s="214">
        <f>IF(N169="snížená",J169,0)</f>
        <v>0</v>
      </c>
      <c r="BG169" s="214">
        <f>IF(N169="zákl. přenesená",J169,0)</f>
        <v>0</v>
      </c>
      <c r="BH169" s="214">
        <f>IF(N169="sníž. přenesená",J169,0)</f>
        <v>0</v>
      </c>
      <c r="BI169" s="214">
        <f>IF(N169="nulová",J169,0)</f>
        <v>0</v>
      </c>
      <c r="BJ169" s="24" t="s">
        <v>83</v>
      </c>
      <c r="BK169" s="214">
        <f>ROUND(I169*H169,2)</f>
        <v>0</v>
      </c>
      <c r="BL169" s="24" t="s">
        <v>162</v>
      </c>
      <c r="BM169" s="24" t="s">
        <v>583</v>
      </c>
    </row>
    <row r="170" spans="2:51" s="13" customFormat="1" ht="13.5">
      <c r="B170" s="226"/>
      <c r="C170" s="227"/>
      <c r="D170" s="217" t="s">
        <v>165</v>
      </c>
      <c r="E170" s="228" t="s">
        <v>21</v>
      </c>
      <c r="F170" s="229" t="s">
        <v>584</v>
      </c>
      <c r="G170" s="227"/>
      <c r="H170" s="230">
        <v>6</v>
      </c>
      <c r="I170" s="231"/>
      <c r="J170" s="227"/>
      <c r="K170" s="227"/>
      <c r="L170" s="232"/>
      <c r="M170" s="233"/>
      <c r="N170" s="234"/>
      <c r="O170" s="234"/>
      <c r="P170" s="234"/>
      <c r="Q170" s="234"/>
      <c r="R170" s="234"/>
      <c r="S170" s="234"/>
      <c r="T170" s="235"/>
      <c r="AT170" s="236" t="s">
        <v>165</v>
      </c>
      <c r="AU170" s="236" t="s">
        <v>163</v>
      </c>
      <c r="AV170" s="13" t="s">
        <v>85</v>
      </c>
      <c r="AW170" s="13" t="s">
        <v>41</v>
      </c>
      <c r="AX170" s="13" t="s">
        <v>83</v>
      </c>
      <c r="AY170" s="236" t="s">
        <v>153</v>
      </c>
    </row>
    <row r="171" spans="2:65" s="1" customFormat="1" ht="25.5" customHeight="1">
      <c r="B171" s="41"/>
      <c r="C171" s="203" t="s">
        <v>323</v>
      </c>
      <c r="D171" s="203" t="s">
        <v>157</v>
      </c>
      <c r="E171" s="204" t="s">
        <v>585</v>
      </c>
      <c r="F171" s="205" t="s">
        <v>586</v>
      </c>
      <c r="G171" s="206" t="s">
        <v>326</v>
      </c>
      <c r="H171" s="207">
        <v>6</v>
      </c>
      <c r="I171" s="208"/>
      <c r="J171" s="209">
        <f>ROUND(I171*H171,2)</f>
        <v>0</v>
      </c>
      <c r="K171" s="205" t="s">
        <v>161</v>
      </c>
      <c r="L171" s="61"/>
      <c r="M171" s="210" t="s">
        <v>21</v>
      </c>
      <c r="N171" s="211" t="s">
        <v>47</v>
      </c>
      <c r="O171" s="42"/>
      <c r="P171" s="212">
        <f>O171*H171</f>
        <v>0</v>
      </c>
      <c r="Q171" s="212">
        <v>6.26155</v>
      </c>
      <c r="R171" s="212">
        <f>Q171*H171</f>
        <v>37.5693</v>
      </c>
      <c r="S171" s="212">
        <v>0</v>
      </c>
      <c r="T171" s="213">
        <f>S171*H171</f>
        <v>0</v>
      </c>
      <c r="AR171" s="24" t="s">
        <v>162</v>
      </c>
      <c r="AT171" s="24" t="s">
        <v>157</v>
      </c>
      <c r="AU171" s="24" t="s">
        <v>163</v>
      </c>
      <c r="AY171" s="24" t="s">
        <v>153</v>
      </c>
      <c r="BE171" s="214">
        <f>IF(N171="základní",J171,0)</f>
        <v>0</v>
      </c>
      <c r="BF171" s="214">
        <f>IF(N171="snížená",J171,0)</f>
        <v>0</v>
      </c>
      <c r="BG171" s="214">
        <f>IF(N171="zákl. přenesená",J171,0)</f>
        <v>0</v>
      </c>
      <c r="BH171" s="214">
        <f>IF(N171="sníž. přenesená",J171,0)</f>
        <v>0</v>
      </c>
      <c r="BI171" s="214">
        <f>IF(N171="nulová",J171,0)</f>
        <v>0</v>
      </c>
      <c r="BJ171" s="24" t="s">
        <v>83</v>
      </c>
      <c r="BK171" s="214">
        <f>ROUND(I171*H171,2)</f>
        <v>0</v>
      </c>
      <c r="BL171" s="24" t="s">
        <v>162</v>
      </c>
      <c r="BM171" s="24" t="s">
        <v>587</v>
      </c>
    </row>
    <row r="172" spans="2:51" s="13" customFormat="1" ht="13.5">
      <c r="B172" s="226"/>
      <c r="C172" s="227"/>
      <c r="D172" s="217" t="s">
        <v>165</v>
      </c>
      <c r="E172" s="228" t="s">
        <v>21</v>
      </c>
      <c r="F172" s="229" t="s">
        <v>588</v>
      </c>
      <c r="G172" s="227"/>
      <c r="H172" s="230">
        <v>6</v>
      </c>
      <c r="I172" s="231"/>
      <c r="J172" s="227"/>
      <c r="K172" s="227"/>
      <c r="L172" s="232"/>
      <c r="M172" s="233"/>
      <c r="N172" s="234"/>
      <c r="O172" s="234"/>
      <c r="P172" s="234"/>
      <c r="Q172" s="234"/>
      <c r="R172" s="234"/>
      <c r="S172" s="234"/>
      <c r="T172" s="235"/>
      <c r="AT172" s="236" t="s">
        <v>165</v>
      </c>
      <c r="AU172" s="236" t="s">
        <v>163</v>
      </c>
      <c r="AV172" s="13" t="s">
        <v>85</v>
      </c>
      <c r="AW172" s="13" t="s">
        <v>41</v>
      </c>
      <c r="AX172" s="13" t="s">
        <v>83</v>
      </c>
      <c r="AY172" s="236" t="s">
        <v>153</v>
      </c>
    </row>
    <row r="173" spans="2:65" s="1" customFormat="1" ht="25.5" customHeight="1">
      <c r="B173" s="41"/>
      <c r="C173" s="203" t="s">
        <v>330</v>
      </c>
      <c r="D173" s="203" t="s">
        <v>157</v>
      </c>
      <c r="E173" s="204" t="s">
        <v>589</v>
      </c>
      <c r="F173" s="205" t="s">
        <v>590</v>
      </c>
      <c r="G173" s="206" t="s">
        <v>160</v>
      </c>
      <c r="H173" s="207">
        <v>9</v>
      </c>
      <c r="I173" s="208"/>
      <c r="J173" s="209">
        <f>ROUND(I173*H173,2)</f>
        <v>0</v>
      </c>
      <c r="K173" s="205" t="s">
        <v>161</v>
      </c>
      <c r="L173" s="61"/>
      <c r="M173" s="210" t="s">
        <v>21</v>
      </c>
      <c r="N173" s="211" t="s">
        <v>47</v>
      </c>
      <c r="O173" s="42"/>
      <c r="P173" s="212">
        <f>O173*H173</f>
        <v>0</v>
      </c>
      <c r="Q173" s="212">
        <v>2.46367</v>
      </c>
      <c r="R173" s="212">
        <f>Q173*H173</f>
        <v>22.17303</v>
      </c>
      <c r="S173" s="212">
        <v>0</v>
      </c>
      <c r="T173" s="213">
        <f>S173*H173</f>
        <v>0</v>
      </c>
      <c r="AR173" s="24" t="s">
        <v>162</v>
      </c>
      <c r="AT173" s="24" t="s">
        <v>157</v>
      </c>
      <c r="AU173" s="24" t="s">
        <v>163</v>
      </c>
      <c r="AY173" s="24" t="s">
        <v>153</v>
      </c>
      <c r="BE173" s="214">
        <f>IF(N173="základní",J173,0)</f>
        <v>0</v>
      </c>
      <c r="BF173" s="214">
        <f>IF(N173="snížená",J173,0)</f>
        <v>0</v>
      </c>
      <c r="BG173" s="214">
        <f>IF(N173="zákl. přenesená",J173,0)</f>
        <v>0</v>
      </c>
      <c r="BH173" s="214">
        <f>IF(N173="sníž. přenesená",J173,0)</f>
        <v>0</v>
      </c>
      <c r="BI173" s="214">
        <f>IF(N173="nulová",J173,0)</f>
        <v>0</v>
      </c>
      <c r="BJ173" s="24" t="s">
        <v>83</v>
      </c>
      <c r="BK173" s="214">
        <f>ROUND(I173*H173,2)</f>
        <v>0</v>
      </c>
      <c r="BL173" s="24" t="s">
        <v>162</v>
      </c>
      <c r="BM173" s="24" t="s">
        <v>591</v>
      </c>
    </row>
    <row r="174" spans="2:51" s="13" customFormat="1" ht="13.5">
      <c r="B174" s="226"/>
      <c r="C174" s="227"/>
      <c r="D174" s="217" t="s">
        <v>165</v>
      </c>
      <c r="E174" s="228" t="s">
        <v>21</v>
      </c>
      <c r="F174" s="229" t="s">
        <v>592</v>
      </c>
      <c r="G174" s="227"/>
      <c r="H174" s="230">
        <v>6</v>
      </c>
      <c r="I174" s="231"/>
      <c r="J174" s="227"/>
      <c r="K174" s="227"/>
      <c r="L174" s="232"/>
      <c r="M174" s="233"/>
      <c r="N174" s="234"/>
      <c r="O174" s="234"/>
      <c r="P174" s="234"/>
      <c r="Q174" s="234"/>
      <c r="R174" s="234"/>
      <c r="S174" s="234"/>
      <c r="T174" s="235"/>
      <c r="AT174" s="236" t="s">
        <v>165</v>
      </c>
      <c r="AU174" s="236" t="s">
        <v>163</v>
      </c>
      <c r="AV174" s="13" t="s">
        <v>85</v>
      </c>
      <c r="AW174" s="13" t="s">
        <v>41</v>
      </c>
      <c r="AX174" s="13" t="s">
        <v>76</v>
      </c>
      <c r="AY174" s="236" t="s">
        <v>153</v>
      </c>
    </row>
    <row r="175" spans="2:51" s="13" customFormat="1" ht="13.5">
      <c r="B175" s="226"/>
      <c r="C175" s="227"/>
      <c r="D175" s="217" t="s">
        <v>165</v>
      </c>
      <c r="E175" s="228" t="s">
        <v>21</v>
      </c>
      <c r="F175" s="229" t="s">
        <v>593</v>
      </c>
      <c r="G175" s="227"/>
      <c r="H175" s="230">
        <v>3</v>
      </c>
      <c r="I175" s="231"/>
      <c r="J175" s="227"/>
      <c r="K175" s="227"/>
      <c r="L175" s="232"/>
      <c r="M175" s="233"/>
      <c r="N175" s="234"/>
      <c r="O175" s="234"/>
      <c r="P175" s="234"/>
      <c r="Q175" s="234"/>
      <c r="R175" s="234"/>
      <c r="S175" s="234"/>
      <c r="T175" s="235"/>
      <c r="AT175" s="236" t="s">
        <v>165</v>
      </c>
      <c r="AU175" s="236" t="s">
        <v>163</v>
      </c>
      <c r="AV175" s="13" t="s">
        <v>85</v>
      </c>
      <c r="AW175" s="13" t="s">
        <v>41</v>
      </c>
      <c r="AX175" s="13" t="s">
        <v>76</v>
      </c>
      <c r="AY175" s="236" t="s">
        <v>153</v>
      </c>
    </row>
    <row r="176" spans="2:51" s="14" customFormat="1" ht="13.5">
      <c r="B176" s="237"/>
      <c r="C176" s="238"/>
      <c r="D176" s="217" t="s">
        <v>165</v>
      </c>
      <c r="E176" s="239" t="s">
        <v>21</v>
      </c>
      <c r="F176" s="240" t="s">
        <v>182</v>
      </c>
      <c r="G176" s="238"/>
      <c r="H176" s="241">
        <v>9</v>
      </c>
      <c r="I176" s="242"/>
      <c r="J176" s="238"/>
      <c r="K176" s="238"/>
      <c r="L176" s="243"/>
      <c r="M176" s="244"/>
      <c r="N176" s="245"/>
      <c r="O176" s="245"/>
      <c r="P176" s="245"/>
      <c r="Q176" s="245"/>
      <c r="R176" s="245"/>
      <c r="S176" s="245"/>
      <c r="T176" s="246"/>
      <c r="AT176" s="247" t="s">
        <v>165</v>
      </c>
      <c r="AU176" s="247" t="s">
        <v>163</v>
      </c>
      <c r="AV176" s="14" t="s">
        <v>162</v>
      </c>
      <c r="AW176" s="14" t="s">
        <v>41</v>
      </c>
      <c r="AX176" s="14" t="s">
        <v>83</v>
      </c>
      <c r="AY176" s="247" t="s">
        <v>153</v>
      </c>
    </row>
    <row r="177" spans="2:65" s="1" customFormat="1" ht="16.5" customHeight="1">
      <c r="B177" s="41"/>
      <c r="C177" s="203" t="s">
        <v>337</v>
      </c>
      <c r="D177" s="203" t="s">
        <v>157</v>
      </c>
      <c r="E177" s="204" t="s">
        <v>594</v>
      </c>
      <c r="F177" s="205" t="s">
        <v>595</v>
      </c>
      <c r="G177" s="206" t="s">
        <v>160</v>
      </c>
      <c r="H177" s="207">
        <v>8.093</v>
      </c>
      <c r="I177" s="208"/>
      <c r="J177" s="209">
        <f>ROUND(I177*H177,2)</f>
        <v>0</v>
      </c>
      <c r="K177" s="205" t="s">
        <v>574</v>
      </c>
      <c r="L177" s="61"/>
      <c r="M177" s="210" t="s">
        <v>21</v>
      </c>
      <c r="N177" s="211" t="s">
        <v>47</v>
      </c>
      <c r="O177" s="42"/>
      <c r="P177" s="212">
        <f>O177*H177</f>
        <v>0</v>
      </c>
      <c r="Q177" s="212">
        <v>2.45329</v>
      </c>
      <c r="R177" s="212">
        <f>Q177*H177</f>
        <v>19.85447597</v>
      </c>
      <c r="S177" s="212">
        <v>0</v>
      </c>
      <c r="T177" s="213">
        <f>S177*H177</f>
        <v>0</v>
      </c>
      <c r="AR177" s="24" t="s">
        <v>162</v>
      </c>
      <c r="AT177" s="24" t="s">
        <v>157</v>
      </c>
      <c r="AU177" s="24" t="s">
        <v>163</v>
      </c>
      <c r="AY177" s="24" t="s">
        <v>153</v>
      </c>
      <c r="BE177" s="214">
        <f>IF(N177="základní",J177,0)</f>
        <v>0</v>
      </c>
      <c r="BF177" s="214">
        <f>IF(N177="snížená",J177,0)</f>
        <v>0</v>
      </c>
      <c r="BG177" s="214">
        <f>IF(N177="zákl. přenesená",J177,0)</f>
        <v>0</v>
      </c>
      <c r="BH177" s="214">
        <f>IF(N177="sníž. přenesená",J177,0)</f>
        <v>0</v>
      </c>
      <c r="BI177" s="214">
        <f>IF(N177="nulová",J177,0)</f>
        <v>0</v>
      </c>
      <c r="BJ177" s="24" t="s">
        <v>83</v>
      </c>
      <c r="BK177" s="214">
        <f>ROUND(I177*H177,2)</f>
        <v>0</v>
      </c>
      <c r="BL177" s="24" t="s">
        <v>162</v>
      </c>
      <c r="BM177" s="24" t="s">
        <v>596</v>
      </c>
    </row>
    <row r="178" spans="2:51" s="13" customFormat="1" ht="13.5">
      <c r="B178" s="226"/>
      <c r="C178" s="227"/>
      <c r="D178" s="217" t="s">
        <v>165</v>
      </c>
      <c r="E178" s="228" t="s">
        <v>21</v>
      </c>
      <c r="F178" s="229" t="s">
        <v>496</v>
      </c>
      <c r="G178" s="227"/>
      <c r="H178" s="230">
        <v>8.0925</v>
      </c>
      <c r="I178" s="231"/>
      <c r="J178" s="227"/>
      <c r="K178" s="227"/>
      <c r="L178" s="232"/>
      <c r="M178" s="233"/>
      <c r="N178" s="234"/>
      <c r="O178" s="234"/>
      <c r="P178" s="234"/>
      <c r="Q178" s="234"/>
      <c r="R178" s="234"/>
      <c r="S178" s="234"/>
      <c r="T178" s="235"/>
      <c r="AT178" s="236" t="s">
        <v>165</v>
      </c>
      <c r="AU178" s="236" t="s">
        <v>163</v>
      </c>
      <c r="AV178" s="13" t="s">
        <v>85</v>
      </c>
      <c r="AW178" s="13" t="s">
        <v>41</v>
      </c>
      <c r="AX178" s="13" t="s">
        <v>83</v>
      </c>
      <c r="AY178" s="236" t="s">
        <v>153</v>
      </c>
    </row>
    <row r="179" spans="2:63" s="11" customFormat="1" ht="29.85" customHeight="1">
      <c r="B179" s="187"/>
      <c r="C179" s="188"/>
      <c r="D179" s="189" t="s">
        <v>75</v>
      </c>
      <c r="E179" s="201" t="s">
        <v>207</v>
      </c>
      <c r="F179" s="201" t="s">
        <v>297</v>
      </c>
      <c r="G179" s="188"/>
      <c r="H179" s="188"/>
      <c r="I179" s="191"/>
      <c r="J179" s="202">
        <f>BK179</f>
        <v>0</v>
      </c>
      <c r="K179" s="188"/>
      <c r="L179" s="193"/>
      <c r="M179" s="194"/>
      <c r="N179" s="195"/>
      <c r="O179" s="195"/>
      <c r="P179" s="196">
        <f>P180</f>
        <v>0</v>
      </c>
      <c r="Q179" s="195"/>
      <c r="R179" s="196">
        <f>R180</f>
        <v>0</v>
      </c>
      <c r="S179" s="195"/>
      <c r="T179" s="197">
        <f>T180</f>
        <v>0</v>
      </c>
      <c r="AR179" s="198" t="s">
        <v>83</v>
      </c>
      <c r="AT179" s="199" t="s">
        <v>75</v>
      </c>
      <c r="AU179" s="199" t="s">
        <v>83</v>
      </c>
      <c r="AY179" s="198" t="s">
        <v>153</v>
      </c>
      <c r="BK179" s="200">
        <f>BK180</f>
        <v>0</v>
      </c>
    </row>
    <row r="180" spans="2:63" s="11" customFormat="1" ht="14.85" customHeight="1">
      <c r="B180" s="187"/>
      <c r="C180" s="188"/>
      <c r="D180" s="189" t="s">
        <v>75</v>
      </c>
      <c r="E180" s="201" t="s">
        <v>450</v>
      </c>
      <c r="F180" s="201" t="s">
        <v>451</v>
      </c>
      <c r="G180" s="188"/>
      <c r="H180" s="188"/>
      <c r="I180" s="191"/>
      <c r="J180" s="202">
        <f>BK180</f>
        <v>0</v>
      </c>
      <c r="K180" s="188"/>
      <c r="L180" s="193"/>
      <c r="M180" s="194"/>
      <c r="N180" s="195"/>
      <c r="O180" s="195"/>
      <c r="P180" s="196">
        <f>SUM(P181:P184)</f>
        <v>0</v>
      </c>
      <c r="Q180" s="195"/>
      <c r="R180" s="196">
        <f>SUM(R181:R184)</f>
        <v>0</v>
      </c>
      <c r="S180" s="195"/>
      <c r="T180" s="197">
        <f>SUM(T181:T184)</f>
        <v>0</v>
      </c>
      <c r="AR180" s="198" t="s">
        <v>83</v>
      </c>
      <c r="AT180" s="199" t="s">
        <v>75</v>
      </c>
      <c r="AU180" s="199" t="s">
        <v>85</v>
      </c>
      <c r="AY180" s="198" t="s">
        <v>153</v>
      </c>
      <c r="BK180" s="200">
        <f>SUM(BK181:BK184)</f>
        <v>0</v>
      </c>
    </row>
    <row r="181" spans="2:65" s="1" customFormat="1" ht="16.5" customHeight="1">
      <c r="B181" s="41"/>
      <c r="C181" s="203" t="s">
        <v>342</v>
      </c>
      <c r="D181" s="203" t="s">
        <v>157</v>
      </c>
      <c r="E181" s="204" t="s">
        <v>453</v>
      </c>
      <c r="F181" s="205" t="s">
        <v>454</v>
      </c>
      <c r="G181" s="206" t="s">
        <v>211</v>
      </c>
      <c r="H181" s="207">
        <v>16.66</v>
      </c>
      <c r="I181" s="208"/>
      <c r="J181" s="209">
        <f>ROUND(I181*H181,2)</f>
        <v>0</v>
      </c>
      <c r="K181" s="205" t="s">
        <v>21</v>
      </c>
      <c r="L181" s="61"/>
      <c r="M181" s="210" t="s">
        <v>21</v>
      </c>
      <c r="N181" s="211" t="s">
        <v>47</v>
      </c>
      <c r="O181" s="42"/>
      <c r="P181" s="212">
        <f>O181*H181</f>
        <v>0</v>
      </c>
      <c r="Q181" s="212">
        <v>0</v>
      </c>
      <c r="R181" s="212">
        <f>Q181*H181</f>
        <v>0</v>
      </c>
      <c r="S181" s="212">
        <v>0</v>
      </c>
      <c r="T181" s="213">
        <f>S181*H181</f>
        <v>0</v>
      </c>
      <c r="AR181" s="24" t="s">
        <v>162</v>
      </c>
      <c r="AT181" s="24" t="s">
        <v>157</v>
      </c>
      <c r="AU181" s="24" t="s">
        <v>163</v>
      </c>
      <c r="AY181" s="24" t="s">
        <v>153</v>
      </c>
      <c r="BE181" s="214">
        <f>IF(N181="základní",J181,0)</f>
        <v>0</v>
      </c>
      <c r="BF181" s="214">
        <f>IF(N181="snížená",J181,0)</f>
        <v>0</v>
      </c>
      <c r="BG181" s="214">
        <f>IF(N181="zákl. přenesená",J181,0)</f>
        <v>0</v>
      </c>
      <c r="BH181" s="214">
        <f>IF(N181="sníž. přenesená",J181,0)</f>
        <v>0</v>
      </c>
      <c r="BI181" s="214">
        <f>IF(N181="nulová",J181,0)</f>
        <v>0</v>
      </c>
      <c r="BJ181" s="24" t="s">
        <v>83</v>
      </c>
      <c r="BK181" s="214">
        <f>ROUND(I181*H181,2)</f>
        <v>0</v>
      </c>
      <c r="BL181" s="24" t="s">
        <v>162</v>
      </c>
      <c r="BM181" s="24" t="s">
        <v>455</v>
      </c>
    </row>
    <row r="182" spans="2:65" s="1" customFormat="1" ht="16.5" customHeight="1">
      <c r="B182" s="41"/>
      <c r="C182" s="203" t="s">
        <v>347</v>
      </c>
      <c r="D182" s="203" t="s">
        <v>157</v>
      </c>
      <c r="E182" s="204" t="s">
        <v>457</v>
      </c>
      <c r="F182" s="205" t="s">
        <v>458</v>
      </c>
      <c r="G182" s="206" t="s">
        <v>211</v>
      </c>
      <c r="H182" s="207">
        <v>16.66</v>
      </c>
      <c r="I182" s="208"/>
      <c r="J182" s="209">
        <f>ROUND(I182*H182,2)</f>
        <v>0</v>
      </c>
      <c r="K182" s="205" t="s">
        <v>21</v>
      </c>
      <c r="L182" s="61"/>
      <c r="M182" s="210" t="s">
        <v>21</v>
      </c>
      <c r="N182" s="211" t="s">
        <v>47</v>
      </c>
      <c r="O182" s="42"/>
      <c r="P182" s="212">
        <f>O182*H182</f>
        <v>0</v>
      </c>
      <c r="Q182" s="212">
        <v>0</v>
      </c>
      <c r="R182" s="212">
        <f>Q182*H182</f>
        <v>0</v>
      </c>
      <c r="S182" s="212">
        <v>0</v>
      </c>
      <c r="T182" s="213">
        <f>S182*H182</f>
        <v>0</v>
      </c>
      <c r="AR182" s="24" t="s">
        <v>162</v>
      </c>
      <c r="AT182" s="24" t="s">
        <v>157</v>
      </c>
      <c r="AU182" s="24" t="s">
        <v>163</v>
      </c>
      <c r="AY182" s="24" t="s">
        <v>153</v>
      </c>
      <c r="BE182" s="214">
        <f>IF(N182="základní",J182,0)</f>
        <v>0</v>
      </c>
      <c r="BF182" s="214">
        <f>IF(N182="snížená",J182,0)</f>
        <v>0</v>
      </c>
      <c r="BG182" s="214">
        <f>IF(N182="zákl. přenesená",J182,0)</f>
        <v>0</v>
      </c>
      <c r="BH182" s="214">
        <f>IF(N182="sníž. přenesená",J182,0)</f>
        <v>0</v>
      </c>
      <c r="BI182" s="214">
        <f>IF(N182="nulová",J182,0)</f>
        <v>0</v>
      </c>
      <c r="BJ182" s="24" t="s">
        <v>83</v>
      </c>
      <c r="BK182" s="214">
        <f>ROUND(I182*H182,2)</f>
        <v>0</v>
      </c>
      <c r="BL182" s="24" t="s">
        <v>162</v>
      </c>
      <c r="BM182" s="24" t="s">
        <v>459</v>
      </c>
    </row>
    <row r="183" spans="2:65" s="1" customFormat="1" ht="16.5" customHeight="1">
      <c r="B183" s="41"/>
      <c r="C183" s="203" t="s">
        <v>353</v>
      </c>
      <c r="D183" s="203" t="s">
        <v>157</v>
      </c>
      <c r="E183" s="204" t="s">
        <v>461</v>
      </c>
      <c r="F183" s="205" t="s">
        <v>462</v>
      </c>
      <c r="G183" s="206" t="s">
        <v>211</v>
      </c>
      <c r="H183" s="207">
        <v>16.66</v>
      </c>
      <c r="I183" s="208"/>
      <c r="J183" s="209">
        <f>ROUND(I183*H183,2)</f>
        <v>0</v>
      </c>
      <c r="K183" s="205" t="s">
        <v>21</v>
      </c>
      <c r="L183" s="61"/>
      <c r="M183" s="210" t="s">
        <v>21</v>
      </c>
      <c r="N183" s="211" t="s">
        <v>47</v>
      </c>
      <c r="O183" s="42"/>
      <c r="P183" s="212">
        <f>O183*H183</f>
        <v>0</v>
      </c>
      <c r="Q183" s="212">
        <v>0</v>
      </c>
      <c r="R183" s="212">
        <f>Q183*H183</f>
        <v>0</v>
      </c>
      <c r="S183" s="212">
        <v>0</v>
      </c>
      <c r="T183" s="213">
        <f>S183*H183</f>
        <v>0</v>
      </c>
      <c r="AR183" s="24" t="s">
        <v>162</v>
      </c>
      <c r="AT183" s="24" t="s">
        <v>157</v>
      </c>
      <c r="AU183" s="24" t="s">
        <v>163</v>
      </c>
      <c r="AY183" s="24" t="s">
        <v>153</v>
      </c>
      <c r="BE183" s="214">
        <f>IF(N183="základní",J183,0)</f>
        <v>0</v>
      </c>
      <c r="BF183" s="214">
        <f>IF(N183="snížená",J183,0)</f>
        <v>0</v>
      </c>
      <c r="BG183" s="214">
        <f>IF(N183="zákl. přenesená",J183,0)</f>
        <v>0</v>
      </c>
      <c r="BH183" s="214">
        <f>IF(N183="sníž. přenesená",J183,0)</f>
        <v>0</v>
      </c>
      <c r="BI183" s="214">
        <f>IF(N183="nulová",J183,0)</f>
        <v>0</v>
      </c>
      <c r="BJ183" s="24" t="s">
        <v>83</v>
      </c>
      <c r="BK183" s="214">
        <f>ROUND(I183*H183,2)</f>
        <v>0</v>
      </c>
      <c r="BL183" s="24" t="s">
        <v>162</v>
      </c>
      <c r="BM183" s="24" t="s">
        <v>463</v>
      </c>
    </row>
    <row r="184" spans="2:65" s="1" customFormat="1" ht="25.5" customHeight="1">
      <c r="B184" s="41"/>
      <c r="C184" s="203" t="s">
        <v>360</v>
      </c>
      <c r="D184" s="203" t="s">
        <v>157</v>
      </c>
      <c r="E184" s="204" t="s">
        <v>465</v>
      </c>
      <c r="F184" s="205" t="s">
        <v>466</v>
      </c>
      <c r="G184" s="206" t="s">
        <v>211</v>
      </c>
      <c r="H184" s="207">
        <v>327.002</v>
      </c>
      <c r="I184" s="208"/>
      <c r="J184" s="209">
        <f>ROUND(I184*H184,2)</f>
        <v>0</v>
      </c>
      <c r="K184" s="205" t="s">
        <v>161</v>
      </c>
      <c r="L184" s="61"/>
      <c r="M184" s="210" t="s">
        <v>21</v>
      </c>
      <c r="N184" s="258" t="s">
        <v>47</v>
      </c>
      <c r="O184" s="259"/>
      <c r="P184" s="260">
        <f>O184*H184</f>
        <v>0</v>
      </c>
      <c r="Q184" s="260">
        <v>0</v>
      </c>
      <c r="R184" s="260">
        <f>Q184*H184</f>
        <v>0</v>
      </c>
      <c r="S184" s="260">
        <v>0</v>
      </c>
      <c r="T184" s="261">
        <f>S184*H184</f>
        <v>0</v>
      </c>
      <c r="AR184" s="24" t="s">
        <v>162</v>
      </c>
      <c r="AT184" s="24" t="s">
        <v>157</v>
      </c>
      <c r="AU184" s="24" t="s">
        <v>163</v>
      </c>
      <c r="AY184" s="24" t="s">
        <v>153</v>
      </c>
      <c r="BE184" s="214">
        <f>IF(N184="základní",J184,0)</f>
        <v>0</v>
      </c>
      <c r="BF184" s="214">
        <f>IF(N184="snížená",J184,0)</f>
        <v>0</v>
      </c>
      <c r="BG184" s="214">
        <f>IF(N184="zákl. přenesená",J184,0)</f>
        <v>0</v>
      </c>
      <c r="BH184" s="214">
        <f>IF(N184="sníž. přenesená",J184,0)</f>
        <v>0</v>
      </c>
      <c r="BI184" s="214">
        <f>IF(N184="nulová",J184,0)</f>
        <v>0</v>
      </c>
      <c r="BJ184" s="24" t="s">
        <v>83</v>
      </c>
      <c r="BK184" s="214">
        <f>ROUND(I184*H184,2)</f>
        <v>0</v>
      </c>
      <c r="BL184" s="24" t="s">
        <v>162</v>
      </c>
      <c r="BM184" s="24" t="s">
        <v>467</v>
      </c>
    </row>
    <row r="185" spans="2:12" s="1" customFormat="1" ht="6.95" customHeight="1">
      <c r="B185" s="56"/>
      <c r="C185" s="57"/>
      <c r="D185" s="57"/>
      <c r="E185" s="57"/>
      <c r="F185" s="57"/>
      <c r="G185" s="57"/>
      <c r="H185" s="57"/>
      <c r="I185" s="148"/>
      <c r="J185" s="57"/>
      <c r="K185" s="57"/>
      <c r="L185" s="61"/>
    </row>
  </sheetData>
  <sheetProtection algorithmName="SHA-512" hashValue="u6xHuEVOLofiWOHqOwev6WfFFjSbfT0t3ACFW/ZtjrcBochcw5VowSv14jZ0RB0PASSzZUorVTYY1HClNU4E6Q==" saltValue="3j1VzlY49TMH3/njveCFVHF8nbWfnE+p08x9yQpWC3TWwrPWZ8+gmnWFQCTF+vpHljhIyA5NTpCmd31fXFZ5yA==" spinCount="100000" sheet="1" objects="1" scenarios="1" formatColumns="0" formatRows="0" autoFilter="0"/>
  <autoFilter ref="C91:K184"/>
  <mergeCells count="13">
    <mergeCell ref="E84:H84"/>
    <mergeCell ref="G1:H1"/>
    <mergeCell ref="L2:V2"/>
    <mergeCell ref="E49:H49"/>
    <mergeCell ref="E51:H51"/>
    <mergeCell ref="J55:J56"/>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905511811023623" right="0.5905511811023623" top="0.5905511811023623" bottom="0.5905511811023623" header="0" footer="0"/>
  <pageSetup fitToHeight="0" fitToWidth="1" horizontalDpi="600" verticalDpi="600" orientation="portrait" paperSize="9" scale="72"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105</v>
      </c>
      <c r="G1" s="390" t="s">
        <v>106</v>
      </c>
      <c r="H1" s="390"/>
      <c r="I1" s="124"/>
      <c r="J1" s="123" t="s">
        <v>107</v>
      </c>
      <c r="K1" s="122" t="s">
        <v>108</v>
      </c>
      <c r="L1" s="123" t="s">
        <v>109</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48"/>
      <c r="M2" s="348"/>
      <c r="N2" s="348"/>
      <c r="O2" s="348"/>
      <c r="P2" s="348"/>
      <c r="Q2" s="348"/>
      <c r="R2" s="348"/>
      <c r="S2" s="348"/>
      <c r="T2" s="348"/>
      <c r="U2" s="348"/>
      <c r="V2" s="348"/>
      <c r="AT2" s="24" t="s">
        <v>96</v>
      </c>
    </row>
    <row r="3" spans="2:46" ht="6.95" customHeight="1">
      <c r="B3" s="25"/>
      <c r="C3" s="26"/>
      <c r="D3" s="26"/>
      <c r="E3" s="26"/>
      <c r="F3" s="26"/>
      <c r="G3" s="26"/>
      <c r="H3" s="26"/>
      <c r="I3" s="125"/>
      <c r="J3" s="26"/>
      <c r="K3" s="27"/>
      <c r="AT3" s="24" t="s">
        <v>85</v>
      </c>
    </row>
    <row r="4" spans="2:46" ht="36.95" customHeight="1">
      <c r="B4" s="28"/>
      <c r="C4" s="29"/>
      <c r="D4" s="30" t="s">
        <v>110</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16.5" customHeight="1">
      <c r="B7" s="28"/>
      <c r="C7" s="29"/>
      <c r="D7" s="29"/>
      <c r="E7" s="382" t="str">
        <f>'Rekapitulace stavby'!K6</f>
        <v>II/268 x III/2683 Malobratřice, úprava nehodové křižovatky</v>
      </c>
      <c r="F7" s="383"/>
      <c r="G7" s="383"/>
      <c r="H7" s="383"/>
      <c r="I7" s="126"/>
      <c r="J7" s="29"/>
      <c r="K7" s="31"/>
    </row>
    <row r="8" spans="2:11" ht="13.5">
      <c r="B8" s="28"/>
      <c r="C8" s="29"/>
      <c r="D8" s="37" t="s">
        <v>111</v>
      </c>
      <c r="E8" s="29"/>
      <c r="F8" s="29"/>
      <c r="G8" s="29"/>
      <c r="H8" s="29"/>
      <c r="I8" s="126"/>
      <c r="J8" s="29"/>
      <c r="K8" s="31"/>
    </row>
    <row r="9" spans="2:11" s="1" customFormat="1" ht="16.5" customHeight="1">
      <c r="B9" s="41"/>
      <c r="C9" s="42"/>
      <c r="D9" s="42"/>
      <c r="E9" s="382" t="s">
        <v>112</v>
      </c>
      <c r="F9" s="384"/>
      <c r="G9" s="384"/>
      <c r="H9" s="384"/>
      <c r="I9" s="127"/>
      <c r="J9" s="42"/>
      <c r="K9" s="45"/>
    </row>
    <row r="10" spans="2:11" s="1" customFormat="1" ht="13.5">
      <c r="B10" s="41"/>
      <c r="C10" s="42"/>
      <c r="D10" s="37" t="s">
        <v>113</v>
      </c>
      <c r="E10" s="42"/>
      <c r="F10" s="42"/>
      <c r="G10" s="42"/>
      <c r="H10" s="42"/>
      <c r="I10" s="127"/>
      <c r="J10" s="42"/>
      <c r="K10" s="45"/>
    </row>
    <row r="11" spans="2:11" s="1" customFormat="1" ht="36.95" customHeight="1">
      <c r="B11" s="41"/>
      <c r="C11" s="42"/>
      <c r="D11" s="42"/>
      <c r="E11" s="385" t="s">
        <v>597</v>
      </c>
      <c r="F11" s="384"/>
      <c r="G11" s="384"/>
      <c r="H11" s="384"/>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20</v>
      </c>
      <c r="E13" s="42"/>
      <c r="F13" s="35" t="s">
        <v>21</v>
      </c>
      <c r="G13" s="42"/>
      <c r="H13" s="42"/>
      <c r="I13" s="128" t="s">
        <v>22</v>
      </c>
      <c r="J13" s="35" t="s">
        <v>21</v>
      </c>
      <c r="K13" s="45"/>
    </row>
    <row r="14" spans="2:11" s="1" customFormat="1" ht="14.45" customHeight="1">
      <c r="B14" s="41"/>
      <c r="C14" s="42"/>
      <c r="D14" s="37" t="s">
        <v>23</v>
      </c>
      <c r="E14" s="42"/>
      <c r="F14" s="35" t="s">
        <v>24</v>
      </c>
      <c r="G14" s="42"/>
      <c r="H14" s="42"/>
      <c r="I14" s="128" t="s">
        <v>25</v>
      </c>
      <c r="J14" s="129" t="str">
        <f>'Rekapitulace stavby'!AN8</f>
        <v>19. 2. 2018</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27</v>
      </c>
      <c r="E16" s="42"/>
      <c r="F16" s="42"/>
      <c r="G16" s="42"/>
      <c r="H16" s="42"/>
      <c r="I16" s="128" t="s">
        <v>28</v>
      </c>
      <c r="J16" s="35" t="s">
        <v>29</v>
      </c>
      <c r="K16" s="45"/>
    </row>
    <row r="17" spans="2:11" s="1" customFormat="1" ht="18" customHeight="1">
      <c r="B17" s="41"/>
      <c r="C17" s="42"/>
      <c r="D17" s="42"/>
      <c r="E17" s="35" t="s">
        <v>30</v>
      </c>
      <c r="F17" s="42"/>
      <c r="G17" s="42"/>
      <c r="H17" s="42"/>
      <c r="I17" s="128" t="s">
        <v>31</v>
      </c>
      <c r="J17" s="35" t="s">
        <v>32</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33</v>
      </c>
      <c r="E19" s="42"/>
      <c r="F19" s="42"/>
      <c r="G19" s="42"/>
      <c r="H19" s="42"/>
      <c r="I19" s="128"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31</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35</v>
      </c>
      <c r="E22" s="42"/>
      <c r="F22" s="42"/>
      <c r="G22" s="42"/>
      <c r="H22" s="42"/>
      <c r="I22" s="128" t="s">
        <v>28</v>
      </c>
      <c r="J22" s="35" t="s">
        <v>36</v>
      </c>
      <c r="K22" s="45"/>
    </row>
    <row r="23" spans="2:11" s="1" customFormat="1" ht="18" customHeight="1">
      <c r="B23" s="41"/>
      <c r="C23" s="42"/>
      <c r="D23" s="42"/>
      <c r="E23" s="35" t="s">
        <v>37</v>
      </c>
      <c r="F23" s="42"/>
      <c r="G23" s="42"/>
      <c r="H23" s="42"/>
      <c r="I23" s="128" t="s">
        <v>31</v>
      </c>
      <c r="J23" s="35" t="s">
        <v>38</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39</v>
      </c>
      <c r="E25" s="42"/>
      <c r="F25" s="42"/>
      <c r="G25" s="42"/>
      <c r="H25" s="42"/>
      <c r="I25" s="127"/>
      <c r="J25" s="42"/>
      <c r="K25" s="45"/>
    </row>
    <row r="26" spans="2:11" s="7" customFormat="1" ht="228" customHeight="1">
      <c r="B26" s="130"/>
      <c r="C26" s="131"/>
      <c r="D26" s="131"/>
      <c r="E26" s="361" t="s">
        <v>115</v>
      </c>
      <c r="F26" s="361"/>
      <c r="G26" s="361"/>
      <c r="H26" s="361"/>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42</v>
      </c>
      <c r="E29" s="42"/>
      <c r="F29" s="42"/>
      <c r="G29" s="42"/>
      <c r="H29" s="42"/>
      <c r="I29" s="127"/>
      <c r="J29" s="137">
        <f>ROUND(J85,2)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44</v>
      </c>
      <c r="G31" s="42"/>
      <c r="H31" s="42"/>
      <c r="I31" s="138" t="s">
        <v>43</v>
      </c>
      <c r="J31" s="46" t="s">
        <v>45</v>
      </c>
      <c r="K31" s="45"/>
    </row>
    <row r="32" spans="2:11" s="1" customFormat="1" ht="14.45" customHeight="1">
      <c r="B32" s="41"/>
      <c r="C32" s="42"/>
      <c r="D32" s="49" t="s">
        <v>46</v>
      </c>
      <c r="E32" s="49" t="s">
        <v>47</v>
      </c>
      <c r="F32" s="139">
        <f>ROUND(SUM(BE85:BE95),2)</f>
        <v>0</v>
      </c>
      <c r="G32" s="42"/>
      <c r="H32" s="42"/>
      <c r="I32" s="140">
        <v>0.21</v>
      </c>
      <c r="J32" s="139">
        <f>ROUND(ROUND((SUM(BE85:BE95)),2)*I32,2)</f>
        <v>0</v>
      </c>
      <c r="K32" s="45"/>
    </row>
    <row r="33" spans="2:11" s="1" customFormat="1" ht="14.45" customHeight="1">
      <c r="B33" s="41"/>
      <c r="C33" s="42"/>
      <c r="D33" s="42"/>
      <c r="E33" s="49" t="s">
        <v>48</v>
      </c>
      <c r="F33" s="139">
        <f>ROUND(SUM(BF85:BF95),2)</f>
        <v>0</v>
      </c>
      <c r="G33" s="42"/>
      <c r="H33" s="42"/>
      <c r="I33" s="140">
        <v>0.15</v>
      </c>
      <c r="J33" s="139">
        <f>ROUND(ROUND((SUM(BF85:BF95)),2)*I33,2)</f>
        <v>0</v>
      </c>
      <c r="K33" s="45"/>
    </row>
    <row r="34" spans="2:11" s="1" customFormat="1" ht="14.45" customHeight="1" hidden="1">
      <c r="B34" s="41"/>
      <c r="C34" s="42"/>
      <c r="D34" s="42"/>
      <c r="E34" s="49" t="s">
        <v>49</v>
      </c>
      <c r="F34" s="139">
        <f>ROUND(SUM(BG85:BG95),2)</f>
        <v>0</v>
      </c>
      <c r="G34" s="42"/>
      <c r="H34" s="42"/>
      <c r="I34" s="140">
        <v>0.21</v>
      </c>
      <c r="J34" s="139">
        <v>0</v>
      </c>
      <c r="K34" s="45"/>
    </row>
    <row r="35" spans="2:11" s="1" customFormat="1" ht="14.45" customHeight="1" hidden="1">
      <c r="B35" s="41"/>
      <c r="C35" s="42"/>
      <c r="D35" s="42"/>
      <c r="E35" s="49" t="s">
        <v>50</v>
      </c>
      <c r="F35" s="139">
        <f>ROUND(SUM(BH85:BH95),2)</f>
        <v>0</v>
      </c>
      <c r="G35" s="42"/>
      <c r="H35" s="42"/>
      <c r="I35" s="140">
        <v>0.15</v>
      </c>
      <c r="J35" s="139">
        <v>0</v>
      </c>
      <c r="K35" s="45"/>
    </row>
    <row r="36" spans="2:11" s="1" customFormat="1" ht="14.45" customHeight="1" hidden="1">
      <c r="B36" s="41"/>
      <c r="C36" s="42"/>
      <c r="D36" s="42"/>
      <c r="E36" s="49" t="s">
        <v>51</v>
      </c>
      <c r="F36" s="139">
        <f>ROUND(SUM(BI85:BI95),2)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52</v>
      </c>
      <c r="E38" s="79"/>
      <c r="F38" s="79"/>
      <c r="G38" s="143" t="s">
        <v>53</v>
      </c>
      <c r="H38" s="144" t="s">
        <v>54</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116</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16.5" customHeight="1">
      <c r="B47" s="41"/>
      <c r="C47" s="42"/>
      <c r="D47" s="42"/>
      <c r="E47" s="382" t="str">
        <f>E7</f>
        <v>II/268 x III/2683 Malobratřice, úprava nehodové křižovatky</v>
      </c>
      <c r="F47" s="383"/>
      <c r="G47" s="383"/>
      <c r="H47" s="383"/>
      <c r="I47" s="127"/>
      <c r="J47" s="42"/>
      <c r="K47" s="45"/>
    </row>
    <row r="48" spans="2:11" ht="13.5">
      <c r="B48" s="28"/>
      <c r="C48" s="37" t="s">
        <v>111</v>
      </c>
      <c r="D48" s="29"/>
      <c r="E48" s="29"/>
      <c r="F48" s="29"/>
      <c r="G48" s="29"/>
      <c r="H48" s="29"/>
      <c r="I48" s="126"/>
      <c r="J48" s="29"/>
      <c r="K48" s="31"/>
    </row>
    <row r="49" spans="2:11" s="1" customFormat="1" ht="16.5" customHeight="1">
      <c r="B49" s="41"/>
      <c r="C49" s="42"/>
      <c r="D49" s="42"/>
      <c r="E49" s="382" t="s">
        <v>112</v>
      </c>
      <c r="F49" s="384"/>
      <c r="G49" s="384"/>
      <c r="H49" s="384"/>
      <c r="I49" s="127"/>
      <c r="J49" s="42"/>
      <c r="K49" s="45"/>
    </row>
    <row r="50" spans="2:11" s="1" customFormat="1" ht="14.45" customHeight="1">
      <c r="B50" s="41"/>
      <c r="C50" s="37" t="s">
        <v>113</v>
      </c>
      <c r="D50" s="42"/>
      <c r="E50" s="42"/>
      <c r="F50" s="42"/>
      <c r="G50" s="42"/>
      <c r="H50" s="42"/>
      <c r="I50" s="127"/>
      <c r="J50" s="42"/>
      <c r="K50" s="45"/>
    </row>
    <row r="51" spans="2:11" s="1" customFormat="1" ht="17.25" customHeight="1">
      <c r="B51" s="41"/>
      <c r="C51" s="42"/>
      <c r="D51" s="42"/>
      <c r="E51" s="385" t="str">
        <f>E11</f>
        <v>VoN.A - Vedlejší a ostatní náklady</v>
      </c>
      <c r="F51" s="384"/>
      <c r="G51" s="384"/>
      <c r="H51" s="384"/>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23</v>
      </c>
      <c r="D53" s="42"/>
      <c r="E53" s="42"/>
      <c r="F53" s="35" t="str">
        <f>F14</f>
        <v>Malobratřice</v>
      </c>
      <c r="G53" s="42"/>
      <c r="H53" s="42"/>
      <c r="I53" s="128" t="s">
        <v>25</v>
      </c>
      <c r="J53" s="129" t="str">
        <f>IF(J14="","",J14)</f>
        <v>19. 2. 2018</v>
      </c>
      <c r="K53" s="45"/>
    </row>
    <row r="54" spans="2:11" s="1" customFormat="1" ht="6.95" customHeight="1">
      <c r="B54" s="41"/>
      <c r="C54" s="42"/>
      <c r="D54" s="42"/>
      <c r="E54" s="42"/>
      <c r="F54" s="42"/>
      <c r="G54" s="42"/>
      <c r="H54" s="42"/>
      <c r="I54" s="127"/>
      <c r="J54" s="42"/>
      <c r="K54" s="45"/>
    </row>
    <row r="55" spans="2:11" s="1" customFormat="1" ht="13.5">
      <c r="B55" s="41"/>
      <c r="C55" s="37" t="s">
        <v>27</v>
      </c>
      <c r="D55" s="42"/>
      <c r="E55" s="42"/>
      <c r="F55" s="35" t="str">
        <f>E17</f>
        <v>Krajská správa a údržba silnic Středočeského kraje</v>
      </c>
      <c r="G55" s="42"/>
      <c r="H55" s="42"/>
      <c r="I55" s="128" t="s">
        <v>35</v>
      </c>
      <c r="J55" s="361" t="str">
        <f>E23</f>
        <v>CR Project s.r.o.</v>
      </c>
      <c r="K55" s="45"/>
    </row>
    <row r="56" spans="2:11" s="1" customFormat="1" ht="14.45" customHeight="1">
      <c r="B56" s="41"/>
      <c r="C56" s="37" t="s">
        <v>33</v>
      </c>
      <c r="D56" s="42"/>
      <c r="E56" s="42"/>
      <c r="F56" s="35" t="str">
        <f>IF(E20="","",E20)</f>
        <v/>
      </c>
      <c r="G56" s="42"/>
      <c r="H56" s="42"/>
      <c r="I56" s="127"/>
      <c r="J56" s="386"/>
      <c r="K56" s="45"/>
    </row>
    <row r="57" spans="2:11" s="1" customFormat="1" ht="10.35" customHeight="1">
      <c r="B57" s="41"/>
      <c r="C57" s="42"/>
      <c r="D57" s="42"/>
      <c r="E57" s="42"/>
      <c r="F57" s="42"/>
      <c r="G57" s="42"/>
      <c r="H57" s="42"/>
      <c r="I57" s="127"/>
      <c r="J57" s="42"/>
      <c r="K57" s="45"/>
    </row>
    <row r="58" spans="2:11" s="1" customFormat="1" ht="29.25" customHeight="1">
      <c r="B58" s="41"/>
      <c r="C58" s="153" t="s">
        <v>117</v>
      </c>
      <c r="D58" s="141"/>
      <c r="E58" s="141"/>
      <c r="F58" s="141"/>
      <c r="G58" s="141"/>
      <c r="H58" s="141"/>
      <c r="I58" s="154"/>
      <c r="J58" s="155" t="s">
        <v>118</v>
      </c>
      <c r="K58" s="156"/>
    </row>
    <row r="59" spans="2:11" s="1" customFormat="1" ht="10.35" customHeight="1">
      <c r="B59" s="41"/>
      <c r="C59" s="42"/>
      <c r="D59" s="42"/>
      <c r="E59" s="42"/>
      <c r="F59" s="42"/>
      <c r="G59" s="42"/>
      <c r="H59" s="42"/>
      <c r="I59" s="127"/>
      <c r="J59" s="42"/>
      <c r="K59" s="45"/>
    </row>
    <row r="60" spans="2:47" s="1" customFormat="1" ht="29.25" customHeight="1">
      <c r="B60" s="41"/>
      <c r="C60" s="157" t="s">
        <v>119</v>
      </c>
      <c r="D60" s="42"/>
      <c r="E60" s="42"/>
      <c r="F60" s="42"/>
      <c r="G60" s="42"/>
      <c r="H60" s="42"/>
      <c r="I60" s="127"/>
      <c r="J60" s="137">
        <f>J85</f>
        <v>0</v>
      </c>
      <c r="K60" s="45"/>
      <c r="AU60" s="24" t="s">
        <v>120</v>
      </c>
    </row>
    <row r="61" spans="2:11" s="8" customFormat="1" ht="24.95" customHeight="1">
      <c r="B61" s="158"/>
      <c r="C61" s="159"/>
      <c r="D61" s="160" t="s">
        <v>598</v>
      </c>
      <c r="E61" s="161"/>
      <c r="F61" s="161"/>
      <c r="G61" s="161"/>
      <c r="H61" s="161"/>
      <c r="I61" s="162"/>
      <c r="J61" s="163">
        <f>J86</f>
        <v>0</v>
      </c>
      <c r="K61" s="164"/>
    </row>
    <row r="62" spans="2:11" s="9" customFormat="1" ht="19.9" customHeight="1">
      <c r="B62" s="165"/>
      <c r="C62" s="166"/>
      <c r="D62" s="167" t="s">
        <v>599</v>
      </c>
      <c r="E62" s="168"/>
      <c r="F62" s="168"/>
      <c r="G62" s="168"/>
      <c r="H62" s="168"/>
      <c r="I62" s="169"/>
      <c r="J62" s="170">
        <f>J87</f>
        <v>0</v>
      </c>
      <c r="K62" s="171"/>
    </row>
    <row r="63" spans="2:11" s="9" customFormat="1" ht="19.9" customHeight="1">
      <c r="B63" s="165"/>
      <c r="C63" s="166"/>
      <c r="D63" s="167" t="s">
        <v>600</v>
      </c>
      <c r="E63" s="168"/>
      <c r="F63" s="168"/>
      <c r="G63" s="168"/>
      <c r="H63" s="168"/>
      <c r="I63" s="169"/>
      <c r="J63" s="170">
        <f>J94</f>
        <v>0</v>
      </c>
      <c r="K63" s="171"/>
    </row>
    <row r="64" spans="2:11" s="1" customFormat="1" ht="21.75" customHeight="1">
      <c r="B64" s="41"/>
      <c r="C64" s="42"/>
      <c r="D64" s="42"/>
      <c r="E64" s="42"/>
      <c r="F64" s="42"/>
      <c r="G64" s="42"/>
      <c r="H64" s="42"/>
      <c r="I64" s="127"/>
      <c r="J64" s="42"/>
      <c r="K64" s="45"/>
    </row>
    <row r="65" spans="2:11" s="1" customFormat="1" ht="6.95" customHeight="1">
      <c r="B65" s="56"/>
      <c r="C65" s="57"/>
      <c r="D65" s="57"/>
      <c r="E65" s="57"/>
      <c r="F65" s="57"/>
      <c r="G65" s="57"/>
      <c r="H65" s="57"/>
      <c r="I65" s="148"/>
      <c r="J65" s="57"/>
      <c r="K65" s="58"/>
    </row>
    <row r="69" spans="2:12" s="1" customFormat="1" ht="6.95" customHeight="1">
      <c r="B69" s="59"/>
      <c r="C69" s="60"/>
      <c r="D69" s="60"/>
      <c r="E69" s="60"/>
      <c r="F69" s="60"/>
      <c r="G69" s="60"/>
      <c r="H69" s="60"/>
      <c r="I69" s="151"/>
      <c r="J69" s="60"/>
      <c r="K69" s="60"/>
      <c r="L69" s="61"/>
    </row>
    <row r="70" spans="2:12" s="1" customFormat="1" ht="36.95" customHeight="1">
      <c r="B70" s="41"/>
      <c r="C70" s="62" t="s">
        <v>137</v>
      </c>
      <c r="D70" s="63"/>
      <c r="E70" s="63"/>
      <c r="F70" s="63"/>
      <c r="G70" s="63"/>
      <c r="H70" s="63"/>
      <c r="I70" s="172"/>
      <c r="J70" s="63"/>
      <c r="K70" s="63"/>
      <c r="L70" s="61"/>
    </row>
    <row r="71" spans="2:12" s="1" customFormat="1" ht="6.95" customHeight="1">
      <c r="B71" s="41"/>
      <c r="C71" s="63"/>
      <c r="D71" s="63"/>
      <c r="E71" s="63"/>
      <c r="F71" s="63"/>
      <c r="G71" s="63"/>
      <c r="H71" s="63"/>
      <c r="I71" s="172"/>
      <c r="J71" s="63"/>
      <c r="K71" s="63"/>
      <c r="L71" s="61"/>
    </row>
    <row r="72" spans="2:12" s="1" customFormat="1" ht="14.45" customHeight="1">
      <c r="B72" s="41"/>
      <c r="C72" s="65" t="s">
        <v>18</v>
      </c>
      <c r="D72" s="63"/>
      <c r="E72" s="63"/>
      <c r="F72" s="63"/>
      <c r="G72" s="63"/>
      <c r="H72" s="63"/>
      <c r="I72" s="172"/>
      <c r="J72" s="63"/>
      <c r="K72" s="63"/>
      <c r="L72" s="61"/>
    </row>
    <row r="73" spans="2:12" s="1" customFormat="1" ht="16.5" customHeight="1">
      <c r="B73" s="41"/>
      <c r="C73" s="63"/>
      <c r="D73" s="63"/>
      <c r="E73" s="387" t="str">
        <f>E7</f>
        <v>II/268 x III/2683 Malobratřice, úprava nehodové křižovatky</v>
      </c>
      <c r="F73" s="388"/>
      <c r="G73" s="388"/>
      <c r="H73" s="388"/>
      <c r="I73" s="172"/>
      <c r="J73" s="63"/>
      <c r="K73" s="63"/>
      <c r="L73" s="61"/>
    </row>
    <row r="74" spans="2:12" ht="13.5">
      <c r="B74" s="28"/>
      <c r="C74" s="65" t="s">
        <v>111</v>
      </c>
      <c r="D74" s="173"/>
      <c r="E74" s="173"/>
      <c r="F74" s="173"/>
      <c r="G74" s="173"/>
      <c r="H74" s="173"/>
      <c r="J74" s="173"/>
      <c r="K74" s="173"/>
      <c r="L74" s="174"/>
    </row>
    <row r="75" spans="2:12" s="1" customFormat="1" ht="16.5" customHeight="1">
      <c r="B75" s="41"/>
      <c r="C75" s="63"/>
      <c r="D75" s="63"/>
      <c r="E75" s="387" t="s">
        <v>112</v>
      </c>
      <c r="F75" s="389"/>
      <c r="G75" s="389"/>
      <c r="H75" s="389"/>
      <c r="I75" s="172"/>
      <c r="J75" s="63"/>
      <c r="K75" s="63"/>
      <c r="L75" s="61"/>
    </row>
    <row r="76" spans="2:12" s="1" customFormat="1" ht="14.45" customHeight="1">
      <c r="B76" s="41"/>
      <c r="C76" s="65" t="s">
        <v>113</v>
      </c>
      <c r="D76" s="63"/>
      <c r="E76" s="63"/>
      <c r="F76" s="63"/>
      <c r="G76" s="63"/>
      <c r="H76" s="63"/>
      <c r="I76" s="172"/>
      <c r="J76" s="63"/>
      <c r="K76" s="63"/>
      <c r="L76" s="61"/>
    </row>
    <row r="77" spans="2:12" s="1" customFormat="1" ht="17.25" customHeight="1">
      <c r="B77" s="41"/>
      <c r="C77" s="63"/>
      <c r="D77" s="63"/>
      <c r="E77" s="378" t="str">
        <f>E11</f>
        <v>VoN.A - Vedlejší a ostatní náklady</v>
      </c>
      <c r="F77" s="389"/>
      <c r="G77" s="389"/>
      <c r="H77" s="389"/>
      <c r="I77" s="172"/>
      <c r="J77" s="63"/>
      <c r="K77" s="63"/>
      <c r="L77" s="61"/>
    </row>
    <row r="78" spans="2:12" s="1" customFormat="1" ht="6.95" customHeight="1">
      <c r="B78" s="41"/>
      <c r="C78" s="63"/>
      <c r="D78" s="63"/>
      <c r="E78" s="63"/>
      <c r="F78" s="63"/>
      <c r="G78" s="63"/>
      <c r="H78" s="63"/>
      <c r="I78" s="172"/>
      <c r="J78" s="63"/>
      <c r="K78" s="63"/>
      <c r="L78" s="61"/>
    </row>
    <row r="79" spans="2:12" s="1" customFormat="1" ht="18" customHeight="1">
      <c r="B79" s="41"/>
      <c r="C79" s="65" t="s">
        <v>23</v>
      </c>
      <c r="D79" s="63"/>
      <c r="E79" s="63"/>
      <c r="F79" s="175" t="str">
        <f>F14</f>
        <v>Malobratřice</v>
      </c>
      <c r="G79" s="63"/>
      <c r="H79" s="63"/>
      <c r="I79" s="176" t="s">
        <v>25</v>
      </c>
      <c r="J79" s="73" t="str">
        <f>IF(J14="","",J14)</f>
        <v>19. 2. 2018</v>
      </c>
      <c r="K79" s="63"/>
      <c r="L79" s="61"/>
    </row>
    <row r="80" spans="2:12" s="1" customFormat="1" ht="6.95" customHeight="1">
      <c r="B80" s="41"/>
      <c r="C80" s="63"/>
      <c r="D80" s="63"/>
      <c r="E80" s="63"/>
      <c r="F80" s="63"/>
      <c r="G80" s="63"/>
      <c r="H80" s="63"/>
      <c r="I80" s="172"/>
      <c r="J80" s="63"/>
      <c r="K80" s="63"/>
      <c r="L80" s="61"/>
    </row>
    <row r="81" spans="2:12" s="1" customFormat="1" ht="13.5">
      <c r="B81" s="41"/>
      <c r="C81" s="65" t="s">
        <v>27</v>
      </c>
      <c r="D81" s="63"/>
      <c r="E81" s="63"/>
      <c r="F81" s="175" t="str">
        <f>E17</f>
        <v>Krajská správa a údržba silnic Středočeského kraje</v>
      </c>
      <c r="G81" s="63"/>
      <c r="H81" s="63"/>
      <c r="I81" s="176" t="s">
        <v>35</v>
      </c>
      <c r="J81" s="175" t="str">
        <f>E23</f>
        <v>CR Project s.r.o.</v>
      </c>
      <c r="K81" s="63"/>
      <c r="L81" s="61"/>
    </row>
    <row r="82" spans="2:12" s="1" customFormat="1" ht="14.45" customHeight="1">
      <c r="B82" s="41"/>
      <c r="C82" s="65" t="s">
        <v>33</v>
      </c>
      <c r="D82" s="63"/>
      <c r="E82" s="63"/>
      <c r="F82" s="175" t="str">
        <f>IF(E20="","",E20)</f>
        <v/>
      </c>
      <c r="G82" s="63"/>
      <c r="H82" s="63"/>
      <c r="I82" s="172"/>
      <c r="J82" s="63"/>
      <c r="K82" s="63"/>
      <c r="L82" s="61"/>
    </row>
    <row r="83" spans="2:12" s="1" customFormat="1" ht="10.35" customHeight="1">
      <c r="B83" s="41"/>
      <c r="C83" s="63"/>
      <c r="D83" s="63"/>
      <c r="E83" s="63"/>
      <c r="F83" s="63"/>
      <c r="G83" s="63"/>
      <c r="H83" s="63"/>
      <c r="I83" s="172"/>
      <c r="J83" s="63"/>
      <c r="K83" s="63"/>
      <c r="L83" s="61"/>
    </row>
    <row r="84" spans="2:20" s="10" customFormat="1" ht="29.25" customHeight="1">
      <c r="B84" s="177"/>
      <c r="C84" s="178" t="s">
        <v>138</v>
      </c>
      <c r="D84" s="179" t="s">
        <v>61</v>
      </c>
      <c r="E84" s="179" t="s">
        <v>57</v>
      </c>
      <c r="F84" s="179" t="s">
        <v>139</v>
      </c>
      <c r="G84" s="179" t="s">
        <v>140</v>
      </c>
      <c r="H84" s="179" t="s">
        <v>141</v>
      </c>
      <c r="I84" s="180" t="s">
        <v>142</v>
      </c>
      <c r="J84" s="179" t="s">
        <v>118</v>
      </c>
      <c r="K84" s="181" t="s">
        <v>143</v>
      </c>
      <c r="L84" s="182"/>
      <c r="M84" s="81" t="s">
        <v>144</v>
      </c>
      <c r="N84" s="82" t="s">
        <v>46</v>
      </c>
      <c r="O84" s="82" t="s">
        <v>145</v>
      </c>
      <c r="P84" s="82" t="s">
        <v>146</v>
      </c>
      <c r="Q84" s="82" t="s">
        <v>147</v>
      </c>
      <c r="R84" s="82" t="s">
        <v>148</v>
      </c>
      <c r="S84" s="82" t="s">
        <v>149</v>
      </c>
      <c r="T84" s="83" t="s">
        <v>150</v>
      </c>
    </row>
    <row r="85" spans="2:63" s="1" customFormat="1" ht="29.25" customHeight="1">
      <c r="B85" s="41"/>
      <c r="C85" s="87" t="s">
        <v>119</v>
      </c>
      <c r="D85" s="63"/>
      <c r="E85" s="63"/>
      <c r="F85" s="63"/>
      <c r="G85" s="63"/>
      <c r="H85" s="63"/>
      <c r="I85" s="172"/>
      <c r="J85" s="183">
        <f>BK85</f>
        <v>0</v>
      </c>
      <c r="K85" s="63"/>
      <c r="L85" s="61"/>
      <c r="M85" s="84"/>
      <c r="N85" s="85"/>
      <c r="O85" s="85"/>
      <c r="P85" s="184">
        <f>P86</f>
        <v>0</v>
      </c>
      <c r="Q85" s="85"/>
      <c r="R85" s="184">
        <f>R86</f>
        <v>0</v>
      </c>
      <c r="S85" s="85"/>
      <c r="T85" s="185">
        <f>T86</f>
        <v>0</v>
      </c>
      <c r="AT85" s="24" t="s">
        <v>75</v>
      </c>
      <c r="AU85" s="24" t="s">
        <v>120</v>
      </c>
      <c r="BK85" s="186">
        <f>BK86</f>
        <v>0</v>
      </c>
    </row>
    <row r="86" spans="2:63" s="11" customFormat="1" ht="37.35" customHeight="1">
      <c r="B86" s="187"/>
      <c r="C86" s="188"/>
      <c r="D86" s="189" t="s">
        <v>75</v>
      </c>
      <c r="E86" s="190" t="s">
        <v>601</v>
      </c>
      <c r="F86" s="190" t="s">
        <v>602</v>
      </c>
      <c r="G86" s="188"/>
      <c r="H86" s="188"/>
      <c r="I86" s="191"/>
      <c r="J86" s="192">
        <f>BK86</f>
        <v>0</v>
      </c>
      <c r="K86" s="188"/>
      <c r="L86" s="193"/>
      <c r="M86" s="194"/>
      <c r="N86" s="195"/>
      <c r="O86" s="195"/>
      <c r="P86" s="196">
        <f>P87+P94</f>
        <v>0</v>
      </c>
      <c r="Q86" s="195"/>
      <c r="R86" s="196">
        <f>R87+R94</f>
        <v>0</v>
      </c>
      <c r="S86" s="195"/>
      <c r="T86" s="197">
        <f>T87+T94</f>
        <v>0</v>
      </c>
      <c r="AR86" s="198" t="s">
        <v>162</v>
      </c>
      <c r="AT86" s="199" t="s">
        <v>75</v>
      </c>
      <c r="AU86" s="199" t="s">
        <v>76</v>
      </c>
      <c r="AY86" s="198" t="s">
        <v>153</v>
      </c>
      <c r="BK86" s="200">
        <f>BK87+BK94</f>
        <v>0</v>
      </c>
    </row>
    <row r="87" spans="2:63" s="11" customFormat="1" ht="19.9" customHeight="1">
      <c r="B87" s="187"/>
      <c r="C87" s="188"/>
      <c r="D87" s="189" t="s">
        <v>75</v>
      </c>
      <c r="E87" s="201" t="s">
        <v>603</v>
      </c>
      <c r="F87" s="201" t="s">
        <v>604</v>
      </c>
      <c r="G87" s="188"/>
      <c r="H87" s="188"/>
      <c r="I87" s="191"/>
      <c r="J87" s="202">
        <f>BK87</f>
        <v>0</v>
      </c>
      <c r="K87" s="188"/>
      <c r="L87" s="193"/>
      <c r="M87" s="194"/>
      <c r="N87" s="195"/>
      <c r="O87" s="195"/>
      <c r="P87" s="196">
        <f>SUM(P88:P93)</f>
        <v>0</v>
      </c>
      <c r="Q87" s="195"/>
      <c r="R87" s="196">
        <f>SUM(R88:R93)</f>
        <v>0</v>
      </c>
      <c r="S87" s="195"/>
      <c r="T87" s="197">
        <f>SUM(T88:T93)</f>
        <v>0</v>
      </c>
      <c r="AR87" s="198" t="s">
        <v>162</v>
      </c>
      <c r="AT87" s="199" t="s">
        <v>75</v>
      </c>
      <c r="AU87" s="199" t="s">
        <v>83</v>
      </c>
      <c r="AY87" s="198" t="s">
        <v>153</v>
      </c>
      <c r="BK87" s="200">
        <f>SUM(BK88:BK93)</f>
        <v>0</v>
      </c>
    </row>
    <row r="88" spans="2:65" s="1" customFormat="1" ht="25.5" customHeight="1">
      <c r="B88" s="41"/>
      <c r="C88" s="203" t="s">
        <v>83</v>
      </c>
      <c r="D88" s="203" t="s">
        <v>157</v>
      </c>
      <c r="E88" s="204" t="s">
        <v>605</v>
      </c>
      <c r="F88" s="205" t="s">
        <v>606</v>
      </c>
      <c r="G88" s="206" t="s">
        <v>607</v>
      </c>
      <c r="H88" s="207">
        <v>1</v>
      </c>
      <c r="I88" s="208"/>
      <c r="J88" s="209">
        <f aca="true" t="shared" si="0" ref="J88:J93">ROUND(I88*H88,2)</f>
        <v>0</v>
      </c>
      <c r="K88" s="205" t="s">
        <v>21</v>
      </c>
      <c r="L88" s="61"/>
      <c r="M88" s="210" t="s">
        <v>21</v>
      </c>
      <c r="N88" s="211" t="s">
        <v>47</v>
      </c>
      <c r="O88" s="42"/>
      <c r="P88" s="212">
        <f aca="true" t="shared" si="1" ref="P88:P93">O88*H88</f>
        <v>0</v>
      </c>
      <c r="Q88" s="212">
        <v>0</v>
      </c>
      <c r="R88" s="212">
        <f aca="true" t="shared" si="2" ref="R88:R93">Q88*H88</f>
        <v>0</v>
      </c>
      <c r="S88" s="212">
        <v>0</v>
      </c>
      <c r="T88" s="213">
        <f aca="true" t="shared" si="3" ref="T88:T93">S88*H88</f>
        <v>0</v>
      </c>
      <c r="AR88" s="24" t="s">
        <v>608</v>
      </c>
      <c r="AT88" s="24" t="s">
        <v>157</v>
      </c>
      <c r="AU88" s="24" t="s">
        <v>85</v>
      </c>
      <c r="AY88" s="24" t="s">
        <v>153</v>
      </c>
      <c r="BE88" s="214">
        <f aca="true" t="shared" si="4" ref="BE88:BE93">IF(N88="základní",J88,0)</f>
        <v>0</v>
      </c>
      <c r="BF88" s="214">
        <f aca="true" t="shared" si="5" ref="BF88:BF93">IF(N88="snížená",J88,0)</f>
        <v>0</v>
      </c>
      <c r="BG88" s="214">
        <f aca="true" t="shared" si="6" ref="BG88:BG93">IF(N88="zákl. přenesená",J88,0)</f>
        <v>0</v>
      </c>
      <c r="BH88" s="214">
        <f aca="true" t="shared" si="7" ref="BH88:BH93">IF(N88="sníž. přenesená",J88,0)</f>
        <v>0</v>
      </c>
      <c r="BI88" s="214">
        <f aca="true" t="shared" si="8" ref="BI88:BI93">IF(N88="nulová",J88,0)</f>
        <v>0</v>
      </c>
      <c r="BJ88" s="24" t="s">
        <v>83</v>
      </c>
      <c r="BK88" s="214">
        <f aca="true" t="shared" si="9" ref="BK88:BK93">ROUND(I88*H88,2)</f>
        <v>0</v>
      </c>
      <c r="BL88" s="24" t="s">
        <v>608</v>
      </c>
      <c r="BM88" s="24" t="s">
        <v>609</v>
      </c>
    </row>
    <row r="89" spans="2:65" s="1" customFormat="1" ht="16.5" customHeight="1">
      <c r="B89" s="41"/>
      <c r="C89" s="203" t="s">
        <v>85</v>
      </c>
      <c r="D89" s="203" t="s">
        <v>157</v>
      </c>
      <c r="E89" s="204" t="s">
        <v>610</v>
      </c>
      <c r="F89" s="205" t="s">
        <v>611</v>
      </c>
      <c r="G89" s="206" t="s">
        <v>607</v>
      </c>
      <c r="H89" s="207">
        <v>1</v>
      </c>
      <c r="I89" s="208"/>
      <c r="J89" s="209">
        <f t="shared" si="0"/>
        <v>0</v>
      </c>
      <c r="K89" s="205" t="s">
        <v>21</v>
      </c>
      <c r="L89" s="61"/>
      <c r="M89" s="210" t="s">
        <v>21</v>
      </c>
      <c r="N89" s="211" t="s">
        <v>47</v>
      </c>
      <c r="O89" s="42"/>
      <c r="P89" s="212">
        <f t="shared" si="1"/>
        <v>0</v>
      </c>
      <c r="Q89" s="212">
        <v>0</v>
      </c>
      <c r="R89" s="212">
        <f t="shared" si="2"/>
        <v>0</v>
      </c>
      <c r="S89" s="212">
        <v>0</v>
      </c>
      <c r="T89" s="213">
        <f t="shared" si="3"/>
        <v>0</v>
      </c>
      <c r="AR89" s="24" t="s">
        <v>608</v>
      </c>
      <c r="AT89" s="24" t="s">
        <v>157</v>
      </c>
      <c r="AU89" s="24" t="s">
        <v>85</v>
      </c>
      <c r="AY89" s="24" t="s">
        <v>153</v>
      </c>
      <c r="BE89" s="214">
        <f t="shared" si="4"/>
        <v>0</v>
      </c>
      <c r="BF89" s="214">
        <f t="shared" si="5"/>
        <v>0</v>
      </c>
      <c r="BG89" s="214">
        <f t="shared" si="6"/>
        <v>0</v>
      </c>
      <c r="BH89" s="214">
        <f t="shared" si="7"/>
        <v>0</v>
      </c>
      <c r="BI89" s="214">
        <f t="shared" si="8"/>
        <v>0</v>
      </c>
      <c r="BJ89" s="24" t="s">
        <v>83</v>
      </c>
      <c r="BK89" s="214">
        <f t="shared" si="9"/>
        <v>0</v>
      </c>
      <c r="BL89" s="24" t="s">
        <v>608</v>
      </c>
      <c r="BM89" s="24" t="s">
        <v>612</v>
      </c>
    </row>
    <row r="90" spans="2:65" s="1" customFormat="1" ht="16.5" customHeight="1">
      <c r="B90" s="41"/>
      <c r="C90" s="203" t="s">
        <v>163</v>
      </c>
      <c r="D90" s="203" t="s">
        <v>157</v>
      </c>
      <c r="E90" s="204" t="s">
        <v>613</v>
      </c>
      <c r="F90" s="205" t="s">
        <v>614</v>
      </c>
      <c r="G90" s="206" t="s">
        <v>607</v>
      </c>
      <c r="H90" s="207">
        <v>1</v>
      </c>
      <c r="I90" s="208"/>
      <c r="J90" s="209">
        <f t="shared" si="0"/>
        <v>0</v>
      </c>
      <c r="K90" s="205" t="s">
        <v>21</v>
      </c>
      <c r="L90" s="61"/>
      <c r="M90" s="210" t="s">
        <v>21</v>
      </c>
      <c r="N90" s="211" t="s">
        <v>47</v>
      </c>
      <c r="O90" s="42"/>
      <c r="P90" s="212">
        <f t="shared" si="1"/>
        <v>0</v>
      </c>
      <c r="Q90" s="212">
        <v>0</v>
      </c>
      <c r="R90" s="212">
        <f t="shared" si="2"/>
        <v>0</v>
      </c>
      <c r="S90" s="212">
        <v>0</v>
      </c>
      <c r="T90" s="213">
        <f t="shared" si="3"/>
        <v>0</v>
      </c>
      <c r="AR90" s="24" t="s">
        <v>608</v>
      </c>
      <c r="AT90" s="24" t="s">
        <v>157</v>
      </c>
      <c r="AU90" s="24" t="s">
        <v>85</v>
      </c>
      <c r="AY90" s="24" t="s">
        <v>153</v>
      </c>
      <c r="BE90" s="214">
        <f t="shared" si="4"/>
        <v>0</v>
      </c>
      <c r="BF90" s="214">
        <f t="shared" si="5"/>
        <v>0</v>
      </c>
      <c r="BG90" s="214">
        <f t="shared" si="6"/>
        <v>0</v>
      </c>
      <c r="BH90" s="214">
        <f t="shared" si="7"/>
        <v>0</v>
      </c>
      <c r="BI90" s="214">
        <f t="shared" si="8"/>
        <v>0</v>
      </c>
      <c r="BJ90" s="24" t="s">
        <v>83</v>
      </c>
      <c r="BK90" s="214">
        <f t="shared" si="9"/>
        <v>0</v>
      </c>
      <c r="BL90" s="24" t="s">
        <v>608</v>
      </c>
      <c r="BM90" s="24" t="s">
        <v>615</v>
      </c>
    </row>
    <row r="91" spans="2:65" s="1" customFormat="1" ht="16.5" customHeight="1">
      <c r="B91" s="41"/>
      <c r="C91" s="203" t="s">
        <v>162</v>
      </c>
      <c r="D91" s="203" t="s">
        <v>157</v>
      </c>
      <c r="E91" s="204" t="s">
        <v>616</v>
      </c>
      <c r="F91" s="205" t="s">
        <v>617</v>
      </c>
      <c r="G91" s="206" t="s">
        <v>607</v>
      </c>
      <c r="H91" s="207">
        <v>1</v>
      </c>
      <c r="I91" s="208"/>
      <c r="J91" s="209">
        <f t="shared" si="0"/>
        <v>0</v>
      </c>
      <c r="K91" s="205" t="s">
        <v>21</v>
      </c>
      <c r="L91" s="61"/>
      <c r="M91" s="210" t="s">
        <v>21</v>
      </c>
      <c r="N91" s="211" t="s">
        <v>47</v>
      </c>
      <c r="O91" s="42"/>
      <c r="P91" s="212">
        <f t="shared" si="1"/>
        <v>0</v>
      </c>
      <c r="Q91" s="212">
        <v>0</v>
      </c>
      <c r="R91" s="212">
        <f t="shared" si="2"/>
        <v>0</v>
      </c>
      <c r="S91" s="212">
        <v>0</v>
      </c>
      <c r="T91" s="213">
        <f t="shared" si="3"/>
        <v>0</v>
      </c>
      <c r="AR91" s="24" t="s">
        <v>608</v>
      </c>
      <c r="AT91" s="24" t="s">
        <v>157</v>
      </c>
      <c r="AU91" s="24" t="s">
        <v>85</v>
      </c>
      <c r="AY91" s="24" t="s">
        <v>153</v>
      </c>
      <c r="BE91" s="214">
        <f t="shared" si="4"/>
        <v>0</v>
      </c>
      <c r="BF91" s="214">
        <f t="shared" si="5"/>
        <v>0</v>
      </c>
      <c r="BG91" s="214">
        <f t="shared" si="6"/>
        <v>0</v>
      </c>
      <c r="BH91" s="214">
        <f t="shared" si="7"/>
        <v>0</v>
      </c>
      <c r="BI91" s="214">
        <f t="shared" si="8"/>
        <v>0</v>
      </c>
      <c r="BJ91" s="24" t="s">
        <v>83</v>
      </c>
      <c r="BK91" s="214">
        <f t="shared" si="9"/>
        <v>0</v>
      </c>
      <c r="BL91" s="24" t="s">
        <v>608</v>
      </c>
      <c r="BM91" s="24" t="s">
        <v>618</v>
      </c>
    </row>
    <row r="92" spans="2:65" s="1" customFormat="1" ht="16.5" customHeight="1">
      <c r="B92" s="41"/>
      <c r="C92" s="203" t="s">
        <v>185</v>
      </c>
      <c r="D92" s="203" t="s">
        <v>157</v>
      </c>
      <c r="E92" s="204" t="s">
        <v>619</v>
      </c>
      <c r="F92" s="205" t="s">
        <v>620</v>
      </c>
      <c r="G92" s="206" t="s">
        <v>607</v>
      </c>
      <c r="H92" s="207">
        <v>1</v>
      </c>
      <c r="I92" s="208"/>
      <c r="J92" s="209">
        <f t="shared" si="0"/>
        <v>0</v>
      </c>
      <c r="K92" s="205" t="s">
        <v>21</v>
      </c>
      <c r="L92" s="61"/>
      <c r="M92" s="210" t="s">
        <v>21</v>
      </c>
      <c r="N92" s="211" t="s">
        <v>47</v>
      </c>
      <c r="O92" s="42"/>
      <c r="P92" s="212">
        <f t="shared" si="1"/>
        <v>0</v>
      </c>
      <c r="Q92" s="212">
        <v>0</v>
      </c>
      <c r="R92" s="212">
        <f t="shared" si="2"/>
        <v>0</v>
      </c>
      <c r="S92" s="212">
        <v>0</v>
      </c>
      <c r="T92" s="213">
        <f t="shared" si="3"/>
        <v>0</v>
      </c>
      <c r="AR92" s="24" t="s">
        <v>608</v>
      </c>
      <c r="AT92" s="24" t="s">
        <v>157</v>
      </c>
      <c r="AU92" s="24" t="s">
        <v>85</v>
      </c>
      <c r="AY92" s="24" t="s">
        <v>153</v>
      </c>
      <c r="BE92" s="214">
        <f t="shared" si="4"/>
        <v>0</v>
      </c>
      <c r="BF92" s="214">
        <f t="shared" si="5"/>
        <v>0</v>
      </c>
      <c r="BG92" s="214">
        <f t="shared" si="6"/>
        <v>0</v>
      </c>
      <c r="BH92" s="214">
        <f t="shared" si="7"/>
        <v>0</v>
      </c>
      <c r="BI92" s="214">
        <f t="shared" si="8"/>
        <v>0</v>
      </c>
      <c r="BJ92" s="24" t="s">
        <v>83</v>
      </c>
      <c r="BK92" s="214">
        <f t="shared" si="9"/>
        <v>0</v>
      </c>
      <c r="BL92" s="24" t="s">
        <v>608</v>
      </c>
      <c r="BM92" s="24" t="s">
        <v>621</v>
      </c>
    </row>
    <row r="93" spans="2:65" s="1" customFormat="1" ht="16.5" customHeight="1">
      <c r="B93" s="41"/>
      <c r="C93" s="203" t="s">
        <v>191</v>
      </c>
      <c r="D93" s="203" t="s">
        <v>157</v>
      </c>
      <c r="E93" s="204" t="s">
        <v>622</v>
      </c>
      <c r="F93" s="205" t="s">
        <v>623</v>
      </c>
      <c r="G93" s="206" t="s">
        <v>607</v>
      </c>
      <c r="H93" s="207">
        <v>1</v>
      </c>
      <c r="I93" s="208"/>
      <c r="J93" s="209">
        <f t="shared" si="0"/>
        <v>0</v>
      </c>
      <c r="K93" s="205" t="s">
        <v>21</v>
      </c>
      <c r="L93" s="61"/>
      <c r="M93" s="210" t="s">
        <v>21</v>
      </c>
      <c r="N93" s="211" t="s">
        <v>47</v>
      </c>
      <c r="O93" s="42"/>
      <c r="P93" s="212">
        <f t="shared" si="1"/>
        <v>0</v>
      </c>
      <c r="Q93" s="212">
        <v>0</v>
      </c>
      <c r="R93" s="212">
        <f t="shared" si="2"/>
        <v>0</v>
      </c>
      <c r="S93" s="212">
        <v>0</v>
      </c>
      <c r="T93" s="213">
        <f t="shared" si="3"/>
        <v>0</v>
      </c>
      <c r="AR93" s="24" t="s">
        <v>608</v>
      </c>
      <c r="AT93" s="24" t="s">
        <v>157</v>
      </c>
      <c r="AU93" s="24" t="s">
        <v>85</v>
      </c>
      <c r="AY93" s="24" t="s">
        <v>153</v>
      </c>
      <c r="BE93" s="214">
        <f t="shared" si="4"/>
        <v>0</v>
      </c>
      <c r="BF93" s="214">
        <f t="shared" si="5"/>
        <v>0</v>
      </c>
      <c r="BG93" s="214">
        <f t="shared" si="6"/>
        <v>0</v>
      </c>
      <c r="BH93" s="214">
        <f t="shared" si="7"/>
        <v>0</v>
      </c>
      <c r="BI93" s="214">
        <f t="shared" si="8"/>
        <v>0</v>
      </c>
      <c r="BJ93" s="24" t="s">
        <v>83</v>
      </c>
      <c r="BK93" s="214">
        <f t="shared" si="9"/>
        <v>0</v>
      </c>
      <c r="BL93" s="24" t="s">
        <v>608</v>
      </c>
      <c r="BM93" s="24" t="s">
        <v>624</v>
      </c>
    </row>
    <row r="94" spans="2:63" s="11" customFormat="1" ht="29.85" customHeight="1">
      <c r="B94" s="187"/>
      <c r="C94" s="188"/>
      <c r="D94" s="189" t="s">
        <v>75</v>
      </c>
      <c r="E94" s="201" t="s">
        <v>625</v>
      </c>
      <c r="F94" s="201" t="s">
        <v>626</v>
      </c>
      <c r="G94" s="188"/>
      <c r="H94" s="188"/>
      <c r="I94" s="191"/>
      <c r="J94" s="202">
        <f>BK94</f>
        <v>0</v>
      </c>
      <c r="K94" s="188"/>
      <c r="L94" s="193"/>
      <c r="M94" s="194"/>
      <c r="N94" s="195"/>
      <c r="O94" s="195"/>
      <c r="P94" s="196">
        <f>P95</f>
        <v>0</v>
      </c>
      <c r="Q94" s="195"/>
      <c r="R94" s="196">
        <f>R95</f>
        <v>0</v>
      </c>
      <c r="S94" s="195"/>
      <c r="T94" s="197">
        <f>T95</f>
        <v>0</v>
      </c>
      <c r="AR94" s="198" t="s">
        <v>162</v>
      </c>
      <c r="AT94" s="199" t="s">
        <v>75</v>
      </c>
      <c r="AU94" s="199" t="s">
        <v>83</v>
      </c>
      <c r="AY94" s="198" t="s">
        <v>153</v>
      </c>
      <c r="BK94" s="200">
        <f>BK95</f>
        <v>0</v>
      </c>
    </row>
    <row r="95" spans="2:65" s="1" customFormat="1" ht="25.5" customHeight="1">
      <c r="B95" s="41"/>
      <c r="C95" s="203" t="s">
        <v>196</v>
      </c>
      <c r="D95" s="203" t="s">
        <v>157</v>
      </c>
      <c r="E95" s="204" t="s">
        <v>627</v>
      </c>
      <c r="F95" s="205" t="s">
        <v>628</v>
      </c>
      <c r="G95" s="206" t="s">
        <v>607</v>
      </c>
      <c r="H95" s="207">
        <v>1</v>
      </c>
      <c r="I95" s="208"/>
      <c r="J95" s="209">
        <f>ROUND(I95*H95,2)</f>
        <v>0</v>
      </c>
      <c r="K95" s="205" t="s">
        <v>21</v>
      </c>
      <c r="L95" s="61"/>
      <c r="M95" s="210" t="s">
        <v>21</v>
      </c>
      <c r="N95" s="258" t="s">
        <v>47</v>
      </c>
      <c r="O95" s="259"/>
      <c r="P95" s="260">
        <f>O95*H95</f>
        <v>0</v>
      </c>
      <c r="Q95" s="260">
        <v>0</v>
      </c>
      <c r="R95" s="260">
        <f>Q95*H95</f>
        <v>0</v>
      </c>
      <c r="S95" s="260">
        <v>0</v>
      </c>
      <c r="T95" s="261">
        <f>S95*H95</f>
        <v>0</v>
      </c>
      <c r="AR95" s="24" t="s">
        <v>629</v>
      </c>
      <c r="AT95" s="24" t="s">
        <v>157</v>
      </c>
      <c r="AU95" s="24" t="s">
        <v>85</v>
      </c>
      <c r="AY95" s="24" t="s">
        <v>153</v>
      </c>
      <c r="BE95" s="214">
        <f>IF(N95="základní",J95,0)</f>
        <v>0</v>
      </c>
      <c r="BF95" s="214">
        <f>IF(N95="snížená",J95,0)</f>
        <v>0</v>
      </c>
      <c r="BG95" s="214">
        <f>IF(N95="zákl. přenesená",J95,0)</f>
        <v>0</v>
      </c>
      <c r="BH95" s="214">
        <f>IF(N95="sníž. přenesená",J95,0)</f>
        <v>0</v>
      </c>
      <c r="BI95" s="214">
        <f>IF(N95="nulová",J95,0)</f>
        <v>0</v>
      </c>
      <c r="BJ95" s="24" t="s">
        <v>83</v>
      </c>
      <c r="BK95" s="214">
        <f>ROUND(I95*H95,2)</f>
        <v>0</v>
      </c>
      <c r="BL95" s="24" t="s">
        <v>629</v>
      </c>
      <c r="BM95" s="24" t="s">
        <v>630</v>
      </c>
    </row>
    <row r="96" spans="2:12" s="1" customFormat="1" ht="6.95" customHeight="1">
      <c r="B96" s="56"/>
      <c r="C96" s="57"/>
      <c r="D96" s="57"/>
      <c r="E96" s="57"/>
      <c r="F96" s="57"/>
      <c r="G96" s="57"/>
      <c r="H96" s="57"/>
      <c r="I96" s="148"/>
      <c r="J96" s="57"/>
      <c r="K96" s="57"/>
      <c r="L96" s="61"/>
    </row>
  </sheetData>
  <sheetProtection algorithmName="SHA-512" hashValue="K07VdeTyWR5l7DmHGXHqV/l1bJzH+gEA52XU+oFmUyveP7xPaT4rKOa6NT7t2c9kANa5DsP5BxHa4yGUfknsnw==" saltValue="d6DeM7nAInKYIj/veTB4aQh4KwKoyfUFl4pjyOQ2UHGzqf6kQHS/Gl3jBRWtA+m6Z8AWg1Vts1PxvQ6A9JYv+g==" spinCount="100000" sheet="1" objects="1" scenarios="1" formatColumns="0" formatRows="0" autoFilter="0"/>
  <autoFilter ref="C84:K95"/>
  <mergeCells count="13">
    <mergeCell ref="E77:H77"/>
    <mergeCell ref="G1:H1"/>
    <mergeCell ref="L2:V2"/>
    <mergeCell ref="E49:H49"/>
    <mergeCell ref="E51:H51"/>
    <mergeCell ref="J55:J56"/>
    <mergeCell ref="E73:H73"/>
    <mergeCell ref="E75:H75"/>
    <mergeCell ref="E7:H7"/>
    <mergeCell ref="E9:H9"/>
    <mergeCell ref="E11:H11"/>
    <mergeCell ref="E26:H26"/>
    <mergeCell ref="E47:H47"/>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905511811023623" right="0.5905511811023623" top="0.5905511811023623" bottom="0.5905511811023623" header="0" footer="0"/>
  <pageSetup fitToHeight="0" fitToWidth="1" horizontalDpi="600" verticalDpi="600" orientation="portrait" paperSize="9" scale="72"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15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105</v>
      </c>
      <c r="G1" s="390" t="s">
        <v>106</v>
      </c>
      <c r="H1" s="390"/>
      <c r="I1" s="124"/>
      <c r="J1" s="123" t="s">
        <v>107</v>
      </c>
      <c r="K1" s="122" t="s">
        <v>108</v>
      </c>
      <c r="L1" s="123" t="s">
        <v>109</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48"/>
      <c r="M2" s="348"/>
      <c r="N2" s="348"/>
      <c r="O2" s="348"/>
      <c r="P2" s="348"/>
      <c r="Q2" s="348"/>
      <c r="R2" s="348"/>
      <c r="S2" s="348"/>
      <c r="T2" s="348"/>
      <c r="U2" s="348"/>
      <c r="V2" s="348"/>
      <c r="AT2" s="24" t="s">
        <v>102</v>
      </c>
    </row>
    <row r="3" spans="2:46" ht="6.95" customHeight="1">
      <c r="B3" s="25"/>
      <c r="C3" s="26"/>
      <c r="D3" s="26"/>
      <c r="E3" s="26"/>
      <c r="F3" s="26"/>
      <c r="G3" s="26"/>
      <c r="H3" s="26"/>
      <c r="I3" s="125"/>
      <c r="J3" s="26"/>
      <c r="K3" s="27"/>
      <c r="AT3" s="24" t="s">
        <v>85</v>
      </c>
    </row>
    <row r="4" spans="2:46" ht="36.95" customHeight="1">
      <c r="B4" s="28"/>
      <c r="C4" s="29"/>
      <c r="D4" s="30" t="s">
        <v>110</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16.5" customHeight="1">
      <c r="B7" s="28"/>
      <c r="C7" s="29"/>
      <c r="D7" s="29"/>
      <c r="E7" s="382" t="str">
        <f>'Rekapitulace stavby'!K6</f>
        <v>II/268 x III/2683 Malobratřice, úprava nehodové křižovatky</v>
      </c>
      <c r="F7" s="383"/>
      <c r="G7" s="383"/>
      <c r="H7" s="383"/>
      <c r="I7" s="126"/>
      <c r="J7" s="29"/>
      <c r="K7" s="31"/>
    </row>
    <row r="8" spans="2:11" ht="13.5">
      <c r="B8" s="28"/>
      <c r="C8" s="29"/>
      <c r="D8" s="37" t="s">
        <v>111</v>
      </c>
      <c r="E8" s="29"/>
      <c r="F8" s="29"/>
      <c r="G8" s="29"/>
      <c r="H8" s="29"/>
      <c r="I8" s="126"/>
      <c r="J8" s="29"/>
      <c r="K8" s="31"/>
    </row>
    <row r="9" spans="2:11" s="1" customFormat="1" ht="16.5" customHeight="1">
      <c r="B9" s="41"/>
      <c r="C9" s="42"/>
      <c r="D9" s="42"/>
      <c r="E9" s="382" t="s">
        <v>631</v>
      </c>
      <c r="F9" s="384"/>
      <c r="G9" s="384"/>
      <c r="H9" s="384"/>
      <c r="I9" s="127"/>
      <c r="J9" s="42"/>
      <c r="K9" s="45"/>
    </row>
    <row r="10" spans="2:11" s="1" customFormat="1" ht="13.5">
      <c r="B10" s="41"/>
      <c r="C10" s="42"/>
      <c r="D10" s="37" t="s">
        <v>113</v>
      </c>
      <c r="E10" s="42"/>
      <c r="F10" s="42"/>
      <c r="G10" s="42"/>
      <c r="H10" s="42"/>
      <c r="I10" s="127"/>
      <c r="J10" s="42"/>
      <c r="K10" s="45"/>
    </row>
    <row r="11" spans="2:11" s="1" customFormat="1" ht="36.95" customHeight="1">
      <c r="B11" s="41"/>
      <c r="C11" s="42"/>
      <c r="D11" s="42"/>
      <c r="E11" s="385" t="s">
        <v>632</v>
      </c>
      <c r="F11" s="384"/>
      <c r="G11" s="384"/>
      <c r="H11" s="384"/>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20</v>
      </c>
      <c r="E13" s="42"/>
      <c r="F13" s="35" t="s">
        <v>21</v>
      </c>
      <c r="G13" s="42"/>
      <c r="H13" s="42"/>
      <c r="I13" s="128" t="s">
        <v>22</v>
      </c>
      <c r="J13" s="35" t="s">
        <v>21</v>
      </c>
      <c r="K13" s="45"/>
    </row>
    <row r="14" spans="2:11" s="1" customFormat="1" ht="14.45" customHeight="1">
      <c r="B14" s="41"/>
      <c r="C14" s="42"/>
      <c r="D14" s="37" t="s">
        <v>23</v>
      </c>
      <c r="E14" s="42"/>
      <c r="F14" s="35" t="s">
        <v>24</v>
      </c>
      <c r="G14" s="42"/>
      <c r="H14" s="42"/>
      <c r="I14" s="128" t="s">
        <v>25</v>
      </c>
      <c r="J14" s="129" t="str">
        <f>'Rekapitulace stavby'!AN8</f>
        <v>19. 2. 2018</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27</v>
      </c>
      <c r="E16" s="42"/>
      <c r="F16" s="42"/>
      <c r="G16" s="42"/>
      <c r="H16" s="42"/>
      <c r="I16" s="128" t="s">
        <v>28</v>
      </c>
      <c r="J16" s="35" t="s">
        <v>29</v>
      </c>
      <c r="K16" s="45"/>
    </row>
    <row r="17" spans="2:11" s="1" customFormat="1" ht="18" customHeight="1">
      <c r="B17" s="41"/>
      <c r="C17" s="42"/>
      <c r="D17" s="42"/>
      <c r="E17" s="35" t="s">
        <v>30</v>
      </c>
      <c r="F17" s="42"/>
      <c r="G17" s="42"/>
      <c r="H17" s="42"/>
      <c r="I17" s="128" t="s">
        <v>31</v>
      </c>
      <c r="J17" s="35" t="s">
        <v>32</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33</v>
      </c>
      <c r="E19" s="42"/>
      <c r="F19" s="42"/>
      <c r="G19" s="42"/>
      <c r="H19" s="42"/>
      <c r="I19" s="128"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31</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35</v>
      </c>
      <c r="E22" s="42"/>
      <c r="F22" s="42"/>
      <c r="G22" s="42"/>
      <c r="H22" s="42"/>
      <c r="I22" s="128" t="s">
        <v>28</v>
      </c>
      <c r="J22" s="35" t="s">
        <v>36</v>
      </c>
      <c r="K22" s="45"/>
    </row>
    <row r="23" spans="2:11" s="1" customFormat="1" ht="18" customHeight="1">
      <c r="B23" s="41"/>
      <c r="C23" s="42"/>
      <c r="D23" s="42"/>
      <c r="E23" s="35" t="s">
        <v>37</v>
      </c>
      <c r="F23" s="42"/>
      <c r="G23" s="42"/>
      <c r="H23" s="42"/>
      <c r="I23" s="128" t="s">
        <v>31</v>
      </c>
      <c r="J23" s="35" t="s">
        <v>38</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39</v>
      </c>
      <c r="E25" s="42"/>
      <c r="F25" s="42"/>
      <c r="G25" s="42"/>
      <c r="H25" s="42"/>
      <c r="I25" s="127"/>
      <c r="J25" s="42"/>
      <c r="K25" s="45"/>
    </row>
    <row r="26" spans="2:11" s="7" customFormat="1" ht="228" customHeight="1">
      <c r="B26" s="130"/>
      <c r="C26" s="131"/>
      <c r="D26" s="131"/>
      <c r="E26" s="361" t="s">
        <v>115</v>
      </c>
      <c r="F26" s="361"/>
      <c r="G26" s="361"/>
      <c r="H26" s="361"/>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42</v>
      </c>
      <c r="E29" s="42"/>
      <c r="F29" s="42"/>
      <c r="G29" s="42"/>
      <c r="H29" s="42"/>
      <c r="I29" s="127"/>
      <c r="J29" s="137">
        <f>ROUND(J96,2)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44</v>
      </c>
      <c r="G31" s="42"/>
      <c r="H31" s="42"/>
      <c r="I31" s="138" t="s">
        <v>43</v>
      </c>
      <c r="J31" s="46" t="s">
        <v>45</v>
      </c>
      <c r="K31" s="45"/>
    </row>
    <row r="32" spans="2:11" s="1" customFormat="1" ht="14.45" customHeight="1">
      <c r="B32" s="41"/>
      <c r="C32" s="42"/>
      <c r="D32" s="49" t="s">
        <v>46</v>
      </c>
      <c r="E32" s="49" t="s">
        <v>47</v>
      </c>
      <c r="F32" s="139">
        <f>ROUND(SUM(BE96:BE154),2)</f>
        <v>0</v>
      </c>
      <c r="G32" s="42"/>
      <c r="H32" s="42"/>
      <c r="I32" s="140">
        <v>0.21</v>
      </c>
      <c r="J32" s="139">
        <f>ROUND(ROUND((SUM(BE96:BE154)),2)*I32,2)</f>
        <v>0</v>
      </c>
      <c r="K32" s="45"/>
    </row>
    <row r="33" spans="2:11" s="1" customFormat="1" ht="14.45" customHeight="1">
      <c r="B33" s="41"/>
      <c r="C33" s="42"/>
      <c r="D33" s="42"/>
      <c r="E33" s="49" t="s">
        <v>48</v>
      </c>
      <c r="F33" s="139">
        <f>ROUND(SUM(BF96:BF154),2)</f>
        <v>0</v>
      </c>
      <c r="G33" s="42"/>
      <c r="H33" s="42"/>
      <c r="I33" s="140">
        <v>0.15</v>
      </c>
      <c r="J33" s="139">
        <f>ROUND(ROUND((SUM(BF96:BF154)),2)*I33,2)</f>
        <v>0</v>
      </c>
      <c r="K33" s="45"/>
    </row>
    <row r="34" spans="2:11" s="1" customFormat="1" ht="14.45" customHeight="1" hidden="1">
      <c r="B34" s="41"/>
      <c r="C34" s="42"/>
      <c r="D34" s="42"/>
      <c r="E34" s="49" t="s">
        <v>49</v>
      </c>
      <c r="F34" s="139">
        <f>ROUND(SUM(BG96:BG154),2)</f>
        <v>0</v>
      </c>
      <c r="G34" s="42"/>
      <c r="H34" s="42"/>
      <c r="I34" s="140">
        <v>0.21</v>
      </c>
      <c r="J34" s="139">
        <v>0</v>
      </c>
      <c r="K34" s="45"/>
    </row>
    <row r="35" spans="2:11" s="1" customFormat="1" ht="14.45" customHeight="1" hidden="1">
      <c r="B35" s="41"/>
      <c r="C35" s="42"/>
      <c r="D35" s="42"/>
      <c r="E35" s="49" t="s">
        <v>50</v>
      </c>
      <c r="F35" s="139">
        <f>ROUND(SUM(BH96:BH154),2)</f>
        <v>0</v>
      </c>
      <c r="G35" s="42"/>
      <c r="H35" s="42"/>
      <c r="I35" s="140">
        <v>0.15</v>
      </c>
      <c r="J35" s="139">
        <v>0</v>
      </c>
      <c r="K35" s="45"/>
    </row>
    <row r="36" spans="2:11" s="1" customFormat="1" ht="14.45" customHeight="1" hidden="1">
      <c r="B36" s="41"/>
      <c r="C36" s="42"/>
      <c r="D36" s="42"/>
      <c r="E36" s="49" t="s">
        <v>51</v>
      </c>
      <c r="F36" s="139">
        <f>ROUND(SUM(BI96:BI154),2)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52</v>
      </c>
      <c r="E38" s="79"/>
      <c r="F38" s="79"/>
      <c r="G38" s="143" t="s">
        <v>53</v>
      </c>
      <c r="H38" s="144" t="s">
        <v>54</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116</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16.5" customHeight="1">
      <c r="B47" s="41"/>
      <c r="C47" s="42"/>
      <c r="D47" s="42"/>
      <c r="E47" s="382" t="str">
        <f>E7</f>
        <v>II/268 x III/2683 Malobratřice, úprava nehodové křižovatky</v>
      </c>
      <c r="F47" s="383"/>
      <c r="G47" s="383"/>
      <c r="H47" s="383"/>
      <c r="I47" s="127"/>
      <c r="J47" s="42"/>
      <c r="K47" s="45"/>
    </row>
    <row r="48" spans="2:11" ht="13.5">
      <c r="B48" s="28"/>
      <c r="C48" s="37" t="s">
        <v>111</v>
      </c>
      <c r="D48" s="29"/>
      <c r="E48" s="29"/>
      <c r="F48" s="29"/>
      <c r="G48" s="29"/>
      <c r="H48" s="29"/>
      <c r="I48" s="126"/>
      <c r="J48" s="29"/>
      <c r="K48" s="31"/>
    </row>
    <row r="49" spans="2:11" s="1" customFormat="1" ht="16.5" customHeight="1">
      <c r="B49" s="41"/>
      <c r="C49" s="42"/>
      <c r="D49" s="42"/>
      <c r="E49" s="382" t="s">
        <v>631</v>
      </c>
      <c r="F49" s="384"/>
      <c r="G49" s="384"/>
      <c r="H49" s="384"/>
      <c r="I49" s="127"/>
      <c r="J49" s="42"/>
      <c r="K49" s="45"/>
    </row>
    <row r="50" spans="2:11" s="1" customFormat="1" ht="14.45" customHeight="1">
      <c r="B50" s="41"/>
      <c r="C50" s="37" t="s">
        <v>113</v>
      </c>
      <c r="D50" s="42"/>
      <c r="E50" s="42"/>
      <c r="F50" s="42"/>
      <c r="G50" s="42"/>
      <c r="H50" s="42"/>
      <c r="I50" s="127"/>
      <c r="J50" s="42"/>
      <c r="K50" s="45"/>
    </row>
    <row r="51" spans="2:11" s="1" customFormat="1" ht="17.25" customHeight="1">
      <c r="B51" s="41"/>
      <c r="C51" s="42"/>
      <c r="D51" s="42"/>
      <c r="E51" s="385" t="str">
        <f>E11</f>
        <v>SO.101.B - SO.101.B - Komunikace a odvodnění</v>
      </c>
      <c r="F51" s="384"/>
      <c r="G51" s="384"/>
      <c r="H51" s="384"/>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23</v>
      </c>
      <c r="D53" s="42"/>
      <c r="E53" s="42"/>
      <c r="F53" s="35" t="str">
        <f>F14</f>
        <v>Malobratřice</v>
      </c>
      <c r="G53" s="42"/>
      <c r="H53" s="42"/>
      <c r="I53" s="128" t="s">
        <v>25</v>
      </c>
      <c r="J53" s="129" t="str">
        <f>IF(J14="","",J14)</f>
        <v>19. 2. 2018</v>
      </c>
      <c r="K53" s="45"/>
    </row>
    <row r="54" spans="2:11" s="1" customFormat="1" ht="6.95" customHeight="1">
      <c r="B54" s="41"/>
      <c r="C54" s="42"/>
      <c r="D54" s="42"/>
      <c r="E54" s="42"/>
      <c r="F54" s="42"/>
      <c r="G54" s="42"/>
      <c r="H54" s="42"/>
      <c r="I54" s="127"/>
      <c r="J54" s="42"/>
      <c r="K54" s="45"/>
    </row>
    <row r="55" spans="2:11" s="1" customFormat="1" ht="13.5">
      <c r="B55" s="41"/>
      <c r="C55" s="37" t="s">
        <v>27</v>
      </c>
      <c r="D55" s="42"/>
      <c r="E55" s="42"/>
      <c r="F55" s="35" t="str">
        <f>E17</f>
        <v>Krajská správa a údržba silnic Středočeského kraje</v>
      </c>
      <c r="G55" s="42"/>
      <c r="H55" s="42"/>
      <c r="I55" s="128" t="s">
        <v>35</v>
      </c>
      <c r="J55" s="361" t="str">
        <f>E23</f>
        <v>CR Project s.r.o.</v>
      </c>
      <c r="K55" s="45"/>
    </row>
    <row r="56" spans="2:11" s="1" customFormat="1" ht="14.45" customHeight="1">
      <c r="B56" s="41"/>
      <c r="C56" s="37" t="s">
        <v>33</v>
      </c>
      <c r="D56" s="42"/>
      <c r="E56" s="42"/>
      <c r="F56" s="35" t="str">
        <f>IF(E20="","",E20)</f>
        <v/>
      </c>
      <c r="G56" s="42"/>
      <c r="H56" s="42"/>
      <c r="I56" s="127"/>
      <c r="J56" s="386"/>
      <c r="K56" s="45"/>
    </row>
    <row r="57" spans="2:11" s="1" customFormat="1" ht="10.35" customHeight="1">
      <c r="B57" s="41"/>
      <c r="C57" s="42"/>
      <c r="D57" s="42"/>
      <c r="E57" s="42"/>
      <c r="F57" s="42"/>
      <c r="G57" s="42"/>
      <c r="H57" s="42"/>
      <c r="I57" s="127"/>
      <c r="J57" s="42"/>
      <c r="K57" s="45"/>
    </row>
    <row r="58" spans="2:11" s="1" customFormat="1" ht="29.25" customHeight="1">
      <c r="B58" s="41"/>
      <c r="C58" s="153" t="s">
        <v>117</v>
      </c>
      <c r="D58" s="141"/>
      <c r="E58" s="141"/>
      <c r="F58" s="141"/>
      <c r="G58" s="141"/>
      <c r="H58" s="141"/>
      <c r="I58" s="154"/>
      <c r="J58" s="155" t="s">
        <v>118</v>
      </c>
      <c r="K58" s="156"/>
    </row>
    <row r="59" spans="2:11" s="1" customFormat="1" ht="10.35" customHeight="1">
      <c r="B59" s="41"/>
      <c r="C59" s="42"/>
      <c r="D59" s="42"/>
      <c r="E59" s="42"/>
      <c r="F59" s="42"/>
      <c r="G59" s="42"/>
      <c r="H59" s="42"/>
      <c r="I59" s="127"/>
      <c r="J59" s="42"/>
      <c r="K59" s="45"/>
    </row>
    <row r="60" spans="2:47" s="1" customFormat="1" ht="29.25" customHeight="1">
      <c r="B60" s="41"/>
      <c r="C60" s="157" t="s">
        <v>119</v>
      </c>
      <c r="D60" s="42"/>
      <c r="E60" s="42"/>
      <c r="F60" s="42"/>
      <c r="G60" s="42"/>
      <c r="H60" s="42"/>
      <c r="I60" s="127"/>
      <c r="J60" s="137">
        <f>J96</f>
        <v>0</v>
      </c>
      <c r="K60" s="45"/>
      <c r="AU60" s="24" t="s">
        <v>120</v>
      </c>
    </row>
    <row r="61" spans="2:11" s="8" customFormat="1" ht="24.95" customHeight="1">
      <c r="B61" s="158"/>
      <c r="C61" s="159"/>
      <c r="D61" s="160" t="s">
        <v>121</v>
      </c>
      <c r="E61" s="161"/>
      <c r="F61" s="161"/>
      <c r="G61" s="161"/>
      <c r="H61" s="161"/>
      <c r="I61" s="162"/>
      <c r="J61" s="163">
        <f>J97</f>
        <v>0</v>
      </c>
      <c r="K61" s="164"/>
    </row>
    <row r="62" spans="2:11" s="9" customFormat="1" ht="19.9" customHeight="1">
      <c r="B62" s="165"/>
      <c r="C62" s="166"/>
      <c r="D62" s="167" t="s">
        <v>122</v>
      </c>
      <c r="E62" s="168"/>
      <c r="F62" s="168"/>
      <c r="G62" s="168"/>
      <c r="H62" s="168"/>
      <c r="I62" s="169"/>
      <c r="J62" s="170">
        <f>J98</f>
        <v>0</v>
      </c>
      <c r="K62" s="171"/>
    </row>
    <row r="63" spans="2:11" s="9" customFormat="1" ht="14.85" customHeight="1">
      <c r="B63" s="165"/>
      <c r="C63" s="166"/>
      <c r="D63" s="167" t="s">
        <v>123</v>
      </c>
      <c r="E63" s="168"/>
      <c r="F63" s="168"/>
      <c r="G63" s="168"/>
      <c r="H63" s="168"/>
      <c r="I63" s="169"/>
      <c r="J63" s="170">
        <f>J99</f>
        <v>0</v>
      </c>
      <c r="K63" s="171"/>
    </row>
    <row r="64" spans="2:11" s="9" customFormat="1" ht="14.85" customHeight="1">
      <c r="B64" s="165"/>
      <c r="C64" s="166"/>
      <c r="D64" s="167" t="s">
        <v>633</v>
      </c>
      <c r="E64" s="168"/>
      <c r="F64" s="168"/>
      <c r="G64" s="168"/>
      <c r="H64" s="168"/>
      <c r="I64" s="169"/>
      <c r="J64" s="170">
        <f>J108</f>
        <v>0</v>
      </c>
      <c r="K64" s="171"/>
    </row>
    <row r="65" spans="2:11" s="9" customFormat="1" ht="14.85" customHeight="1">
      <c r="B65" s="165"/>
      <c r="C65" s="166"/>
      <c r="D65" s="167" t="s">
        <v>634</v>
      </c>
      <c r="E65" s="168"/>
      <c r="F65" s="168"/>
      <c r="G65" s="168"/>
      <c r="H65" s="168"/>
      <c r="I65" s="169"/>
      <c r="J65" s="170">
        <f>J117</f>
        <v>0</v>
      </c>
      <c r="K65" s="171"/>
    </row>
    <row r="66" spans="2:11" s="9" customFormat="1" ht="19.9" customHeight="1">
      <c r="B66" s="165"/>
      <c r="C66" s="166"/>
      <c r="D66" s="167" t="s">
        <v>125</v>
      </c>
      <c r="E66" s="168"/>
      <c r="F66" s="168"/>
      <c r="G66" s="168"/>
      <c r="H66" s="168"/>
      <c r="I66" s="169"/>
      <c r="J66" s="170">
        <f>J130</f>
        <v>0</v>
      </c>
      <c r="K66" s="171"/>
    </row>
    <row r="67" spans="2:11" s="9" customFormat="1" ht="14.85" customHeight="1">
      <c r="B67" s="165"/>
      <c r="C67" s="166"/>
      <c r="D67" s="167" t="s">
        <v>128</v>
      </c>
      <c r="E67" s="168"/>
      <c r="F67" s="168"/>
      <c r="G67" s="168"/>
      <c r="H67" s="168"/>
      <c r="I67" s="169"/>
      <c r="J67" s="170">
        <f>J131</f>
        <v>0</v>
      </c>
      <c r="K67" s="171"/>
    </row>
    <row r="68" spans="2:11" s="9" customFormat="1" ht="19.9" customHeight="1">
      <c r="B68" s="165"/>
      <c r="C68" s="166"/>
      <c r="D68" s="167" t="s">
        <v>472</v>
      </c>
      <c r="E68" s="168"/>
      <c r="F68" s="168"/>
      <c r="G68" s="168"/>
      <c r="H68" s="168"/>
      <c r="I68" s="169"/>
      <c r="J68" s="170">
        <f>J134</f>
        <v>0</v>
      </c>
      <c r="K68" s="171"/>
    </row>
    <row r="69" spans="2:11" s="9" customFormat="1" ht="14.85" customHeight="1">
      <c r="B69" s="165"/>
      <c r="C69" s="166"/>
      <c r="D69" s="167" t="s">
        <v>635</v>
      </c>
      <c r="E69" s="168"/>
      <c r="F69" s="168"/>
      <c r="G69" s="168"/>
      <c r="H69" s="168"/>
      <c r="I69" s="169"/>
      <c r="J69" s="170">
        <f>J135</f>
        <v>0</v>
      </c>
      <c r="K69" s="171"/>
    </row>
    <row r="70" spans="2:11" s="9" customFormat="1" ht="19.9" customHeight="1">
      <c r="B70" s="165"/>
      <c r="C70" s="166"/>
      <c r="D70" s="167" t="s">
        <v>129</v>
      </c>
      <c r="E70" s="168"/>
      <c r="F70" s="168"/>
      <c r="G70" s="168"/>
      <c r="H70" s="168"/>
      <c r="I70" s="169"/>
      <c r="J70" s="170">
        <f>J138</f>
        <v>0</v>
      </c>
      <c r="K70" s="171"/>
    </row>
    <row r="71" spans="2:11" s="9" customFormat="1" ht="14.85" customHeight="1">
      <c r="B71" s="165"/>
      <c r="C71" s="166"/>
      <c r="D71" s="167" t="s">
        <v>130</v>
      </c>
      <c r="E71" s="168"/>
      <c r="F71" s="168"/>
      <c r="G71" s="168"/>
      <c r="H71" s="168"/>
      <c r="I71" s="169"/>
      <c r="J71" s="170">
        <f>J139</f>
        <v>0</v>
      </c>
      <c r="K71" s="171"/>
    </row>
    <row r="72" spans="2:11" s="9" customFormat="1" ht="14.85" customHeight="1">
      <c r="B72" s="165"/>
      <c r="C72" s="166"/>
      <c r="D72" s="167" t="s">
        <v>133</v>
      </c>
      <c r="E72" s="168"/>
      <c r="F72" s="168"/>
      <c r="G72" s="168"/>
      <c r="H72" s="168"/>
      <c r="I72" s="169"/>
      <c r="J72" s="170">
        <f>J145</f>
        <v>0</v>
      </c>
      <c r="K72" s="171"/>
    </row>
    <row r="73" spans="2:11" s="9" customFormat="1" ht="14.85" customHeight="1">
      <c r="B73" s="165"/>
      <c r="C73" s="166"/>
      <c r="D73" s="167" t="s">
        <v>135</v>
      </c>
      <c r="E73" s="168"/>
      <c r="F73" s="168"/>
      <c r="G73" s="168"/>
      <c r="H73" s="168"/>
      <c r="I73" s="169"/>
      <c r="J73" s="170">
        <f>J147</f>
        <v>0</v>
      </c>
      <c r="K73" s="171"/>
    </row>
    <row r="74" spans="2:11" s="9" customFormat="1" ht="14.85" customHeight="1">
      <c r="B74" s="165"/>
      <c r="C74" s="166"/>
      <c r="D74" s="167" t="s">
        <v>136</v>
      </c>
      <c r="E74" s="168"/>
      <c r="F74" s="168"/>
      <c r="G74" s="168"/>
      <c r="H74" s="168"/>
      <c r="I74" s="169"/>
      <c r="J74" s="170">
        <f>J153</f>
        <v>0</v>
      </c>
      <c r="K74" s="171"/>
    </row>
    <row r="75" spans="2:11" s="1" customFormat="1" ht="21.75" customHeight="1">
      <c r="B75" s="41"/>
      <c r="C75" s="42"/>
      <c r="D75" s="42"/>
      <c r="E75" s="42"/>
      <c r="F75" s="42"/>
      <c r="G75" s="42"/>
      <c r="H75" s="42"/>
      <c r="I75" s="127"/>
      <c r="J75" s="42"/>
      <c r="K75" s="45"/>
    </row>
    <row r="76" spans="2:11" s="1" customFormat="1" ht="6.95" customHeight="1">
      <c r="B76" s="56"/>
      <c r="C76" s="57"/>
      <c r="D76" s="57"/>
      <c r="E76" s="57"/>
      <c r="F76" s="57"/>
      <c r="G76" s="57"/>
      <c r="H76" s="57"/>
      <c r="I76" s="148"/>
      <c r="J76" s="57"/>
      <c r="K76" s="58"/>
    </row>
    <row r="80" spans="2:12" s="1" customFormat="1" ht="6.95" customHeight="1">
      <c r="B80" s="59"/>
      <c r="C80" s="60"/>
      <c r="D80" s="60"/>
      <c r="E80" s="60"/>
      <c r="F80" s="60"/>
      <c r="G80" s="60"/>
      <c r="H80" s="60"/>
      <c r="I80" s="151"/>
      <c r="J80" s="60"/>
      <c r="K80" s="60"/>
      <c r="L80" s="61"/>
    </row>
    <row r="81" spans="2:12" s="1" customFormat="1" ht="36.95" customHeight="1">
      <c r="B81" s="41"/>
      <c r="C81" s="62" t="s">
        <v>137</v>
      </c>
      <c r="D81" s="63"/>
      <c r="E81" s="63"/>
      <c r="F81" s="63"/>
      <c r="G81" s="63"/>
      <c r="H81" s="63"/>
      <c r="I81" s="172"/>
      <c r="J81" s="63"/>
      <c r="K81" s="63"/>
      <c r="L81" s="61"/>
    </row>
    <row r="82" spans="2:12" s="1" customFormat="1" ht="6.95" customHeight="1">
      <c r="B82" s="41"/>
      <c r="C82" s="63"/>
      <c r="D82" s="63"/>
      <c r="E82" s="63"/>
      <c r="F82" s="63"/>
      <c r="G82" s="63"/>
      <c r="H82" s="63"/>
      <c r="I82" s="172"/>
      <c r="J82" s="63"/>
      <c r="K82" s="63"/>
      <c r="L82" s="61"/>
    </row>
    <row r="83" spans="2:12" s="1" customFormat="1" ht="14.45" customHeight="1">
      <c r="B83" s="41"/>
      <c r="C83" s="65" t="s">
        <v>18</v>
      </c>
      <c r="D83" s="63"/>
      <c r="E83" s="63"/>
      <c r="F83" s="63"/>
      <c r="G83" s="63"/>
      <c r="H83" s="63"/>
      <c r="I83" s="172"/>
      <c r="J83" s="63"/>
      <c r="K83" s="63"/>
      <c r="L83" s="61"/>
    </row>
    <row r="84" spans="2:12" s="1" customFormat="1" ht="16.5" customHeight="1">
      <c r="B84" s="41"/>
      <c r="C84" s="63"/>
      <c r="D84" s="63"/>
      <c r="E84" s="387" t="str">
        <f>E7</f>
        <v>II/268 x III/2683 Malobratřice, úprava nehodové křižovatky</v>
      </c>
      <c r="F84" s="388"/>
      <c r="G84" s="388"/>
      <c r="H84" s="388"/>
      <c r="I84" s="172"/>
      <c r="J84" s="63"/>
      <c r="K84" s="63"/>
      <c r="L84" s="61"/>
    </row>
    <row r="85" spans="2:12" ht="13.5">
      <c r="B85" s="28"/>
      <c r="C85" s="65" t="s">
        <v>111</v>
      </c>
      <c r="D85" s="173"/>
      <c r="E85" s="173"/>
      <c r="F85" s="173"/>
      <c r="G85" s="173"/>
      <c r="H85" s="173"/>
      <c r="J85" s="173"/>
      <c r="K85" s="173"/>
      <c r="L85" s="174"/>
    </row>
    <row r="86" spans="2:12" s="1" customFormat="1" ht="16.5" customHeight="1">
      <c r="B86" s="41"/>
      <c r="C86" s="63"/>
      <c r="D86" s="63"/>
      <c r="E86" s="387" t="s">
        <v>631</v>
      </c>
      <c r="F86" s="389"/>
      <c r="G86" s="389"/>
      <c r="H86" s="389"/>
      <c r="I86" s="172"/>
      <c r="J86" s="63"/>
      <c r="K86" s="63"/>
      <c r="L86" s="61"/>
    </row>
    <row r="87" spans="2:12" s="1" customFormat="1" ht="14.45" customHeight="1">
      <c r="B87" s="41"/>
      <c r="C87" s="65" t="s">
        <v>113</v>
      </c>
      <c r="D87" s="63"/>
      <c r="E87" s="63"/>
      <c r="F87" s="63"/>
      <c r="G87" s="63"/>
      <c r="H87" s="63"/>
      <c r="I87" s="172"/>
      <c r="J87" s="63"/>
      <c r="K87" s="63"/>
      <c r="L87" s="61"/>
    </row>
    <row r="88" spans="2:12" s="1" customFormat="1" ht="17.25" customHeight="1">
      <c r="B88" s="41"/>
      <c r="C88" s="63"/>
      <c r="D88" s="63"/>
      <c r="E88" s="378" t="str">
        <f>E11</f>
        <v>SO.101.B - SO.101.B - Komunikace a odvodnění</v>
      </c>
      <c r="F88" s="389"/>
      <c r="G88" s="389"/>
      <c r="H88" s="389"/>
      <c r="I88" s="172"/>
      <c r="J88" s="63"/>
      <c r="K88" s="63"/>
      <c r="L88" s="61"/>
    </row>
    <row r="89" spans="2:12" s="1" customFormat="1" ht="6.95" customHeight="1">
      <c r="B89" s="41"/>
      <c r="C89" s="63"/>
      <c r="D89" s="63"/>
      <c r="E89" s="63"/>
      <c r="F89" s="63"/>
      <c r="G89" s="63"/>
      <c r="H89" s="63"/>
      <c r="I89" s="172"/>
      <c r="J89" s="63"/>
      <c r="K89" s="63"/>
      <c r="L89" s="61"/>
    </row>
    <row r="90" spans="2:12" s="1" customFormat="1" ht="18" customHeight="1">
      <c r="B90" s="41"/>
      <c r="C90" s="65" t="s">
        <v>23</v>
      </c>
      <c r="D90" s="63"/>
      <c r="E90" s="63"/>
      <c r="F90" s="175" t="str">
        <f>F14</f>
        <v>Malobratřice</v>
      </c>
      <c r="G90" s="63"/>
      <c r="H90" s="63"/>
      <c r="I90" s="176" t="s">
        <v>25</v>
      </c>
      <c r="J90" s="73" t="str">
        <f>IF(J14="","",J14)</f>
        <v>19. 2. 2018</v>
      </c>
      <c r="K90" s="63"/>
      <c r="L90" s="61"/>
    </row>
    <row r="91" spans="2:12" s="1" customFormat="1" ht="6.95" customHeight="1">
      <c r="B91" s="41"/>
      <c r="C91" s="63"/>
      <c r="D91" s="63"/>
      <c r="E91" s="63"/>
      <c r="F91" s="63"/>
      <c r="G91" s="63"/>
      <c r="H91" s="63"/>
      <c r="I91" s="172"/>
      <c r="J91" s="63"/>
      <c r="K91" s="63"/>
      <c r="L91" s="61"/>
    </row>
    <row r="92" spans="2:12" s="1" customFormat="1" ht="13.5">
      <c r="B92" s="41"/>
      <c r="C92" s="65" t="s">
        <v>27</v>
      </c>
      <c r="D92" s="63"/>
      <c r="E92" s="63"/>
      <c r="F92" s="175" t="str">
        <f>E17</f>
        <v>Krajská správa a údržba silnic Středočeského kraje</v>
      </c>
      <c r="G92" s="63"/>
      <c r="H92" s="63"/>
      <c r="I92" s="176" t="s">
        <v>35</v>
      </c>
      <c r="J92" s="175" t="str">
        <f>E23</f>
        <v>CR Project s.r.o.</v>
      </c>
      <c r="K92" s="63"/>
      <c r="L92" s="61"/>
    </row>
    <row r="93" spans="2:12" s="1" customFormat="1" ht="14.45" customHeight="1">
      <c r="B93" s="41"/>
      <c r="C93" s="65" t="s">
        <v>33</v>
      </c>
      <c r="D93" s="63"/>
      <c r="E93" s="63"/>
      <c r="F93" s="175" t="str">
        <f>IF(E20="","",E20)</f>
        <v/>
      </c>
      <c r="G93" s="63"/>
      <c r="H93" s="63"/>
      <c r="I93" s="172"/>
      <c r="J93" s="63"/>
      <c r="K93" s="63"/>
      <c r="L93" s="61"/>
    </row>
    <row r="94" spans="2:12" s="1" customFormat="1" ht="10.35" customHeight="1">
      <c r="B94" s="41"/>
      <c r="C94" s="63"/>
      <c r="D94" s="63"/>
      <c r="E94" s="63"/>
      <c r="F94" s="63"/>
      <c r="G94" s="63"/>
      <c r="H94" s="63"/>
      <c r="I94" s="172"/>
      <c r="J94" s="63"/>
      <c r="K94" s="63"/>
      <c r="L94" s="61"/>
    </row>
    <row r="95" spans="2:20" s="10" customFormat="1" ht="29.25" customHeight="1">
      <c r="B95" s="177"/>
      <c r="C95" s="178" t="s">
        <v>138</v>
      </c>
      <c r="D95" s="179" t="s">
        <v>61</v>
      </c>
      <c r="E95" s="179" t="s">
        <v>57</v>
      </c>
      <c r="F95" s="179" t="s">
        <v>139</v>
      </c>
      <c r="G95" s="179" t="s">
        <v>140</v>
      </c>
      <c r="H95" s="179" t="s">
        <v>141</v>
      </c>
      <c r="I95" s="180" t="s">
        <v>142</v>
      </c>
      <c r="J95" s="179" t="s">
        <v>118</v>
      </c>
      <c r="K95" s="181" t="s">
        <v>143</v>
      </c>
      <c r="L95" s="182"/>
      <c r="M95" s="81" t="s">
        <v>144</v>
      </c>
      <c r="N95" s="82" t="s">
        <v>46</v>
      </c>
      <c r="O95" s="82" t="s">
        <v>145</v>
      </c>
      <c r="P95" s="82" t="s">
        <v>146</v>
      </c>
      <c r="Q95" s="82" t="s">
        <v>147</v>
      </c>
      <c r="R95" s="82" t="s">
        <v>148</v>
      </c>
      <c r="S95" s="82" t="s">
        <v>149</v>
      </c>
      <c r="T95" s="83" t="s">
        <v>150</v>
      </c>
    </row>
    <row r="96" spans="2:63" s="1" customFormat="1" ht="29.25" customHeight="1">
      <c r="B96" s="41"/>
      <c r="C96" s="87" t="s">
        <v>119</v>
      </c>
      <c r="D96" s="63"/>
      <c r="E96" s="63"/>
      <c r="F96" s="63"/>
      <c r="G96" s="63"/>
      <c r="H96" s="63"/>
      <c r="I96" s="172"/>
      <c r="J96" s="183">
        <f>BK96</f>
        <v>0</v>
      </c>
      <c r="K96" s="63"/>
      <c r="L96" s="61"/>
      <c r="M96" s="84"/>
      <c r="N96" s="85"/>
      <c r="O96" s="85"/>
      <c r="P96" s="184">
        <f>P97</f>
        <v>0</v>
      </c>
      <c r="Q96" s="85"/>
      <c r="R96" s="184">
        <f>R97</f>
        <v>22.668684000000002</v>
      </c>
      <c r="S96" s="85"/>
      <c r="T96" s="185">
        <f>T97</f>
        <v>11.722000000000001</v>
      </c>
      <c r="AT96" s="24" t="s">
        <v>75</v>
      </c>
      <c r="AU96" s="24" t="s">
        <v>120</v>
      </c>
      <c r="BK96" s="186">
        <f>BK97</f>
        <v>0</v>
      </c>
    </row>
    <row r="97" spans="2:63" s="11" customFormat="1" ht="37.35" customHeight="1">
      <c r="B97" s="187"/>
      <c r="C97" s="188"/>
      <c r="D97" s="189" t="s">
        <v>75</v>
      </c>
      <c r="E97" s="190" t="s">
        <v>151</v>
      </c>
      <c r="F97" s="190" t="s">
        <v>152</v>
      </c>
      <c r="G97" s="188"/>
      <c r="H97" s="188"/>
      <c r="I97" s="191"/>
      <c r="J97" s="192">
        <f>BK97</f>
        <v>0</v>
      </c>
      <c r="K97" s="188"/>
      <c r="L97" s="193"/>
      <c r="M97" s="194"/>
      <c r="N97" s="195"/>
      <c r="O97" s="195"/>
      <c r="P97" s="196">
        <f>P98+P130+P134+P138</f>
        <v>0</v>
      </c>
      <c r="Q97" s="195"/>
      <c r="R97" s="196">
        <f>R98+R130+R134+R138</f>
        <v>22.668684000000002</v>
      </c>
      <c r="S97" s="195"/>
      <c r="T97" s="197">
        <f>T98+T130+T134+T138</f>
        <v>11.722000000000001</v>
      </c>
      <c r="AR97" s="198" t="s">
        <v>83</v>
      </c>
      <c r="AT97" s="199" t="s">
        <v>75</v>
      </c>
      <c r="AU97" s="199" t="s">
        <v>76</v>
      </c>
      <c r="AY97" s="198" t="s">
        <v>153</v>
      </c>
      <c r="BK97" s="200">
        <f>BK98+BK130+BK134+BK138</f>
        <v>0</v>
      </c>
    </row>
    <row r="98" spans="2:63" s="11" customFormat="1" ht="19.9" customHeight="1">
      <c r="B98" s="187"/>
      <c r="C98" s="188"/>
      <c r="D98" s="189" t="s">
        <v>75</v>
      </c>
      <c r="E98" s="201" t="s">
        <v>83</v>
      </c>
      <c r="F98" s="201" t="s">
        <v>154</v>
      </c>
      <c r="G98" s="188"/>
      <c r="H98" s="188"/>
      <c r="I98" s="191"/>
      <c r="J98" s="202">
        <f>BK98</f>
        <v>0</v>
      </c>
      <c r="K98" s="188"/>
      <c r="L98" s="193"/>
      <c r="M98" s="194"/>
      <c r="N98" s="195"/>
      <c r="O98" s="195"/>
      <c r="P98" s="196">
        <f>P99+P108+P117</f>
        <v>0</v>
      </c>
      <c r="Q98" s="195"/>
      <c r="R98" s="196">
        <f>R99+R108+R117</f>
        <v>0.023493999999999998</v>
      </c>
      <c r="S98" s="195"/>
      <c r="T98" s="197">
        <f>T99+T108+T117</f>
        <v>0</v>
      </c>
      <c r="AR98" s="198" t="s">
        <v>83</v>
      </c>
      <c r="AT98" s="199" t="s">
        <v>75</v>
      </c>
      <c r="AU98" s="199" t="s">
        <v>83</v>
      </c>
      <c r="AY98" s="198" t="s">
        <v>153</v>
      </c>
      <c r="BK98" s="200">
        <f>BK99+BK108+BK117</f>
        <v>0</v>
      </c>
    </row>
    <row r="99" spans="2:63" s="11" customFormat="1" ht="14.85" customHeight="1">
      <c r="B99" s="187"/>
      <c r="C99" s="188"/>
      <c r="D99" s="189" t="s">
        <v>75</v>
      </c>
      <c r="E99" s="201" t="s">
        <v>155</v>
      </c>
      <c r="F99" s="201" t="s">
        <v>156</v>
      </c>
      <c r="G99" s="188"/>
      <c r="H99" s="188"/>
      <c r="I99" s="191"/>
      <c r="J99" s="202">
        <f>BK99</f>
        <v>0</v>
      </c>
      <c r="K99" s="188"/>
      <c r="L99" s="193"/>
      <c r="M99" s="194"/>
      <c r="N99" s="195"/>
      <c r="O99" s="195"/>
      <c r="P99" s="196">
        <f>SUM(P100:P107)</f>
        <v>0</v>
      </c>
      <c r="Q99" s="195"/>
      <c r="R99" s="196">
        <f>SUM(R100:R107)</f>
        <v>0</v>
      </c>
      <c r="S99" s="195"/>
      <c r="T99" s="197">
        <f>SUM(T100:T107)</f>
        <v>0</v>
      </c>
      <c r="AR99" s="198" t="s">
        <v>83</v>
      </c>
      <c r="AT99" s="199" t="s">
        <v>75</v>
      </c>
      <c r="AU99" s="199" t="s">
        <v>85</v>
      </c>
      <c r="AY99" s="198" t="s">
        <v>153</v>
      </c>
      <c r="BK99" s="200">
        <f>SUM(BK100:BK107)</f>
        <v>0</v>
      </c>
    </row>
    <row r="100" spans="2:65" s="1" customFormat="1" ht="16.5" customHeight="1">
      <c r="B100" s="41"/>
      <c r="C100" s="203" t="s">
        <v>83</v>
      </c>
      <c r="D100" s="203" t="s">
        <v>157</v>
      </c>
      <c r="E100" s="204" t="s">
        <v>158</v>
      </c>
      <c r="F100" s="205" t="s">
        <v>159</v>
      </c>
      <c r="G100" s="206" t="s">
        <v>160</v>
      </c>
      <c r="H100" s="207">
        <v>91.46</v>
      </c>
      <c r="I100" s="208"/>
      <c r="J100" s="209">
        <f>ROUND(I100*H100,2)</f>
        <v>0</v>
      </c>
      <c r="K100" s="205" t="s">
        <v>161</v>
      </c>
      <c r="L100" s="61"/>
      <c r="M100" s="210" t="s">
        <v>21</v>
      </c>
      <c r="N100" s="211" t="s">
        <v>47</v>
      </c>
      <c r="O100" s="42"/>
      <c r="P100" s="212">
        <f>O100*H100</f>
        <v>0</v>
      </c>
      <c r="Q100" s="212">
        <v>0</v>
      </c>
      <c r="R100" s="212">
        <f>Q100*H100</f>
        <v>0</v>
      </c>
      <c r="S100" s="212">
        <v>0</v>
      </c>
      <c r="T100" s="213">
        <f>S100*H100</f>
        <v>0</v>
      </c>
      <c r="AR100" s="24" t="s">
        <v>162</v>
      </c>
      <c r="AT100" s="24" t="s">
        <v>157</v>
      </c>
      <c r="AU100" s="24" t="s">
        <v>163</v>
      </c>
      <c r="AY100" s="24" t="s">
        <v>153</v>
      </c>
      <c r="BE100" s="214">
        <f>IF(N100="základní",J100,0)</f>
        <v>0</v>
      </c>
      <c r="BF100" s="214">
        <f>IF(N100="snížená",J100,0)</f>
        <v>0</v>
      </c>
      <c r="BG100" s="214">
        <f>IF(N100="zákl. přenesená",J100,0)</f>
        <v>0</v>
      </c>
      <c r="BH100" s="214">
        <f>IF(N100="sníž. přenesená",J100,0)</f>
        <v>0</v>
      </c>
      <c r="BI100" s="214">
        <f>IF(N100="nulová",J100,0)</f>
        <v>0</v>
      </c>
      <c r="BJ100" s="24" t="s">
        <v>83</v>
      </c>
      <c r="BK100" s="214">
        <f>ROUND(I100*H100,2)</f>
        <v>0</v>
      </c>
      <c r="BL100" s="24" t="s">
        <v>162</v>
      </c>
      <c r="BM100" s="24" t="s">
        <v>636</v>
      </c>
    </row>
    <row r="101" spans="2:51" s="13" customFormat="1" ht="27">
      <c r="B101" s="226"/>
      <c r="C101" s="227"/>
      <c r="D101" s="217" t="s">
        <v>165</v>
      </c>
      <c r="E101" s="228" t="s">
        <v>21</v>
      </c>
      <c r="F101" s="229" t="s">
        <v>637</v>
      </c>
      <c r="G101" s="227"/>
      <c r="H101" s="230">
        <v>91.46</v>
      </c>
      <c r="I101" s="231"/>
      <c r="J101" s="227"/>
      <c r="K101" s="227"/>
      <c r="L101" s="232"/>
      <c r="M101" s="233"/>
      <c r="N101" s="234"/>
      <c r="O101" s="234"/>
      <c r="P101" s="234"/>
      <c r="Q101" s="234"/>
      <c r="R101" s="234"/>
      <c r="S101" s="234"/>
      <c r="T101" s="235"/>
      <c r="AT101" s="236" t="s">
        <v>165</v>
      </c>
      <c r="AU101" s="236" t="s">
        <v>163</v>
      </c>
      <c r="AV101" s="13" t="s">
        <v>85</v>
      </c>
      <c r="AW101" s="13" t="s">
        <v>41</v>
      </c>
      <c r="AX101" s="13" t="s">
        <v>83</v>
      </c>
      <c r="AY101" s="236" t="s">
        <v>153</v>
      </c>
    </row>
    <row r="102" spans="2:65" s="1" customFormat="1" ht="16.5" customHeight="1">
      <c r="B102" s="41"/>
      <c r="C102" s="203" t="s">
        <v>85</v>
      </c>
      <c r="D102" s="203" t="s">
        <v>157</v>
      </c>
      <c r="E102" s="204" t="s">
        <v>638</v>
      </c>
      <c r="F102" s="205" t="s">
        <v>639</v>
      </c>
      <c r="G102" s="206" t="s">
        <v>160</v>
      </c>
      <c r="H102" s="207">
        <v>230.34</v>
      </c>
      <c r="I102" s="208"/>
      <c r="J102" s="209">
        <f>ROUND(I102*H102,2)</f>
        <v>0</v>
      </c>
      <c r="K102" s="205" t="s">
        <v>161</v>
      </c>
      <c r="L102" s="61"/>
      <c r="M102" s="210" t="s">
        <v>21</v>
      </c>
      <c r="N102" s="211" t="s">
        <v>47</v>
      </c>
      <c r="O102" s="42"/>
      <c r="P102" s="212">
        <f>O102*H102</f>
        <v>0</v>
      </c>
      <c r="Q102" s="212">
        <v>0</v>
      </c>
      <c r="R102" s="212">
        <f>Q102*H102</f>
        <v>0</v>
      </c>
      <c r="S102" s="212">
        <v>0</v>
      </c>
      <c r="T102" s="213">
        <f>S102*H102</f>
        <v>0</v>
      </c>
      <c r="AR102" s="24" t="s">
        <v>162</v>
      </c>
      <c r="AT102" s="24" t="s">
        <v>157</v>
      </c>
      <c r="AU102" s="24" t="s">
        <v>163</v>
      </c>
      <c r="AY102" s="24" t="s">
        <v>153</v>
      </c>
      <c r="BE102" s="214">
        <f>IF(N102="základní",J102,0)</f>
        <v>0</v>
      </c>
      <c r="BF102" s="214">
        <f>IF(N102="snížená",J102,0)</f>
        <v>0</v>
      </c>
      <c r="BG102" s="214">
        <f>IF(N102="zákl. přenesená",J102,0)</f>
        <v>0</v>
      </c>
      <c r="BH102" s="214">
        <f>IF(N102="sníž. přenesená",J102,0)</f>
        <v>0</v>
      </c>
      <c r="BI102" s="214">
        <f>IF(N102="nulová",J102,0)</f>
        <v>0</v>
      </c>
      <c r="BJ102" s="24" t="s">
        <v>83</v>
      </c>
      <c r="BK102" s="214">
        <f>ROUND(I102*H102,2)</f>
        <v>0</v>
      </c>
      <c r="BL102" s="24" t="s">
        <v>162</v>
      </c>
      <c r="BM102" s="24" t="s">
        <v>640</v>
      </c>
    </row>
    <row r="103" spans="2:51" s="12" customFormat="1" ht="13.5">
      <c r="B103" s="215"/>
      <c r="C103" s="216"/>
      <c r="D103" s="217" t="s">
        <v>165</v>
      </c>
      <c r="E103" s="218" t="s">
        <v>21</v>
      </c>
      <c r="F103" s="219" t="s">
        <v>641</v>
      </c>
      <c r="G103" s="216"/>
      <c r="H103" s="218" t="s">
        <v>21</v>
      </c>
      <c r="I103" s="220"/>
      <c r="J103" s="216"/>
      <c r="K103" s="216"/>
      <c r="L103" s="221"/>
      <c r="M103" s="222"/>
      <c r="N103" s="223"/>
      <c r="O103" s="223"/>
      <c r="P103" s="223"/>
      <c r="Q103" s="223"/>
      <c r="R103" s="223"/>
      <c r="S103" s="223"/>
      <c r="T103" s="224"/>
      <c r="AT103" s="225" t="s">
        <v>165</v>
      </c>
      <c r="AU103" s="225" t="s">
        <v>163</v>
      </c>
      <c r="AV103" s="12" t="s">
        <v>83</v>
      </c>
      <c r="AW103" s="12" t="s">
        <v>41</v>
      </c>
      <c r="AX103" s="12" t="s">
        <v>76</v>
      </c>
      <c r="AY103" s="225" t="s">
        <v>153</v>
      </c>
    </row>
    <row r="104" spans="2:51" s="13" customFormat="1" ht="13.5">
      <c r="B104" s="226"/>
      <c r="C104" s="227"/>
      <c r="D104" s="217" t="s">
        <v>165</v>
      </c>
      <c r="E104" s="228" t="s">
        <v>21</v>
      </c>
      <c r="F104" s="229" t="s">
        <v>642</v>
      </c>
      <c r="G104" s="227"/>
      <c r="H104" s="230">
        <v>230.34</v>
      </c>
      <c r="I104" s="231"/>
      <c r="J104" s="227"/>
      <c r="K104" s="227"/>
      <c r="L104" s="232"/>
      <c r="M104" s="233"/>
      <c r="N104" s="234"/>
      <c r="O104" s="234"/>
      <c r="P104" s="234"/>
      <c r="Q104" s="234"/>
      <c r="R104" s="234"/>
      <c r="S104" s="234"/>
      <c r="T104" s="235"/>
      <c r="AT104" s="236" t="s">
        <v>165</v>
      </c>
      <c r="AU104" s="236" t="s">
        <v>163</v>
      </c>
      <c r="AV104" s="13" t="s">
        <v>85</v>
      </c>
      <c r="AW104" s="13" t="s">
        <v>41</v>
      </c>
      <c r="AX104" s="13" t="s">
        <v>83</v>
      </c>
      <c r="AY104" s="236" t="s">
        <v>153</v>
      </c>
    </row>
    <row r="105" spans="2:65" s="1" customFormat="1" ht="16.5" customHeight="1">
      <c r="B105" s="41"/>
      <c r="C105" s="203" t="s">
        <v>163</v>
      </c>
      <c r="D105" s="203" t="s">
        <v>157</v>
      </c>
      <c r="E105" s="204" t="s">
        <v>643</v>
      </c>
      <c r="F105" s="205" t="s">
        <v>644</v>
      </c>
      <c r="G105" s="206" t="s">
        <v>160</v>
      </c>
      <c r="H105" s="207">
        <v>230.34</v>
      </c>
      <c r="I105" s="208"/>
      <c r="J105" s="209">
        <f>ROUND(I105*H105,2)</f>
        <v>0</v>
      </c>
      <c r="K105" s="205" t="s">
        <v>161</v>
      </c>
      <c r="L105" s="61"/>
      <c r="M105" s="210" t="s">
        <v>21</v>
      </c>
      <c r="N105" s="211" t="s">
        <v>47</v>
      </c>
      <c r="O105" s="42"/>
      <c r="P105" s="212">
        <f>O105*H105</f>
        <v>0</v>
      </c>
      <c r="Q105" s="212">
        <v>0</v>
      </c>
      <c r="R105" s="212">
        <f>Q105*H105</f>
        <v>0</v>
      </c>
      <c r="S105" s="212">
        <v>0</v>
      </c>
      <c r="T105" s="213">
        <f>S105*H105</f>
        <v>0</v>
      </c>
      <c r="AR105" s="24" t="s">
        <v>162</v>
      </c>
      <c r="AT105" s="24" t="s">
        <v>157</v>
      </c>
      <c r="AU105" s="24" t="s">
        <v>163</v>
      </c>
      <c r="AY105" s="24" t="s">
        <v>153</v>
      </c>
      <c r="BE105" s="214">
        <f>IF(N105="základní",J105,0)</f>
        <v>0</v>
      </c>
      <c r="BF105" s="214">
        <f>IF(N105="snížená",J105,0)</f>
        <v>0</v>
      </c>
      <c r="BG105" s="214">
        <f>IF(N105="zákl. přenesená",J105,0)</f>
        <v>0</v>
      </c>
      <c r="BH105" s="214">
        <f>IF(N105="sníž. přenesená",J105,0)</f>
        <v>0</v>
      </c>
      <c r="BI105" s="214">
        <f>IF(N105="nulová",J105,0)</f>
        <v>0</v>
      </c>
      <c r="BJ105" s="24" t="s">
        <v>83</v>
      </c>
      <c r="BK105" s="214">
        <f>ROUND(I105*H105,2)</f>
        <v>0</v>
      </c>
      <c r="BL105" s="24" t="s">
        <v>162</v>
      </c>
      <c r="BM105" s="24" t="s">
        <v>645</v>
      </c>
    </row>
    <row r="106" spans="2:51" s="12" customFormat="1" ht="13.5">
      <c r="B106" s="215"/>
      <c r="C106" s="216"/>
      <c r="D106" s="217" t="s">
        <v>165</v>
      </c>
      <c r="E106" s="218" t="s">
        <v>21</v>
      </c>
      <c r="F106" s="219" t="s">
        <v>646</v>
      </c>
      <c r="G106" s="216"/>
      <c r="H106" s="218" t="s">
        <v>21</v>
      </c>
      <c r="I106" s="220"/>
      <c r="J106" s="216"/>
      <c r="K106" s="216"/>
      <c r="L106" s="221"/>
      <c r="M106" s="222"/>
      <c r="N106" s="223"/>
      <c r="O106" s="223"/>
      <c r="P106" s="223"/>
      <c r="Q106" s="223"/>
      <c r="R106" s="223"/>
      <c r="S106" s="223"/>
      <c r="T106" s="224"/>
      <c r="AT106" s="225" t="s">
        <v>165</v>
      </c>
      <c r="AU106" s="225" t="s">
        <v>163</v>
      </c>
      <c r="AV106" s="12" t="s">
        <v>83</v>
      </c>
      <c r="AW106" s="12" t="s">
        <v>41</v>
      </c>
      <c r="AX106" s="12" t="s">
        <v>76</v>
      </c>
      <c r="AY106" s="225" t="s">
        <v>153</v>
      </c>
    </row>
    <row r="107" spans="2:51" s="13" customFormat="1" ht="13.5">
      <c r="B107" s="226"/>
      <c r="C107" s="227"/>
      <c r="D107" s="217" t="s">
        <v>165</v>
      </c>
      <c r="E107" s="228" t="s">
        <v>21</v>
      </c>
      <c r="F107" s="229" t="s">
        <v>642</v>
      </c>
      <c r="G107" s="227"/>
      <c r="H107" s="230">
        <v>230.34</v>
      </c>
      <c r="I107" s="231"/>
      <c r="J107" s="227"/>
      <c r="K107" s="227"/>
      <c r="L107" s="232"/>
      <c r="M107" s="233"/>
      <c r="N107" s="234"/>
      <c r="O107" s="234"/>
      <c r="P107" s="234"/>
      <c r="Q107" s="234"/>
      <c r="R107" s="234"/>
      <c r="S107" s="234"/>
      <c r="T107" s="235"/>
      <c r="AT107" s="236" t="s">
        <v>165</v>
      </c>
      <c r="AU107" s="236" t="s">
        <v>163</v>
      </c>
      <c r="AV107" s="13" t="s">
        <v>85</v>
      </c>
      <c r="AW107" s="13" t="s">
        <v>41</v>
      </c>
      <c r="AX107" s="13" t="s">
        <v>83</v>
      </c>
      <c r="AY107" s="236" t="s">
        <v>153</v>
      </c>
    </row>
    <row r="108" spans="2:63" s="11" customFormat="1" ht="22.35" customHeight="1">
      <c r="B108" s="187"/>
      <c r="C108" s="188"/>
      <c r="D108" s="189" t="s">
        <v>75</v>
      </c>
      <c r="E108" s="201" t="s">
        <v>647</v>
      </c>
      <c r="F108" s="201" t="s">
        <v>648</v>
      </c>
      <c r="G108" s="188"/>
      <c r="H108" s="188"/>
      <c r="I108" s="191"/>
      <c r="J108" s="202">
        <f>BK108</f>
        <v>0</v>
      </c>
      <c r="K108" s="188"/>
      <c r="L108" s="193"/>
      <c r="M108" s="194"/>
      <c r="N108" s="195"/>
      <c r="O108" s="195"/>
      <c r="P108" s="196">
        <f>SUM(P109:P116)</f>
        <v>0</v>
      </c>
      <c r="Q108" s="195"/>
      <c r="R108" s="196">
        <f>SUM(R109:R116)</f>
        <v>0.00046</v>
      </c>
      <c r="S108" s="195"/>
      <c r="T108" s="197">
        <f>SUM(T109:T116)</f>
        <v>0</v>
      </c>
      <c r="AR108" s="198" t="s">
        <v>83</v>
      </c>
      <c r="AT108" s="199" t="s">
        <v>75</v>
      </c>
      <c r="AU108" s="199" t="s">
        <v>85</v>
      </c>
      <c r="AY108" s="198" t="s">
        <v>153</v>
      </c>
      <c r="BK108" s="200">
        <f>SUM(BK109:BK116)</f>
        <v>0</v>
      </c>
    </row>
    <row r="109" spans="2:65" s="1" customFormat="1" ht="16.5" customHeight="1">
      <c r="B109" s="41"/>
      <c r="C109" s="203" t="s">
        <v>162</v>
      </c>
      <c r="D109" s="203" t="s">
        <v>157</v>
      </c>
      <c r="E109" s="204" t="s">
        <v>649</v>
      </c>
      <c r="F109" s="205" t="s">
        <v>650</v>
      </c>
      <c r="G109" s="206" t="s">
        <v>326</v>
      </c>
      <c r="H109" s="207">
        <v>2</v>
      </c>
      <c r="I109" s="208"/>
      <c r="J109" s="209">
        <f>ROUND(I109*H109,2)</f>
        <v>0</v>
      </c>
      <c r="K109" s="205" t="s">
        <v>161</v>
      </c>
      <c r="L109" s="61"/>
      <c r="M109" s="210" t="s">
        <v>21</v>
      </c>
      <c r="N109" s="211" t="s">
        <v>47</v>
      </c>
      <c r="O109" s="42"/>
      <c r="P109" s="212">
        <f>O109*H109</f>
        <v>0</v>
      </c>
      <c r="Q109" s="212">
        <v>0</v>
      </c>
      <c r="R109" s="212">
        <f>Q109*H109</f>
        <v>0</v>
      </c>
      <c r="S109" s="212">
        <v>0</v>
      </c>
      <c r="T109" s="213">
        <f>S109*H109</f>
        <v>0</v>
      </c>
      <c r="AR109" s="24" t="s">
        <v>162</v>
      </c>
      <c r="AT109" s="24" t="s">
        <v>157</v>
      </c>
      <c r="AU109" s="24" t="s">
        <v>163</v>
      </c>
      <c r="AY109" s="24" t="s">
        <v>153</v>
      </c>
      <c r="BE109" s="214">
        <f>IF(N109="základní",J109,0)</f>
        <v>0</v>
      </c>
      <c r="BF109" s="214">
        <f>IF(N109="snížená",J109,0)</f>
        <v>0</v>
      </c>
      <c r="BG109" s="214">
        <f>IF(N109="zákl. přenesená",J109,0)</f>
        <v>0</v>
      </c>
      <c r="BH109" s="214">
        <f>IF(N109="sníž. přenesená",J109,0)</f>
        <v>0</v>
      </c>
      <c r="BI109" s="214">
        <f>IF(N109="nulová",J109,0)</f>
        <v>0</v>
      </c>
      <c r="BJ109" s="24" t="s">
        <v>83</v>
      </c>
      <c r="BK109" s="214">
        <f>ROUND(I109*H109,2)</f>
        <v>0</v>
      </c>
      <c r="BL109" s="24" t="s">
        <v>162</v>
      </c>
      <c r="BM109" s="24" t="s">
        <v>651</v>
      </c>
    </row>
    <row r="110" spans="2:65" s="1" customFormat="1" ht="16.5" customHeight="1">
      <c r="B110" s="41"/>
      <c r="C110" s="203" t="s">
        <v>185</v>
      </c>
      <c r="D110" s="203" t="s">
        <v>157</v>
      </c>
      <c r="E110" s="204" t="s">
        <v>652</v>
      </c>
      <c r="F110" s="205" t="s">
        <v>653</v>
      </c>
      <c r="G110" s="206" t="s">
        <v>326</v>
      </c>
      <c r="H110" s="207">
        <v>2</v>
      </c>
      <c r="I110" s="208"/>
      <c r="J110" s="209">
        <f>ROUND(I110*H110,2)</f>
        <v>0</v>
      </c>
      <c r="K110" s="205" t="s">
        <v>161</v>
      </c>
      <c r="L110" s="61"/>
      <c r="M110" s="210" t="s">
        <v>21</v>
      </c>
      <c r="N110" s="211" t="s">
        <v>47</v>
      </c>
      <c r="O110" s="42"/>
      <c r="P110" s="212">
        <f>O110*H110</f>
        <v>0</v>
      </c>
      <c r="Q110" s="212">
        <v>5E-05</v>
      </c>
      <c r="R110" s="212">
        <f>Q110*H110</f>
        <v>0.0001</v>
      </c>
      <c r="S110" s="212">
        <v>0</v>
      </c>
      <c r="T110" s="213">
        <f>S110*H110</f>
        <v>0</v>
      </c>
      <c r="AR110" s="24" t="s">
        <v>162</v>
      </c>
      <c r="AT110" s="24" t="s">
        <v>157</v>
      </c>
      <c r="AU110" s="24" t="s">
        <v>163</v>
      </c>
      <c r="AY110" s="24" t="s">
        <v>153</v>
      </c>
      <c r="BE110" s="214">
        <f>IF(N110="základní",J110,0)</f>
        <v>0</v>
      </c>
      <c r="BF110" s="214">
        <f>IF(N110="snížená",J110,0)</f>
        <v>0</v>
      </c>
      <c r="BG110" s="214">
        <f>IF(N110="zákl. přenesená",J110,0)</f>
        <v>0</v>
      </c>
      <c r="BH110" s="214">
        <f>IF(N110="sníž. přenesená",J110,0)</f>
        <v>0</v>
      </c>
      <c r="BI110" s="214">
        <f>IF(N110="nulová",J110,0)</f>
        <v>0</v>
      </c>
      <c r="BJ110" s="24" t="s">
        <v>83</v>
      </c>
      <c r="BK110" s="214">
        <f>ROUND(I110*H110,2)</f>
        <v>0</v>
      </c>
      <c r="BL110" s="24" t="s">
        <v>162</v>
      </c>
      <c r="BM110" s="24" t="s">
        <v>654</v>
      </c>
    </row>
    <row r="111" spans="2:65" s="1" customFormat="1" ht="16.5" customHeight="1">
      <c r="B111" s="41"/>
      <c r="C111" s="203" t="s">
        <v>191</v>
      </c>
      <c r="D111" s="203" t="s">
        <v>157</v>
      </c>
      <c r="E111" s="204" t="s">
        <v>655</v>
      </c>
      <c r="F111" s="205" t="s">
        <v>656</v>
      </c>
      <c r="G111" s="206" t="s">
        <v>326</v>
      </c>
      <c r="H111" s="207">
        <v>2</v>
      </c>
      <c r="I111" s="208"/>
      <c r="J111" s="209">
        <f>ROUND(I111*H111,2)</f>
        <v>0</v>
      </c>
      <c r="K111" s="205" t="s">
        <v>161</v>
      </c>
      <c r="L111" s="61"/>
      <c r="M111" s="210" t="s">
        <v>21</v>
      </c>
      <c r="N111" s="211" t="s">
        <v>47</v>
      </c>
      <c r="O111" s="42"/>
      <c r="P111" s="212">
        <f>O111*H111</f>
        <v>0</v>
      </c>
      <c r="Q111" s="212">
        <v>0.00018</v>
      </c>
      <c r="R111" s="212">
        <f>Q111*H111</f>
        <v>0.00036</v>
      </c>
      <c r="S111" s="212">
        <v>0</v>
      </c>
      <c r="T111" s="213">
        <f>S111*H111</f>
        <v>0</v>
      </c>
      <c r="AR111" s="24" t="s">
        <v>162</v>
      </c>
      <c r="AT111" s="24" t="s">
        <v>157</v>
      </c>
      <c r="AU111" s="24" t="s">
        <v>163</v>
      </c>
      <c r="AY111" s="24" t="s">
        <v>153</v>
      </c>
      <c r="BE111" s="214">
        <f>IF(N111="základní",J111,0)</f>
        <v>0</v>
      </c>
      <c r="BF111" s="214">
        <f>IF(N111="snížená",J111,0)</f>
        <v>0</v>
      </c>
      <c r="BG111" s="214">
        <f>IF(N111="zákl. přenesená",J111,0)</f>
        <v>0</v>
      </c>
      <c r="BH111" s="214">
        <f>IF(N111="sníž. přenesená",J111,0)</f>
        <v>0</v>
      </c>
      <c r="BI111" s="214">
        <f>IF(N111="nulová",J111,0)</f>
        <v>0</v>
      </c>
      <c r="BJ111" s="24" t="s">
        <v>83</v>
      </c>
      <c r="BK111" s="214">
        <f>ROUND(I111*H111,2)</f>
        <v>0</v>
      </c>
      <c r="BL111" s="24" t="s">
        <v>162</v>
      </c>
      <c r="BM111" s="24" t="s">
        <v>657</v>
      </c>
    </row>
    <row r="112" spans="2:65" s="1" customFormat="1" ht="16.5" customHeight="1">
      <c r="B112" s="41"/>
      <c r="C112" s="203" t="s">
        <v>196</v>
      </c>
      <c r="D112" s="203" t="s">
        <v>157</v>
      </c>
      <c r="E112" s="204" t="s">
        <v>658</v>
      </c>
      <c r="F112" s="205" t="s">
        <v>659</v>
      </c>
      <c r="G112" s="206" t="s">
        <v>326</v>
      </c>
      <c r="H112" s="207">
        <v>2</v>
      </c>
      <c r="I112" s="208"/>
      <c r="J112" s="209">
        <f>ROUND(I112*H112,2)</f>
        <v>0</v>
      </c>
      <c r="K112" s="205" t="s">
        <v>161</v>
      </c>
      <c r="L112" s="61"/>
      <c r="M112" s="210" t="s">
        <v>21</v>
      </c>
      <c r="N112" s="211" t="s">
        <v>47</v>
      </c>
      <c r="O112" s="42"/>
      <c r="P112" s="212">
        <f>O112*H112</f>
        <v>0</v>
      </c>
      <c r="Q112" s="212">
        <v>0</v>
      </c>
      <c r="R112" s="212">
        <f>Q112*H112</f>
        <v>0</v>
      </c>
      <c r="S112" s="212">
        <v>0</v>
      </c>
      <c r="T112" s="213">
        <f>S112*H112</f>
        <v>0</v>
      </c>
      <c r="AR112" s="24" t="s">
        <v>162</v>
      </c>
      <c r="AT112" s="24" t="s">
        <v>157</v>
      </c>
      <c r="AU112" s="24" t="s">
        <v>163</v>
      </c>
      <c r="AY112" s="24" t="s">
        <v>153</v>
      </c>
      <c r="BE112" s="214">
        <f>IF(N112="základní",J112,0)</f>
        <v>0</v>
      </c>
      <c r="BF112" s="214">
        <f>IF(N112="snížená",J112,0)</f>
        <v>0</v>
      </c>
      <c r="BG112" s="214">
        <f>IF(N112="zákl. přenesená",J112,0)</f>
        <v>0</v>
      </c>
      <c r="BH112" s="214">
        <f>IF(N112="sníž. přenesená",J112,0)</f>
        <v>0</v>
      </c>
      <c r="BI112" s="214">
        <f>IF(N112="nulová",J112,0)</f>
        <v>0</v>
      </c>
      <c r="BJ112" s="24" t="s">
        <v>83</v>
      </c>
      <c r="BK112" s="214">
        <f>ROUND(I112*H112,2)</f>
        <v>0</v>
      </c>
      <c r="BL112" s="24" t="s">
        <v>162</v>
      </c>
      <c r="BM112" s="24" t="s">
        <v>660</v>
      </c>
    </row>
    <row r="113" spans="2:65" s="1" customFormat="1" ht="16.5" customHeight="1">
      <c r="B113" s="41"/>
      <c r="C113" s="203" t="s">
        <v>202</v>
      </c>
      <c r="D113" s="203" t="s">
        <v>157</v>
      </c>
      <c r="E113" s="204" t="s">
        <v>661</v>
      </c>
      <c r="F113" s="205" t="s">
        <v>662</v>
      </c>
      <c r="G113" s="206" t="s">
        <v>160</v>
      </c>
      <c r="H113" s="207">
        <v>321.8</v>
      </c>
      <c r="I113" s="208"/>
      <c r="J113" s="209">
        <f>ROUND(I113*H113,2)</f>
        <v>0</v>
      </c>
      <c r="K113" s="205" t="s">
        <v>161</v>
      </c>
      <c r="L113" s="61"/>
      <c r="M113" s="210" t="s">
        <v>21</v>
      </c>
      <c r="N113" s="211" t="s">
        <v>47</v>
      </c>
      <c r="O113" s="42"/>
      <c r="P113" s="212">
        <f>O113*H113</f>
        <v>0</v>
      </c>
      <c r="Q113" s="212">
        <v>0</v>
      </c>
      <c r="R113" s="212">
        <f>Q113*H113</f>
        <v>0</v>
      </c>
      <c r="S113" s="212">
        <v>0</v>
      </c>
      <c r="T113" s="213">
        <f>S113*H113</f>
        <v>0</v>
      </c>
      <c r="AR113" s="24" t="s">
        <v>162</v>
      </c>
      <c r="AT113" s="24" t="s">
        <v>157</v>
      </c>
      <c r="AU113" s="24" t="s">
        <v>163</v>
      </c>
      <c r="AY113" s="24" t="s">
        <v>153</v>
      </c>
      <c r="BE113" s="214">
        <f>IF(N113="základní",J113,0)</f>
        <v>0</v>
      </c>
      <c r="BF113" s="214">
        <f>IF(N113="snížená",J113,0)</f>
        <v>0</v>
      </c>
      <c r="BG113" s="214">
        <f>IF(N113="zákl. přenesená",J113,0)</f>
        <v>0</v>
      </c>
      <c r="BH113" s="214">
        <f>IF(N113="sníž. přenesená",J113,0)</f>
        <v>0</v>
      </c>
      <c r="BI113" s="214">
        <f>IF(N113="nulová",J113,0)</f>
        <v>0</v>
      </c>
      <c r="BJ113" s="24" t="s">
        <v>83</v>
      </c>
      <c r="BK113" s="214">
        <f>ROUND(I113*H113,2)</f>
        <v>0</v>
      </c>
      <c r="BL113" s="24" t="s">
        <v>162</v>
      </c>
      <c r="BM113" s="24" t="s">
        <v>663</v>
      </c>
    </row>
    <row r="114" spans="2:51" s="12" customFormat="1" ht="13.5">
      <c r="B114" s="215"/>
      <c r="C114" s="216"/>
      <c r="D114" s="217" t="s">
        <v>165</v>
      </c>
      <c r="E114" s="218" t="s">
        <v>21</v>
      </c>
      <c r="F114" s="219" t="s">
        <v>664</v>
      </c>
      <c r="G114" s="216"/>
      <c r="H114" s="218" t="s">
        <v>21</v>
      </c>
      <c r="I114" s="220"/>
      <c r="J114" s="216"/>
      <c r="K114" s="216"/>
      <c r="L114" s="221"/>
      <c r="M114" s="222"/>
      <c r="N114" s="223"/>
      <c r="O114" s="223"/>
      <c r="P114" s="223"/>
      <c r="Q114" s="223"/>
      <c r="R114" s="223"/>
      <c r="S114" s="223"/>
      <c r="T114" s="224"/>
      <c r="AT114" s="225" t="s">
        <v>165</v>
      </c>
      <c r="AU114" s="225" t="s">
        <v>163</v>
      </c>
      <c r="AV114" s="12" t="s">
        <v>83</v>
      </c>
      <c r="AW114" s="12" t="s">
        <v>41</v>
      </c>
      <c r="AX114" s="12" t="s">
        <v>76</v>
      </c>
      <c r="AY114" s="225" t="s">
        <v>153</v>
      </c>
    </row>
    <row r="115" spans="2:51" s="12" customFormat="1" ht="13.5">
      <c r="B115" s="215"/>
      <c r="C115" s="216"/>
      <c r="D115" s="217" t="s">
        <v>165</v>
      </c>
      <c r="E115" s="218" t="s">
        <v>21</v>
      </c>
      <c r="F115" s="219" t="s">
        <v>665</v>
      </c>
      <c r="G115" s="216"/>
      <c r="H115" s="218" t="s">
        <v>21</v>
      </c>
      <c r="I115" s="220"/>
      <c r="J115" s="216"/>
      <c r="K115" s="216"/>
      <c r="L115" s="221"/>
      <c r="M115" s="222"/>
      <c r="N115" s="223"/>
      <c r="O115" s="223"/>
      <c r="P115" s="223"/>
      <c r="Q115" s="223"/>
      <c r="R115" s="223"/>
      <c r="S115" s="223"/>
      <c r="T115" s="224"/>
      <c r="AT115" s="225" t="s">
        <v>165</v>
      </c>
      <c r="AU115" s="225" t="s">
        <v>163</v>
      </c>
      <c r="AV115" s="12" t="s">
        <v>83</v>
      </c>
      <c r="AW115" s="12" t="s">
        <v>41</v>
      </c>
      <c r="AX115" s="12" t="s">
        <v>76</v>
      </c>
      <c r="AY115" s="225" t="s">
        <v>153</v>
      </c>
    </row>
    <row r="116" spans="2:51" s="13" customFormat="1" ht="13.5">
      <c r="B116" s="226"/>
      <c r="C116" s="227"/>
      <c r="D116" s="217" t="s">
        <v>165</v>
      </c>
      <c r="E116" s="228" t="s">
        <v>21</v>
      </c>
      <c r="F116" s="229" t="s">
        <v>666</v>
      </c>
      <c r="G116" s="227"/>
      <c r="H116" s="230">
        <v>321.8</v>
      </c>
      <c r="I116" s="231"/>
      <c r="J116" s="227"/>
      <c r="K116" s="227"/>
      <c r="L116" s="232"/>
      <c r="M116" s="233"/>
      <c r="N116" s="234"/>
      <c r="O116" s="234"/>
      <c r="P116" s="234"/>
      <c r="Q116" s="234"/>
      <c r="R116" s="234"/>
      <c r="S116" s="234"/>
      <c r="T116" s="235"/>
      <c r="AT116" s="236" t="s">
        <v>165</v>
      </c>
      <c r="AU116" s="236" t="s">
        <v>163</v>
      </c>
      <c r="AV116" s="13" t="s">
        <v>85</v>
      </c>
      <c r="AW116" s="13" t="s">
        <v>41</v>
      </c>
      <c r="AX116" s="13" t="s">
        <v>83</v>
      </c>
      <c r="AY116" s="236" t="s">
        <v>153</v>
      </c>
    </row>
    <row r="117" spans="2:63" s="11" customFormat="1" ht="22.35" customHeight="1">
      <c r="B117" s="187"/>
      <c r="C117" s="188"/>
      <c r="D117" s="189" t="s">
        <v>75</v>
      </c>
      <c r="E117" s="201" t="s">
        <v>667</v>
      </c>
      <c r="F117" s="201" t="s">
        <v>668</v>
      </c>
      <c r="G117" s="188"/>
      <c r="H117" s="188"/>
      <c r="I117" s="191"/>
      <c r="J117" s="202">
        <f>BK117</f>
        <v>0</v>
      </c>
      <c r="K117" s="188"/>
      <c r="L117" s="193"/>
      <c r="M117" s="194"/>
      <c r="N117" s="195"/>
      <c r="O117" s="195"/>
      <c r="P117" s="196">
        <f>SUM(P118:P129)</f>
        <v>0</v>
      </c>
      <c r="Q117" s="195"/>
      <c r="R117" s="196">
        <f>SUM(R118:R129)</f>
        <v>0.023034</v>
      </c>
      <c r="S117" s="195"/>
      <c r="T117" s="197">
        <f>SUM(T118:T129)</f>
        <v>0</v>
      </c>
      <c r="AR117" s="198" t="s">
        <v>83</v>
      </c>
      <c r="AT117" s="199" t="s">
        <v>75</v>
      </c>
      <c r="AU117" s="199" t="s">
        <v>85</v>
      </c>
      <c r="AY117" s="198" t="s">
        <v>153</v>
      </c>
      <c r="BK117" s="200">
        <f>SUM(BK118:BK129)</f>
        <v>0</v>
      </c>
    </row>
    <row r="118" spans="2:65" s="1" customFormat="1" ht="25.5" customHeight="1">
      <c r="B118" s="41"/>
      <c r="C118" s="203" t="s">
        <v>207</v>
      </c>
      <c r="D118" s="203" t="s">
        <v>157</v>
      </c>
      <c r="E118" s="204" t="s">
        <v>669</v>
      </c>
      <c r="F118" s="205" t="s">
        <v>670</v>
      </c>
      <c r="G118" s="206" t="s">
        <v>177</v>
      </c>
      <c r="H118" s="207">
        <v>1535.6</v>
      </c>
      <c r="I118" s="208"/>
      <c r="J118" s="209">
        <f>ROUND(I118*H118,2)</f>
        <v>0</v>
      </c>
      <c r="K118" s="205" t="s">
        <v>161</v>
      </c>
      <c r="L118" s="61"/>
      <c r="M118" s="210" t="s">
        <v>21</v>
      </c>
      <c r="N118" s="211" t="s">
        <v>47</v>
      </c>
      <c r="O118" s="42"/>
      <c r="P118" s="212">
        <f>O118*H118</f>
        <v>0</v>
      </c>
      <c r="Q118" s="212">
        <v>0</v>
      </c>
      <c r="R118" s="212">
        <f>Q118*H118</f>
        <v>0</v>
      </c>
      <c r="S118" s="212">
        <v>0</v>
      </c>
      <c r="T118" s="213">
        <f>S118*H118</f>
        <v>0</v>
      </c>
      <c r="AR118" s="24" t="s">
        <v>162</v>
      </c>
      <c r="AT118" s="24" t="s">
        <v>157</v>
      </c>
      <c r="AU118" s="24" t="s">
        <v>163</v>
      </c>
      <c r="AY118" s="24" t="s">
        <v>153</v>
      </c>
      <c r="BE118" s="214">
        <f>IF(N118="základní",J118,0)</f>
        <v>0</v>
      </c>
      <c r="BF118" s="214">
        <f>IF(N118="snížená",J118,0)</f>
        <v>0</v>
      </c>
      <c r="BG118" s="214">
        <f>IF(N118="zákl. přenesená",J118,0)</f>
        <v>0</v>
      </c>
      <c r="BH118" s="214">
        <f>IF(N118="sníž. přenesená",J118,0)</f>
        <v>0</v>
      </c>
      <c r="BI118" s="214">
        <f>IF(N118="nulová",J118,0)</f>
        <v>0</v>
      </c>
      <c r="BJ118" s="24" t="s">
        <v>83</v>
      </c>
      <c r="BK118" s="214">
        <f>ROUND(I118*H118,2)</f>
        <v>0</v>
      </c>
      <c r="BL118" s="24" t="s">
        <v>162</v>
      </c>
      <c r="BM118" s="24" t="s">
        <v>671</v>
      </c>
    </row>
    <row r="119" spans="2:51" s="13" customFormat="1" ht="13.5">
      <c r="B119" s="226"/>
      <c r="C119" s="227"/>
      <c r="D119" s="217" t="s">
        <v>165</v>
      </c>
      <c r="E119" s="228" t="s">
        <v>21</v>
      </c>
      <c r="F119" s="229" t="s">
        <v>672</v>
      </c>
      <c r="G119" s="227"/>
      <c r="H119" s="230">
        <v>1535.6</v>
      </c>
      <c r="I119" s="231"/>
      <c r="J119" s="227"/>
      <c r="K119" s="227"/>
      <c r="L119" s="232"/>
      <c r="M119" s="233"/>
      <c r="N119" s="234"/>
      <c r="O119" s="234"/>
      <c r="P119" s="234"/>
      <c r="Q119" s="234"/>
      <c r="R119" s="234"/>
      <c r="S119" s="234"/>
      <c r="T119" s="235"/>
      <c r="AT119" s="236" t="s">
        <v>165</v>
      </c>
      <c r="AU119" s="236" t="s">
        <v>163</v>
      </c>
      <c r="AV119" s="13" t="s">
        <v>85</v>
      </c>
      <c r="AW119" s="13" t="s">
        <v>41</v>
      </c>
      <c r="AX119" s="13" t="s">
        <v>83</v>
      </c>
      <c r="AY119" s="236" t="s">
        <v>153</v>
      </c>
    </row>
    <row r="120" spans="2:65" s="1" customFormat="1" ht="25.5" customHeight="1">
      <c r="B120" s="41"/>
      <c r="C120" s="203" t="s">
        <v>218</v>
      </c>
      <c r="D120" s="203" t="s">
        <v>157</v>
      </c>
      <c r="E120" s="204" t="s">
        <v>673</v>
      </c>
      <c r="F120" s="205" t="s">
        <v>674</v>
      </c>
      <c r="G120" s="206" t="s">
        <v>177</v>
      </c>
      <c r="H120" s="207">
        <v>1535.6</v>
      </c>
      <c r="I120" s="208"/>
      <c r="J120" s="209">
        <f>ROUND(I120*H120,2)</f>
        <v>0</v>
      </c>
      <c r="K120" s="205" t="s">
        <v>21</v>
      </c>
      <c r="L120" s="61"/>
      <c r="M120" s="210" t="s">
        <v>21</v>
      </c>
      <c r="N120" s="211" t="s">
        <v>47</v>
      </c>
      <c r="O120" s="42"/>
      <c r="P120" s="212">
        <f>O120*H120</f>
        <v>0</v>
      </c>
      <c r="Q120" s="212">
        <v>0</v>
      </c>
      <c r="R120" s="212">
        <f>Q120*H120</f>
        <v>0</v>
      </c>
      <c r="S120" s="212">
        <v>0</v>
      </c>
      <c r="T120" s="213">
        <f>S120*H120</f>
        <v>0</v>
      </c>
      <c r="AR120" s="24" t="s">
        <v>162</v>
      </c>
      <c r="AT120" s="24" t="s">
        <v>157</v>
      </c>
      <c r="AU120" s="24" t="s">
        <v>163</v>
      </c>
      <c r="AY120" s="24" t="s">
        <v>153</v>
      </c>
      <c r="BE120" s="214">
        <f>IF(N120="základní",J120,0)</f>
        <v>0</v>
      </c>
      <c r="BF120" s="214">
        <f>IF(N120="snížená",J120,0)</f>
        <v>0</v>
      </c>
      <c r="BG120" s="214">
        <f>IF(N120="zákl. přenesená",J120,0)</f>
        <v>0</v>
      </c>
      <c r="BH120" s="214">
        <f>IF(N120="sníž. přenesená",J120,0)</f>
        <v>0</v>
      </c>
      <c r="BI120" s="214">
        <f>IF(N120="nulová",J120,0)</f>
        <v>0</v>
      </c>
      <c r="BJ120" s="24" t="s">
        <v>83</v>
      </c>
      <c r="BK120" s="214">
        <f>ROUND(I120*H120,2)</f>
        <v>0</v>
      </c>
      <c r="BL120" s="24" t="s">
        <v>162</v>
      </c>
      <c r="BM120" s="24" t="s">
        <v>675</v>
      </c>
    </row>
    <row r="121" spans="2:51" s="12" customFormat="1" ht="13.5">
      <c r="B121" s="215"/>
      <c r="C121" s="216"/>
      <c r="D121" s="217" t="s">
        <v>165</v>
      </c>
      <c r="E121" s="218" t="s">
        <v>21</v>
      </c>
      <c r="F121" s="219" t="s">
        <v>676</v>
      </c>
      <c r="G121" s="216"/>
      <c r="H121" s="218" t="s">
        <v>21</v>
      </c>
      <c r="I121" s="220"/>
      <c r="J121" s="216"/>
      <c r="K121" s="216"/>
      <c r="L121" s="221"/>
      <c r="M121" s="222"/>
      <c r="N121" s="223"/>
      <c r="O121" s="223"/>
      <c r="P121" s="223"/>
      <c r="Q121" s="223"/>
      <c r="R121" s="223"/>
      <c r="S121" s="223"/>
      <c r="T121" s="224"/>
      <c r="AT121" s="225" t="s">
        <v>165</v>
      </c>
      <c r="AU121" s="225" t="s">
        <v>163</v>
      </c>
      <c r="AV121" s="12" t="s">
        <v>83</v>
      </c>
      <c r="AW121" s="12" t="s">
        <v>41</v>
      </c>
      <c r="AX121" s="12" t="s">
        <v>76</v>
      </c>
      <c r="AY121" s="225" t="s">
        <v>153</v>
      </c>
    </row>
    <row r="122" spans="2:51" s="13" customFormat="1" ht="13.5">
      <c r="B122" s="226"/>
      <c r="C122" s="227"/>
      <c r="D122" s="217" t="s">
        <v>165</v>
      </c>
      <c r="E122" s="228" t="s">
        <v>21</v>
      </c>
      <c r="F122" s="229" t="s">
        <v>677</v>
      </c>
      <c r="G122" s="227"/>
      <c r="H122" s="230">
        <v>1535.6</v>
      </c>
      <c r="I122" s="231"/>
      <c r="J122" s="227"/>
      <c r="K122" s="227"/>
      <c r="L122" s="232"/>
      <c r="M122" s="233"/>
      <c r="N122" s="234"/>
      <c r="O122" s="234"/>
      <c r="P122" s="234"/>
      <c r="Q122" s="234"/>
      <c r="R122" s="234"/>
      <c r="S122" s="234"/>
      <c r="T122" s="235"/>
      <c r="AT122" s="236" t="s">
        <v>165</v>
      </c>
      <c r="AU122" s="236" t="s">
        <v>163</v>
      </c>
      <c r="AV122" s="13" t="s">
        <v>85</v>
      </c>
      <c r="AW122" s="13" t="s">
        <v>41</v>
      </c>
      <c r="AX122" s="13" t="s">
        <v>83</v>
      </c>
      <c r="AY122" s="236" t="s">
        <v>153</v>
      </c>
    </row>
    <row r="123" spans="2:65" s="1" customFormat="1" ht="25.5" customHeight="1">
      <c r="B123" s="41"/>
      <c r="C123" s="203" t="s">
        <v>224</v>
      </c>
      <c r="D123" s="203" t="s">
        <v>157</v>
      </c>
      <c r="E123" s="204" t="s">
        <v>678</v>
      </c>
      <c r="F123" s="205" t="s">
        <v>679</v>
      </c>
      <c r="G123" s="206" t="s">
        <v>177</v>
      </c>
      <c r="H123" s="207">
        <v>1535.6</v>
      </c>
      <c r="I123" s="208"/>
      <c r="J123" s="209">
        <f>ROUND(I123*H123,2)</f>
        <v>0</v>
      </c>
      <c r="K123" s="205" t="s">
        <v>161</v>
      </c>
      <c r="L123" s="61"/>
      <c r="M123" s="210" t="s">
        <v>21</v>
      </c>
      <c r="N123" s="211" t="s">
        <v>47</v>
      </c>
      <c r="O123" s="42"/>
      <c r="P123" s="212">
        <f>O123*H123</f>
        <v>0</v>
      </c>
      <c r="Q123" s="212">
        <v>0</v>
      </c>
      <c r="R123" s="212">
        <f>Q123*H123</f>
        <v>0</v>
      </c>
      <c r="S123" s="212">
        <v>0</v>
      </c>
      <c r="T123" s="213">
        <f>S123*H123</f>
        <v>0</v>
      </c>
      <c r="AR123" s="24" t="s">
        <v>162</v>
      </c>
      <c r="AT123" s="24" t="s">
        <v>157</v>
      </c>
      <c r="AU123" s="24" t="s">
        <v>163</v>
      </c>
      <c r="AY123" s="24" t="s">
        <v>153</v>
      </c>
      <c r="BE123" s="214">
        <f>IF(N123="základní",J123,0)</f>
        <v>0</v>
      </c>
      <c r="BF123" s="214">
        <f>IF(N123="snížená",J123,0)</f>
        <v>0</v>
      </c>
      <c r="BG123" s="214">
        <f>IF(N123="zákl. přenesená",J123,0)</f>
        <v>0</v>
      </c>
      <c r="BH123" s="214">
        <f>IF(N123="sníž. přenesená",J123,0)</f>
        <v>0</v>
      </c>
      <c r="BI123" s="214">
        <f>IF(N123="nulová",J123,0)</f>
        <v>0</v>
      </c>
      <c r="BJ123" s="24" t="s">
        <v>83</v>
      </c>
      <c r="BK123" s="214">
        <f>ROUND(I123*H123,2)</f>
        <v>0</v>
      </c>
      <c r="BL123" s="24" t="s">
        <v>162</v>
      </c>
      <c r="BM123" s="24" t="s">
        <v>680</v>
      </c>
    </row>
    <row r="124" spans="2:51" s="13" customFormat="1" ht="13.5">
      <c r="B124" s="226"/>
      <c r="C124" s="227"/>
      <c r="D124" s="217" t="s">
        <v>165</v>
      </c>
      <c r="E124" s="228" t="s">
        <v>21</v>
      </c>
      <c r="F124" s="229" t="s">
        <v>677</v>
      </c>
      <c r="G124" s="227"/>
      <c r="H124" s="230">
        <v>1535.6</v>
      </c>
      <c r="I124" s="231"/>
      <c r="J124" s="227"/>
      <c r="K124" s="227"/>
      <c r="L124" s="232"/>
      <c r="M124" s="233"/>
      <c r="N124" s="234"/>
      <c r="O124" s="234"/>
      <c r="P124" s="234"/>
      <c r="Q124" s="234"/>
      <c r="R124" s="234"/>
      <c r="S124" s="234"/>
      <c r="T124" s="235"/>
      <c r="AT124" s="236" t="s">
        <v>165</v>
      </c>
      <c r="AU124" s="236" t="s">
        <v>163</v>
      </c>
      <c r="AV124" s="13" t="s">
        <v>85</v>
      </c>
      <c r="AW124" s="13" t="s">
        <v>41</v>
      </c>
      <c r="AX124" s="13" t="s">
        <v>83</v>
      </c>
      <c r="AY124" s="236" t="s">
        <v>153</v>
      </c>
    </row>
    <row r="125" spans="2:65" s="1" customFormat="1" ht="16.5" customHeight="1">
      <c r="B125" s="41"/>
      <c r="C125" s="203" t="s">
        <v>229</v>
      </c>
      <c r="D125" s="203" t="s">
        <v>157</v>
      </c>
      <c r="E125" s="204" t="s">
        <v>681</v>
      </c>
      <c r="F125" s="205" t="s">
        <v>682</v>
      </c>
      <c r="G125" s="206" t="s">
        <v>177</v>
      </c>
      <c r="H125" s="207">
        <v>1535.6</v>
      </c>
      <c r="I125" s="208"/>
      <c r="J125" s="209">
        <f>ROUND(I125*H125,2)</f>
        <v>0</v>
      </c>
      <c r="K125" s="205" t="s">
        <v>21</v>
      </c>
      <c r="L125" s="61"/>
      <c r="M125" s="210" t="s">
        <v>21</v>
      </c>
      <c r="N125" s="211" t="s">
        <v>47</v>
      </c>
      <c r="O125" s="42"/>
      <c r="P125" s="212">
        <f>O125*H125</f>
        <v>0</v>
      </c>
      <c r="Q125" s="212">
        <v>0</v>
      </c>
      <c r="R125" s="212">
        <f>Q125*H125</f>
        <v>0</v>
      </c>
      <c r="S125" s="212">
        <v>0</v>
      </c>
      <c r="T125" s="213">
        <f>S125*H125</f>
        <v>0</v>
      </c>
      <c r="AR125" s="24" t="s">
        <v>162</v>
      </c>
      <c r="AT125" s="24" t="s">
        <v>157</v>
      </c>
      <c r="AU125" s="24" t="s">
        <v>163</v>
      </c>
      <c r="AY125" s="24" t="s">
        <v>153</v>
      </c>
      <c r="BE125" s="214">
        <f>IF(N125="základní",J125,0)</f>
        <v>0</v>
      </c>
      <c r="BF125" s="214">
        <f>IF(N125="snížená",J125,0)</f>
        <v>0</v>
      </c>
      <c r="BG125" s="214">
        <f>IF(N125="zákl. přenesená",J125,0)</f>
        <v>0</v>
      </c>
      <c r="BH125" s="214">
        <f>IF(N125="sníž. přenesená",J125,0)</f>
        <v>0</v>
      </c>
      <c r="BI125" s="214">
        <f>IF(N125="nulová",J125,0)</f>
        <v>0</v>
      </c>
      <c r="BJ125" s="24" t="s">
        <v>83</v>
      </c>
      <c r="BK125" s="214">
        <f>ROUND(I125*H125,2)</f>
        <v>0</v>
      </c>
      <c r="BL125" s="24" t="s">
        <v>162</v>
      </c>
      <c r="BM125" s="24" t="s">
        <v>683</v>
      </c>
    </row>
    <row r="126" spans="2:51" s="13" customFormat="1" ht="13.5">
      <c r="B126" s="226"/>
      <c r="C126" s="227"/>
      <c r="D126" s="217" t="s">
        <v>165</v>
      </c>
      <c r="E126" s="228" t="s">
        <v>21</v>
      </c>
      <c r="F126" s="229" t="s">
        <v>677</v>
      </c>
      <c r="G126" s="227"/>
      <c r="H126" s="230">
        <v>1535.6</v>
      </c>
      <c r="I126" s="231"/>
      <c r="J126" s="227"/>
      <c r="K126" s="227"/>
      <c r="L126" s="232"/>
      <c r="M126" s="233"/>
      <c r="N126" s="234"/>
      <c r="O126" s="234"/>
      <c r="P126" s="234"/>
      <c r="Q126" s="234"/>
      <c r="R126" s="234"/>
      <c r="S126" s="234"/>
      <c r="T126" s="235"/>
      <c r="AT126" s="236" t="s">
        <v>165</v>
      </c>
      <c r="AU126" s="236" t="s">
        <v>163</v>
      </c>
      <c r="AV126" s="13" t="s">
        <v>85</v>
      </c>
      <c r="AW126" s="13" t="s">
        <v>41</v>
      </c>
      <c r="AX126" s="13" t="s">
        <v>83</v>
      </c>
      <c r="AY126" s="236" t="s">
        <v>153</v>
      </c>
    </row>
    <row r="127" spans="2:65" s="1" customFormat="1" ht="16.5" customHeight="1">
      <c r="B127" s="41"/>
      <c r="C127" s="248" t="s">
        <v>234</v>
      </c>
      <c r="D127" s="248" t="s">
        <v>208</v>
      </c>
      <c r="E127" s="249" t="s">
        <v>684</v>
      </c>
      <c r="F127" s="250" t="s">
        <v>685</v>
      </c>
      <c r="G127" s="251" t="s">
        <v>686</v>
      </c>
      <c r="H127" s="252">
        <v>23.034</v>
      </c>
      <c r="I127" s="253"/>
      <c r="J127" s="254">
        <f>ROUND(I127*H127,2)</f>
        <v>0</v>
      </c>
      <c r="K127" s="250" t="s">
        <v>161</v>
      </c>
      <c r="L127" s="255"/>
      <c r="M127" s="256" t="s">
        <v>21</v>
      </c>
      <c r="N127" s="257" t="s">
        <v>47</v>
      </c>
      <c r="O127" s="42"/>
      <c r="P127" s="212">
        <f>O127*H127</f>
        <v>0</v>
      </c>
      <c r="Q127" s="212">
        <v>0.001</v>
      </c>
      <c r="R127" s="212">
        <f>Q127*H127</f>
        <v>0.023034</v>
      </c>
      <c r="S127" s="212">
        <v>0</v>
      </c>
      <c r="T127" s="213">
        <f>S127*H127</f>
        <v>0</v>
      </c>
      <c r="AR127" s="24" t="s">
        <v>202</v>
      </c>
      <c r="AT127" s="24" t="s">
        <v>208</v>
      </c>
      <c r="AU127" s="24" t="s">
        <v>163</v>
      </c>
      <c r="AY127" s="24" t="s">
        <v>153</v>
      </c>
      <c r="BE127" s="214">
        <f>IF(N127="základní",J127,0)</f>
        <v>0</v>
      </c>
      <c r="BF127" s="214">
        <f>IF(N127="snížená",J127,0)</f>
        <v>0</v>
      </c>
      <c r="BG127" s="214">
        <f>IF(N127="zákl. přenesená",J127,0)</f>
        <v>0</v>
      </c>
      <c r="BH127" s="214">
        <f>IF(N127="sníž. přenesená",J127,0)</f>
        <v>0</v>
      </c>
      <c r="BI127" s="214">
        <f>IF(N127="nulová",J127,0)</f>
        <v>0</v>
      </c>
      <c r="BJ127" s="24" t="s">
        <v>83</v>
      </c>
      <c r="BK127" s="214">
        <f>ROUND(I127*H127,2)</f>
        <v>0</v>
      </c>
      <c r="BL127" s="24" t="s">
        <v>162</v>
      </c>
      <c r="BM127" s="24" t="s">
        <v>687</v>
      </c>
    </row>
    <row r="128" spans="2:51" s="12" customFormat="1" ht="13.5">
      <c r="B128" s="215"/>
      <c r="C128" s="216"/>
      <c r="D128" s="217" t="s">
        <v>165</v>
      </c>
      <c r="E128" s="218" t="s">
        <v>21</v>
      </c>
      <c r="F128" s="219" t="s">
        <v>688</v>
      </c>
      <c r="G128" s="216"/>
      <c r="H128" s="218" t="s">
        <v>21</v>
      </c>
      <c r="I128" s="220"/>
      <c r="J128" s="216"/>
      <c r="K128" s="216"/>
      <c r="L128" s="221"/>
      <c r="M128" s="222"/>
      <c r="N128" s="223"/>
      <c r="O128" s="223"/>
      <c r="P128" s="223"/>
      <c r="Q128" s="223"/>
      <c r="R128" s="223"/>
      <c r="S128" s="223"/>
      <c r="T128" s="224"/>
      <c r="AT128" s="225" t="s">
        <v>165</v>
      </c>
      <c r="AU128" s="225" t="s">
        <v>163</v>
      </c>
      <c r="AV128" s="12" t="s">
        <v>83</v>
      </c>
      <c r="AW128" s="12" t="s">
        <v>41</v>
      </c>
      <c r="AX128" s="12" t="s">
        <v>76</v>
      </c>
      <c r="AY128" s="225" t="s">
        <v>153</v>
      </c>
    </row>
    <row r="129" spans="2:51" s="13" customFormat="1" ht="13.5">
      <c r="B129" s="226"/>
      <c r="C129" s="227"/>
      <c r="D129" s="217" t="s">
        <v>165</v>
      </c>
      <c r="E129" s="228" t="s">
        <v>21</v>
      </c>
      <c r="F129" s="229" t="s">
        <v>689</v>
      </c>
      <c r="G129" s="227"/>
      <c r="H129" s="230">
        <v>23.034</v>
      </c>
      <c r="I129" s="231"/>
      <c r="J129" s="227"/>
      <c r="K129" s="227"/>
      <c r="L129" s="232"/>
      <c r="M129" s="233"/>
      <c r="N129" s="234"/>
      <c r="O129" s="234"/>
      <c r="P129" s="234"/>
      <c r="Q129" s="234"/>
      <c r="R129" s="234"/>
      <c r="S129" s="234"/>
      <c r="T129" s="235"/>
      <c r="AT129" s="236" t="s">
        <v>165</v>
      </c>
      <c r="AU129" s="236" t="s">
        <v>163</v>
      </c>
      <c r="AV129" s="13" t="s">
        <v>85</v>
      </c>
      <c r="AW129" s="13" t="s">
        <v>41</v>
      </c>
      <c r="AX129" s="13" t="s">
        <v>83</v>
      </c>
      <c r="AY129" s="236" t="s">
        <v>153</v>
      </c>
    </row>
    <row r="130" spans="2:63" s="11" customFormat="1" ht="29.85" customHeight="1">
      <c r="B130" s="187"/>
      <c r="C130" s="188"/>
      <c r="D130" s="189" t="s">
        <v>75</v>
      </c>
      <c r="E130" s="201" t="s">
        <v>185</v>
      </c>
      <c r="F130" s="201" t="s">
        <v>215</v>
      </c>
      <c r="G130" s="188"/>
      <c r="H130" s="188"/>
      <c r="I130" s="191"/>
      <c r="J130" s="202">
        <f>BK130</f>
        <v>0</v>
      </c>
      <c r="K130" s="188"/>
      <c r="L130" s="193"/>
      <c r="M130" s="194"/>
      <c r="N130" s="195"/>
      <c r="O130" s="195"/>
      <c r="P130" s="196">
        <f>P131</f>
        <v>0</v>
      </c>
      <c r="Q130" s="195"/>
      <c r="R130" s="196">
        <f>R131</f>
        <v>22.356</v>
      </c>
      <c r="S130" s="195"/>
      <c r="T130" s="197">
        <f>T131</f>
        <v>0</v>
      </c>
      <c r="AR130" s="198" t="s">
        <v>83</v>
      </c>
      <c r="AT130" s="199" t="s">
        <v>75</v>
      </c>
      <c r="AU130" s="199" t="s">
        <v>83</v>
      </c>
      <c r="AY130" s="198" t="s">
        <v>153</v>
      </c>
      <c r="BK130" s="200">
        <f>BK131</f>
        <v>0</v>
      </c>
    </row>
    <row r="131" spans="2:63" s="11" customFormat="1" ht="14.85" customHeight="1">
      <c r="B131" s="187"/>
      <c r="C131" s="188"/>
      <c r="D131" s="189" t="s">
        <v>75</v>
      </c>
      <c r="E131" s="201" t="s">
        <v>290</v>
      </c>
      <c r="F131" s="201" t="s">
        <v>291</v>
      </c>
      <c r="G131" s="188"/>
      <c r="H131" s="188"/>
      <c r="I131" s="191"/>
      <c r="J131" s="202">
        <f>BK131</f>
        <v>0</v>
      </c>
      <c r="K131" s="188"/>
      <c r="L131" s="193"/>
      <c r="M131" s="194"/>
      <c r="N131" s="195"/>
      <c r="O131" s="195"/>
      <c r="P131" s="196">
        <f>SUM(P132:P133)</f>
        <v>0</v>
      </c>
      <c r="Q131" s="195"/>
      <c r="R131" s="196">
        <f>SUM(R132:R133)</f>
        <v>22.356</v>
      </c>
      <c r="S131" s="195"/>
      <c r="T131" s="197">
        <f>SUM(T132:T133)</f>
        <v>0</v>
      </c>
      <c r="AR131" s="198" t="s">
        <v>83</v>
      </c>
      <c r="AT131" s="199" t="s">
        <v>75</v>
      </c>
      <c r="AU131" s="199" t="s">
        <v>85</v>
      </c>
      <c r="AY131" s="198" t="s">
        <v>153</v>
      </c>
      <c r="BK131" s="200">
        <f>SUM(BK132:BK133)</f>
        <v>0</v>
      </c>
    </row>
    <row r="132" spans="2:65" s="1" customFormat="1" ht="16.5" customHeight="1">
      <c r="B132" s="41"/>
      <c r="C132" s="203" t="s">
        <v>242</v>
      </c>
      <c r="D132" s="203" t="s">
        <v>157</v>
      </c>
      <c r="E132" s="204" t="s">
        <v>293</v>
      </c>
      <c r="F132" s="205" t="s">
        <v>294</v>
      </c>
      <c r="G132" s="206" t="s">
        <v>177</v>
      </c>
      <c r="H132" s="207">
        <v>69</v>
      </c>
      <c r="I132" s="208"/>
      <c r="J132" s="209">
        <f>ROUND(I132*H132,2)</f>
        <v>0</v>
      </c>
      <c r="K132" s="205" t="s">
        <v>161</v>
      </c>
      <c r="L132" s="61"/>
      <c r="M132" s="210" t="s">
        <v>21</v>
      </c>
      <c r="N132" s="211" t="s">
        <v>47</v>
      </c>
      <c r="O132" s="42"/>
      <c r="P132" s="212">
        <f>O132*H132</f>
        <v>0</v>
      </c>
      <c r="Q132" s="212">
        <v>0.324</v>
      </c>
      <c r="R132" s="212">
        <f>Q132*H132</f>
        <v>22.356</v>
      </c>
      <c r="S132" s="212">
        <v>0</v>
      </c>
      <c r="T132" s="213">
        <f>S132*H132</f>
        <v>0</v>
      </c>
      <c r="AR132" s="24" t="s">
        <v>162</v>
      </c>
      <c r="AT132" s="24" t="s">
        <v>157</v>
      </c>
      <c r="AU132" s="24" t="s">
        <v>163</v>
      </c>
      <c r="AY132" s="24" t="s">
        <v>153</v>
      </c>
      <c r="BE132" s="214">
        <f>IF(N132="základní",J132,0)</f>
        <v>0</v>
      </c>
      <c r="BF132" s="214">
        <f>IF(N132="snížená",J132,0)</f>
        <v>0</v>
      </c>
      <c r="BG132" s="214">
        <f>IF(N132="zákl. přenesená",J132,0)</f>
        <v>0</v>
      </c>
      <c r="BH132" s="214">
        <f>IF(N132="sníž. přenesená",J132,0)</f>
        <v>0</v>
      </c>
      <c r="BI132" s="214">
        <f>IF(N132="nulová",J132,0)</f>
        <v>0</v>
      </c>
      <c r="BJ132" s="24" t="s">
        <v>83</v>
      </c>
      <c r="BK132" s="214">
        <f>ROUND(I132*H132,2)</f>
        <v>0</v>
      </c>
      <c r="BL132" s="24" t="s">
        <v>162</v>
      </c>
      <c r="BM132" s="24" t="s">
        <v>690</v>
      </c>
    </row>
    <row r="133" spans="2:51" s="13" customFormat="1" ht="13.5">
      <c r="B133" s="226"/>
      <c r="C133" s="227"/>
      <c r="D133" s="217" t="s">
        <v>165</v>
      </c>
      <c r="E133" s="228" t="s">
        <v>21</v>
      </c>
      <c r="F133" s="229" t="s">
        <v>691</v>
      </c>
      <c r="G133" s="227"/>
      <c r="H133" s="230">
        <v>69</v>
      </c>
      <c r="I133" s="231"/>
      <c r="J133" s="227"/>
      <c r="K133" s="227"/>
      <c r="L133" s="232"/>
      <c r="M133" s="233"/>
      <c r="N133" s="234"/>
      <c r="O133" s="234"/>
      <c r="P133" s="234"/>
      <c r="Q133" s="234"/>
      <c r="R133" s="234"/>
      <c r="S133" s="234"/>
      <c r="T133" s="235"/>
      <c r="AT133" s="236" t="s">
        <v>165</v>
      </c>
      <c r="AU133" s="236" t="s">
        <v>163</v>
      </c>
      <c r="AV133" s="13" t="s">
        <v>85</v>
      </c>
      <c r="AW133" s="13" t="s">
        <v>41</v>
      </c>
      <c r="AX133" s="13" t="s">
        <v>83</v>
      </c>
      <c r="AY133" s="236" t="s">
        <v>153</v>
      </c>
    </row>
    <row r="134" spans="2:63" s="11" customFormat="1" ht="29.85" customHeight="1">
      <c r="B134" s="187"/>
      <c r="C134" s="188"/>
      <c r="D134" s="189" t="s">
        <v>75</v>
      </c>
      <c r="E134" s="201" t="s">
        <v>202</v>
      </c>
      <c r="F134" s="201" t="s">
        <v>520</v>
      </c>
      <c r="G134" s="188"/>
      <c r="H134" s="188"/>
      <c r="I134" s="191"/>
      <c r="J134" s="202">
        <f>BK134</f>
        <v>0</v>
      </c>
      <c r="K134" s="188"/>
      <c r="L134" s="193"/>
      <c r="M134" s="194"/>
      <c r="N134" s="195"/>
      <c r="O134" s="195"/>
      <c r="P134" s="196">
        <f>P135</f>
        <v>0</v>
      </c>
      <c r="Q134" s="195"/>
      <c r="R134" s="196">
        <f>R135</f>
        <v>0</v>
      </c>
      <c r="S134" s="195"/>
      <c r="T134" s="197">
        <f>T135</f>
        <v>11.64</v>
      </c>
      <c r="AR134" s="198" t="s">
        <v>83</v>
      </c>
      <c r="AT134" s="199" t="s">
        <v>75</v>
      </c>
      <c r="AU134" s="199" t="s">
        <v>83</v>
      </c>
      <c r="AY134" s="198" t="s">
        <v>153</v>
      </c>
      <c r="BK134" s="200">
        <f>BK135</f>
        <v>0</v>
      </c>
    </row>
    <row r="135" spans="2:63" s="11" customFormat="1" ht="14.85" customHeight="1">
      <c r="B135" s="187"/>
      <c r="C135" s="188"/>
      <c r="D135" s="189" t="s">
        <v>75</v>
      </c>
      <c r="E135" s="201" t="s">
        <v>692</v>
      </c>
      <c r="F135" s="201" t="s">
        <v>693</v>
      </c>
      <c r="G135" s="188"/>
      <c r="H135" s="188"/>
      <c r="I135" s="191"/>
      <c r="J135" s="202">
        <f>BK135</f>
        <v>0</v>
      </c>
      <c r="K135" s="188"/>
      <c r="L135" s="193"/>
      <c r="M135" s="194"/>
      <c r="N135" s="195"/>
      <c r="O135" s="195"/>
      <c r="P135" s="196">
        <f>SUM(P136:P137)</f>
        <v>0</v>
      </c>
      <c r="Q135" s="195"/>
      <c r="R135" s="196">
        <f>SUM(R136:R137)</f>
        <v>0</v>
      </c>
      <c r="S135" s="195"/>
      <c r="T135" s="197">
        <f>SUM(T136:T137)</f>
        <v>11.64</v>
      </c>
      <c r="AR135" s="198" t="s">
        <v>83</v>
      </c>
      <c r="AT135" s="199" t="s">
        <v>75</v>
      </c>
      <c r="AU135" s="199" t="s">
        <v>85</v>
      </c>
      <c r="AY135" s="198" t="s">
        <v>153</v>
      </c>
      <c r="BK135" s="200">
        <f>SUM(BK136:BK137)</f>
        <v>0</v>
      </c>
    </row>
    <row r="136" spans="2:65" s="1" customFormat="1" ht="16.5" customHeight="1">
      <c r="B136" s="41"/>
      <c r="C136" s="203" t="s">
        <v>10</v>
      </c>
      <c r="D136" s="203" t="s">
        <v>157</v>
      </c>
      <c r="E136" s="204" t="s">
        <v>694</v>
      </c>
      <c r="F136" s="205" t="s">
        <v>695</v>
      </c>
      <c r="G136" s="206" t="s">
        <v>303</v>
      </c>
      <c r="H136" s="207">
        <v>60</v>
      </c>
      <c r="I136" s="208"/>
      <c r="J136" s="209">
        <f>ROUND(I136*H136,2)</f>
        <v>0</v>
      </c>
      <c r="K136" s="205" t="s">
        <v>161</v>
      </c>
      <c r="L136" s="61"/>
      <c r="M136" s="210" t="s">
        <v>21</v>
      </c>
      <c r="N136" s="211" t="s">
        <v>47</v>
      </c>
      <c r="O136" s="42"/>
      <c r="P136" s="212">
        <f>O136*H136</f>
        <v>0</v>
      </c>
      <c r="Q136" s="212">
        <v>0</v>
      </c>
      <c r="R136" s="212">
        <f>Q136*H136</f>
        <v>0</v>
      </c>
      <c r="S136" s="212">
        <v>0.194</v>
      </c>
      <c r="T136" s="213">
        <f>S136*H136</f>
        <v>11.64</v>
      </c>
      <c r="AR136" s="24" t="s">
        <v>162</v>
      </c>
      <c r="AT136" s="24" t="s">
        <v>157</v>
      </c>
      <c r="AU136" s="24" t="s">
        <v>163</v>
      </c>
      <c r="AY136" s="24" t="s">
        <v>153</v>
      </c>
      <c r="BE136" s="214">
        <f>IF(N136="základní",J136,0)</f>
        <v>0</v>
      </c>
      <c r="BF136" s="214">
        <f>IF(N136="snížená",J136,0)</f>
        <v>0</v>
      </c>
      <c r="BG136" s="214">
        <f>IF(N136="zákl. přenesená",J136,0)</f>
        <v>0</v>
      </c>
      <c r="BH136" s="214">
        <f>IF(N136="sníž. přenesená",J136,0)</f>
        <v>0</v>
      </c>
      <c r="BI136" s="214">
        <f>IF(N136="nulová",J136,0)</f>
        <v>0</v>
      </c>
      <c r="BJ136" s="24" t="s">
        <v>83</v>
      </c>
      <c r="BK136" s="214">
        <f>ROUND(I136*H136,2)</f>
        <v>0</v>
      </c>
      <c r="BL136" s="24" t="s">
        <v>162</v>
      </c>
      <c r="BM136" s="24" t="s">
        <v>696</v>
      </c>
    </row>
    <row r="137" spans="2:51" s="13" customFormat="1" ht="13.5">
      <c r="B137" s="226"/>
      <c r="C137" s="227"/>
      <c r="D137" s="217" t="s">
        <v>165</v>
      </c>
      <c r="E137" s="228" t="s">
        <v>21</v>
      </c>
      <c r="F137" s="229" t="s">
        <v>697</v>
      </c>
      <c r="G137" s="227"/>
      <c r="H137" s="230">
        <v>60</v>
      </c>
      <c r="I137" s="231"/>
      <c r="J137" s="227"/>
      <c r="K137" s="227"/>
      <c r="L137" s="232"/>
      <c r="M137" s="233"/>
      <c r="N137" s="234"/>
      <c r="O137" s="234"/>
      <c r="P137" s="234"/>
      <c r="Q137" s="234"/>
      <c r="R137" s="234"/>
      <c r="S137" s="234"/>
      <c r="T137" s="235"/>
      <c r="AT137" s="236" t="s">
        <v>165</v>
      </c>
      <c r="AU137" s="236" t="s">
        <v>163</v>
      </c>
      <c r="AV137" s="13" t="s">
        <v>85</v>
      </c>
      <c r="AW137" s="13" t="s">
        <v>41</v>
      </c>
      <c r="AX137" s="13" t="s">
        <v>83</v>
      </c>
      <c r="AY137" s="236" t="s">
        <v>153</v>
      </c>
    </row>
    <row r="138" spans="2:63" s="11" customFormat="1" ht="29.85" customHeight="1">
      <c r="B138" s="187"/>
      <c r="C138" s="188"/>
      <c r="D138" s="189" t="s">
        <v>75</v>
      </c>
      <c r="E138" s="201" t="s">
        <v>207</v>
      </c>
      <c r="F138" s="201" t="s">
        <v>297</v>
      </c>
      <c r="G138" s="188"/>
      <c r="H138" s="188"/>
      <c r="I138" s="191"/>
      <c r="J138" s="202">
        <f>BK138</f>
        <v>0</v>
      </c>
      <c r="K138" s="188"/>
      <c r="L138" s="193"/>
      <c r="M138" s="194"/>
      <c r="N138" s="195"/>
      <c r="O138" s="195"/>
      <c r="P138" s="196">
        <f>P139+P145+P147+P153</f>
        <v>0</v>
      </c>
      <c r="Q138" s="195"/>
      <c r="R138" s="196">
        <f>R139+R145+R147+R153</f>
        <v>0.28919</v>
      </c>
      <c r="S138" s="195"/>
      <c r="T138" s="197">
        <f>T139+T145+T147+T153</f>
        <v>0.082</v>
      </c>
      <c r="AR138" s="198" t="s">
        <v>83</v>
      </c>
      <c r="AT138" s="199" t="s">
        <v>75</v>
      </c>
      <c r="AU138" s="199" t="s">
        <v>83</v>
      </c>
      <c r="AY138" s="198" t="s">
        <v>153</v>
      </c>
      <c r="BK138" s="200">
        <f>BK139+BK145+BK147+BK153</f>
        <v>0</v>
      </c>
    </row>
    <row r="139" spans="2:63" s="11" customFormat="1" ht="14.85" customHeight="1">
      <c r="B139" s="187"/>
      <c r="C139" s="188"/>
      <c r="D139" s="189" t="s">
        <v>75</v>
      </c>
      <c r="E139" s="201" t="s">
        <v>298</v>
      </c>
      <c r="F139" s="201" t="s">
        <v>299</v>
      </c>
      <c r="G139" s="188"/>
      <c r="H139" s="188"/>
      <c r="I139" s="191"/>
      <c r="J139" s="202">
        <f>BK139</f>
        <v>0</v>
      </c>
      <c r="K139" s="188"/>
      <c r="L139" s="193"/>
      <c r="M139" s="194"/>
      <c r="N139" s="195"/>
      <c r="O139" s="195"/>
      <c r="P139" s="196">
        <f>SUM(P140:P144)</f>
        <v>0</v>
      </c>
      <c r="Q139" s="195"/>
      <c r="R139" s="196">
        <f>SUM(R140:R144)</f>
        <v>0.038770000000000006</v>
      </c>
      <c r="S139" s="195"/>
      <c r="T139" s="197">
        <f>SUM(T140:T144)</f>
        <v>0</v>
      </c>
      <c r="AR139" s="198" t="s">
        <v>83</v>
      </c>
      <c r="AT139" s="199" t="s">
        <v>75</v>
      </c>
      <c r="AU139" s="199" t="s">
        <v>85</v>
      </c>
      <c r="AY139" s="198" t="s">
        <v>153</v>
      </c>
      <c r="BK139" s="200">
        <f>SUM(BK140:BK144)</f>
        <v>0</v>
      </c>
    </row>
    <row r="140" spans="2:65" s="1" customFormat="1" ht="16.5" customHeight="1">
      <c r="B140" s="41"/>
      <c r="C140" s="203" t="s">
        <v>254</v>
      </c>
      <c r="D140" s="203" t="s">
        <v>157</v>
      </c>
      <c r="E140" s="204" t="s">
        <v>698</v>
      </c>
      <c r="F140" s="205" t="s">
        <v>699</v>
      </c>
      <c r="G140" s="206" t="s">
        <v>177</v>
      </c>
      <c r="H140" s="207">
        <v>3877</v>
      </c>
      <c r="I140" s="208"/>
      <c r="J140" s="209">
        <f>ROUND(I140*H140,2)</f>
        <v>0</v>
      </c>
      <c r="K140" s="205" t="s">
        <v>21</v>
      </c>
      <c r="L140" s="61"/>
      <c r="M140" s="210" t="s">
        <v>21</v>
      </c>
      <c r="N140" s="211" t="s">
        <v>47</v>
      </c>
      <c r="O140" s="42"/>
      <c r="P140" s="212">
        <f>O140*H140</f>
        <v>0</v>
      </c>
      <c r="Q140" s="212">
        <v>1E-05</v>
      </c>
      <c r="R140" s="212">
        <f>Q140*H140</f>
        <v>0.038770000000000006</v>
      </c>
      <c r="S140" s="212">
        <v>0</v>
      </c>
      <c r="T140" s="213">
        <f>S140*H140</f>
        <v>0</v>
      </c>
      <c r="AR140" s="24" t="s">
        <v>162</v>
      </c>
      <c r="AT140" s="24" t="s">
        <v>157</v>
      </c>
      <c r="AU140" s="24" t="s">
        <v>163</v>
      </c>
      <c r="AY140" s="24" t="s">
        <v>153</v>
      </c>
      <c r="BE140" s="214">
        <f>IF(N140="základní",J140,0)</f>
        <v>0</v>
      </c>
      <c r="BF140" s="214">
        <f>IF(N140="snížená",J140,0)</f>
        <v>0</v>
      </c>
      <c r="BG140" s="214">
        <f>IF(N140="zákl. přenesená",J140,0)</f>
        <v>0</v>
      </c>
      <c r="BH140" s="214">
        <f>IF(N140="sníž. přenesená",J140,0)</f>
        <v>0</v>
      </c>
      <c r="BI140" s="214">
        <f>IF(N140="nulová",J140,0)</f>
        <v>0</v>
      </c>
      <c r="BJ140" s="24" t="s">
        <v>83</v>
      </c>
      <c r="BK140" s="214">
        <f>ROUND(I140*H140,2)</f>
        <v>0</v>
      </c>
      <c r="BL140" s="24" t="s">
        <v>162</v>
      </c>
      <c r="BM140" s="24" t="s">
        <v>700</v>
      </c>
    </row>
    <row r="141" spans="2:51" s="12" customFormat="1" ht="13.5">
      <c r="B141" s="215"/>
      <c r="C141" s="216"/>
      <c r="D141" s="217" t="s">
        <v>165</v>
      </c>
      <c r="E141" s="218" t="s">
        <v>21</v>
      </c>
      <c r="F141" s="219" t="s">
        <v>701</v>
      </c>
      <c r="G141" s="216"/>
      <c r="H141" s="218" t="s">
        <v>21</v>
      </c>
      <c r="I141" s="220"/>
      <c r="J141" s="216"/>
      <c r="K141" s="216"/>
      <c r="L141" s="221"/>
      <c r="M141" s="222"/>
      <c r="N141" s="223"/>
      <c r="O141" s="223"/>
      <c r="P141" s="223"/>
      <c r="Q141" s="223"/>
      <c r="R141" s="223"/>
      <c r="S141" s="223"/>
      <c r="T141" s="224"/>
      <c r="AT141" s="225" t="s">
        <v>165</v>
      </c>
      <c r="AU141" s="225" t="s">
        <v>163</v>
      </c>
      <c r="AV141" s="12" t="s">
        <v>83</v>
      </c>
      <c r="AW141" s="12" t="s">
        <v>41</v>
      </c>
      <c r="AX141" s="12" t="s">
        <v>76</v>
      </c>
      <c r="AY141" s="225" t="s">
        <v>153</v>
      </c>
    </row>
    <row r="142" spans="2:51" s="13" customFormat="1" ht="13.5">
      <c r="B142" s="226"/>
      <c r="C142" s="227"/>
      <c r="D142" s="217" t="s">
        <v>165</v>
      </c>
      <c r="E142" s="228" t="s">
        <v>21</v>
      </c>
      <c r="F142" s="229" t="s">
        <v>702</v>
      </c>
      <c r="G142" s="227"/>
      <c r="H142" s="230">
        <v>3277</v>
      </c>
      <c r="I142" s="231"/>
      <c r="J142" s="227"/>
      <c r="K142" s="227"/>
      <c r="L142" s="232"/>
      <c r="M142" s="233"/>
      <c r="N142" s="234"/>
      <c r="O142" s="234"/>
      <c r="P142" s="234"/>
      <c r="Q142" s="234"/>
      <c r="R142" s="234"/>
      <c r="S142" s="234"/>
      <c r="T142" s="235"/>
      <c r="AT142" s="236" t="s">
        <v>165</v>
      </c>
      <c r="AU142" s="236" t="s">
        <v>163</v>
      </c>
      <c r="AV142" s="13" t="s">
        <v>85</v>
      </c>
      <c r="AW142" s="13" t="s">
        <v>41</v>
      </c>
      <c r="AX142" s="13" t="s">
        <v>76</v>
      </c>
      <c r="AY142" s="236" t="s">
        <v>153</v>
      </c>
    </row>
    <row r="143" spans="2:51" s="13" customFormat="1" ht="13.5">
      <c r="B143" s="226"/>
      <c r="C143" s="227"/>
      <c r="D143" s="217" t="s">
        <v>165</v>
      </c>
      <c r="E143" s="228" t="s">
        <v>21</v>
      </c>
      <c r="F143" s="229" t="s">
        <v>703</v>
      </c>
      <c r="G143" s="227"/>
      <c r="H143" s="230">
        <v>600</v>
      </c>
      <c r="I143" s="231"/>
      <c r="J143" s="227"/>
      <c r="K143" s="227"/>
      <c r="L143" s="232"/>
      <c r="M143" s="233"/>
      <c r="N143" s="234"/>
      <c r="O143" s="234"/>
      <c r="P143" s="234"/>
      <c r="Q143" s="234"/>
      <c r="R143" s="234"/>
      <c r="S143" s="234"/>
      <c r="T143" s="235"/>
      <c r="AT143" s="236" t="s">
        <v>165</v>
      </c>
      <c r="AU143" s="236" t="s">
        <v>163</v>
      </c>
      <c r="AV143" s="13" t="s">
        <v>85</v>
      </c>
      <c r="AW143" s="13" t="s">
        <v>41</v>
      </c>
      <c r="AX143" s="13" t="s">
        <v>76</v>
      </c>
      <c r="AY143" s="236" t="s">
        <v>153</v>
      </c>
    </row>
    <row r="144" spans="2:51" s="14" customFormat="1" ht="13.5">
      <c r="B144" s="237"/>
      <c r="C144" s="238"/>
      <c r="D144" s="217" t="s">
        <v>165</v>
      </c>
      <c r="E144" s="239" t="s">
        <v>21</v>
      </c>
      <c r="F144" s="240" t="s">
        <v>182</v>
      </c>
      <c r="G144" s="238"/>
      <c r="H144" s="241">
        <v>3877</v>
      </c>
      <c r="I144" s="242"/>
      <c r="J144" s="238"/>
      <c r="K144" s="238"/>
      <c r="L144" s="243"/>
      <c r="M144" s="244"/>
      <c r="N144" s="245"/>
      <c r="O144" s="245"/>
      <c r="P144" s="245"/>
      <c r="Q144" s="245"/>
      <c r="R144" s="245"/>
      <c r="S144" s="245"/>
      <c r="T144" s="246"/>
      <c r="AT144" s="247" t="s">
        <v>165</v>
      </c>
      <c r="AU144" s="247" t="s">
        <v>163</v>
      </c>
      <c r="AV144" s="14" t="s">
        <v>162</v>
      </c>
      <c r="AW144" s="14" t="s">
        <v>41</v>
      </c>
      <c r="AX144" s="14" t="s">
        <v>83</v>
      </c>
      <c r="AY144" s="247" t="s">
        <v>153</v>
      </c>
    </row>
    <row r="145" spans="2:63" s="11" customFormat="1" ht="22.35" customHeight="1">
      <c r="B145" s="187"/>
      <c r="C145" s="188"/>
      <c r="D145" s="189" t="s">
        <v>75</v>
      </c>
      <c r="E145" s="201" t="s">
        <v>358</v>
      </c>
      <c r="F145" s="201" t="s">
        <v>359</v>
      </c>
      <c r="G145" s="188"/>
      <c r="H145" s="188"/>
      <c r="I145" s="191"/>
      <c r="J145" s="202">
        <f>BK145</f>
        <v>0</v>
      </c>
      <c r="K145" s="188"/>
      <c r="L145" s="193"/>
      <c r="M145" s="194"/>
      <c r="N145" s="195"/>
      <c r="O145" s="195"/>
      <c r="P145" s="196">
        <f>P146</f>
        <v>0</v>
      </c>
      <c r="Q145" s="195"/>
      <c r="R145" s="196">
        <f>R146</f>
        <v>0</v>
      </c>
      <c r="S145" s="195"/>
      <c r="T145" s="197">
        <f>T146</f>
        <v>0.082</v>
      </c>
      <c r="AR145" s="198" t="s">
        <v>83</v>
      </c>
      <c r="AT145" s="199" t="s">
        <v>75</v>
      </c>
      <c r="AU145" s="199" t="s">
        <v>85</v>
      </c>
      <c r="AY145" s="198" t="s">
        <v>153</v>
      </c>
      <c r="BK145" s="200">
        <f>BK146</f>
        <v>0</v>
      </c>
    </row>
    <row r="146" spans="2:65" s="1" customFormat="1" ht="25.5" customHeight="1">
      <c r="B146" s="41"/>
      <c r="C146" s="203" t="s">
        <v>260</v>
      </c>
      <c r="D146" s="203" t="s">
        <v>157</v>
      </c>
      <c r="E146" s="204" t="s">
        <v>361</v>
      </c>
      <c r="F146" s="205" t="s">
        <v>362</v>
      </c>
      <c r="G146" s="206" t="s">
        <v>326</v>
      </c>
      <c r="H146" s="207">
        <v>1</v>
      </c>
      <c r="I146" s="208"/>
      <c r="J146" s="209">
        <f>ROUND(I146*H146,2)</f>
        <v>0</v>
      </c>
      <c r="K146" s="205" t="s">
        <v>704</v>
      </c>
      <c r="L146" s="61"/>
      <c r="M146" s="210" t="s">
        <v>21</v>
      </c>
      <c r="N146" s="211" t="s">
        <v>47</v>
      </c>
      <c r="O146" s="42"/>
      <c r="P146" s="212">
        <f>O146*H146</f>
        <v>0</v>
      </c>
      <c r="Q146" s="212">
        <v>0</v>
      </c>
      <c r="R146" s="212">
        <f>Q146*H146</f>
        <v>0</v>
      </c>
      <c r="S146" s="212">
        <v>0.082</v>
      </c>
      <c r="T146" s="213">
        <f>S146*H146</f>
        <v>0.082</v>
      </c>
      <c r="AR146" s="24" t="s">
        <v>162</v>
      </c>
      <c r="AT146" s="24" t="s">
        <v>157</v>
      </c>
      <c r="AU146" s="24" t="s">
        <v>163</v>
      </c>
      <c r="AY146" s="24" t="s">
        <v>153</v>
      </c>
      <c r="BE146" s="214">
        <f>IF(N146="základní",J146,0)</f>
        <v>0</v>
      </c>
      <c r="BF146" s="214">
        <f>IF(N146="snížená",J146,0)</f>
        <v>0</v>
      </c>
      <c r="BG146" s="214">
        <f>IF(N146="zákl. přenesená",J146,0)</f>
        <v>0</v>
      </c>
      <c r="BH146" s="214">
        <f>IF(N146="sníž. přenesená",J146,0)</f>
        <v>0</v>
      </c>
      <c r="BI146" s="214">
        <f>IF(N146="nulová",J146,0)</f>
        <v>0</v>
      </c>
      <c r="BJ146" s="24" t="s">
        <v>83</v>
      </c>
      <c r="BK146" s="214">
        <f>ROUND(I146*H146,2)</f>
        <v>0</v>
      </c>
      <c r="BL146" s="24" t="s">
        <v>162</v>
      </c>
      <c r="BM146" s="24" t="s">
        <v>705</v>
      </c>
    </row>
    <row r="147" spans="2:63" s="11" customFormat="1" ht="22.35" customHeight="1">
      <c r="B147" s="187"/>
      <c r="C147" s="188"/>
      <c r="D147" s="189" t="s">
        <v>75</v>
      </c>
      <c r="E147" s="201" t="s">
        <v>409</v>
      </c>
      <c r="F147" s="201" t="s">
        <v>410</v>
      </c>
      <c r="G147" s="188"/>
      <c r="H147" s="188"/>
      <c r="I147" s="191"/>
      <c r="J147" s="202">
        <f>BK147</f>
        <v>0</v>
      </c>
      <c r="K147" s="188"/>
      <c r="L147" s="193"/>
      <c r="M147" s="194"/>
      <c r="N147" s="195"/>
      <c r="O147" s="195"/>
      <c r="P147" s="196">
        <f>SUM(P148:P152)</f>
        <v>0</v>
      </c>
      <c r="Q147" s="195"/>
      <c r="R147" s="196">
        <f>SUM(R148:R152)</f>
        <v>0.25042</v>
      </c>
      <c r="S147" s="195"/>
      <c r="T147" s="197">
        <f>SUM(T148:T152)</f>
        <v>0</v>
      </c>
      <c r="AR147" s="198" t="s">
        <v>83</v>
      </c>
      <c r="AT147" s="199" t="s">
        <v>75</v>
      </c>
      <c r="AU147" s="199" t="s">
        <v>85</v>
      </c>
      <c r="AY147" s="198" t="s">
        <v>153</v>
      </c>
      <c r="BK147" s="200">
        <f>SUM(BK148:BK152)</f>
        <v>0</v>
      </c>
    </row>
    <row r="148" spans="2:65" s="1" customFormat="1" ht="25.5" customHeight="1">
      <c r="B148" s="41"/>
      <c r="C148" s="203" t="s">
        <v>266</v>
      </c>
      <c r="D148" s="203" t="s">
        <v>157</v>
      </c>
      <c r="E148" s="204" t="s">
        <v>412</v>
      </c>
      <c r="F148" s="205" t="s">
        <v>413</v>
      </c>
      <c r="G148" s="206" t="s">
        <v>326</v>
      </c>
      <c r="H148" s="207">
        <v>2</v>
      </c>
      <c r="I148" s="208"/>
      <c r="J148" s="209">
        <f>ROUND(I148*H148,2)</f>
        <v>0</v>
      </c>
      <c r="K148" s="205" t="s">
        <v>704</v>
      </c>
      <c r="L148" s="61"/>
      <c r="M148" s="210" t="s">
        <v>21</v>
      </c>
      <c r="N148" s="211" t="s">
        <v>47</v>
      </c>
      <c r="O148" s="42"/>
      <c r="P148" s="212">
        <f>O148*H148</f>
        <v>0</v>
      </c>
      <c r="Q148" s="212">
        <v>0.11241</v>
      </c>
      <c r="R148" s="212">
        <f>Q148*H148</f>
        <v>0.22482</v>
      </c>
      <c r="S148" s="212">
        <v>0</v>
      </c>
      <c r="T148" s="213">
        <f>S148*H148</f>
        <v>0</v>
      </c>
      <c r="AR148" s="24" t="s">
        <v>162</v>
      </c>
      <c r="AT148" s="24" t="s">
        <v>157</v>
      </c>
      <c r="AU148" s="24" t="s">
        <v>163</v>
      </c>
      <c r="AY148" s="24" t="s">
        <v>153</v>
      </c>
      <c r="BE148" s="214">
        <f>IF(N148="základní",J148,0)</f>
        <v>0</v>
      </c>
      <c r="BF148" s="214">
        <f>IF(N148="snížená",J148,0)</f>
        <v>0</v>
      </c>
      <c r="BG148" s="214">
        <f>IF(N148="zákl. přenesená",J148,0)</f>
        <v>0</v>
      </c>
      <c r="BH148" s="214">
        <f>IF(N148="sníž. přenesená",J148,0)</f>
        <v>0</v>
      </c>
      <c r="BI148" s="214">
        <f>IF(N148="nulová",J148,0)</f>
        <v>0</v>
      </c>
      <c r="BJ148" s="24" t="s">
        <v>83</v>
      </c>
      <c r="BK148" s="214">
        <f>ROUND(I148*H148,2)</f>
        <v>0</v>
      </c>
      <c r="BL148" s="24" t="s">
        <v>162</v>
      </c>
      <c r="BM148" s="24" t="s">
        <v>706</v>
      </c>
    </row>
    <row r="149" spans="2:65" s="1" customFormat="1" ht="16.5" customHeight="1">
      <c r="B149" s="41"/>
      <c r="C149" s="248" t="s">
        <v>271</v>
      </c>
      <c r="D149" s="248" t="s">
        <v>208</v>
      </c>
      <c r="E149" s="249" t="s">
        <v>416</v>
      </c>
      <c r="F149" s="250" t="s">
        <v>707</v>
      </c>
      <c r="G149" s="251" t="s">
        <v>326</v>
      </c>
      <c r="H149" s="252">
        <v>2</v>
      </c>
      <c r="I149" s="253"/>
      <c r="J149" s="254">
        <f>ROUND(I149*H149,2)</f>
        <v>0</v>
      </c>
      <c r="K149" s="250" t="s">
        <v>704</v>
      </c>
      <c r="L149" s="255"/>
      <c r="M149" s="256" t="s">
        <v>21</v>
      </c>
      <c r="N149" s="257" t="s">
        <v>47</v>
      </c>
      <c r="O149" s="42"/>
      <c r="P149" s="212">
        <f>O149*H149</f>
        <v>0</v>
      </c>
      <c r="Q149" s="212">
        <v>0.0061</v>
      </c>
      <c r="R149" s="212">
        <f>Q149*H149</f>
        <v>0.0122</v>
      </c>
      <c r="S149" s="212">
        <v>0</v>
      </c>
      <c r="T149" s="213">
        <f>S149*H149</f>
        <v>0</v>
      </c>
      <c r="AR149" s="24" t="s">
        <v>202</v>
      </c>
      <c r="AT149" s="24" t="s">
        <v>208</v>
      </c>
      <c r="AU149" s="24" t="s">
        <v>163</v>
      </c>
      <c r="AY149" s="24" t="s">
        <v>153</v>
      </c>
      <c r="BE149" s="214">
        <f>IF(N149="základní",J149,0)</f>
        <v>0</v>
      </c>
      <c r="BF149" s="214">
        <f>IF(N149="snížená",J149,0)</f>
        <v>0</v>
      </c>
      <c r="BG149" s="214">
        <f>IF(N149="zákl. přenesená",J149,0)</f>
        <v>0</v>
      </c>
      <c r="BH149" s="214">
        <f>IF(N149="sníž. přenesená",J149,0)</f>
        <v>0</v>
      </c>
      <c r="BI149" s="214">
        <f>IF(N149="nulová",J149,0)</f>
        <v>0</v>
      </c>
      <c r="BJ149" s="24" t="s">
        <v>83</v>
      </c>
      <c r="BK149" s="214">
        <f>ROUND(I149*H149,2)</f>
        <v>0</v>
      </c>
      <c r="BL149" s="24" t="s">
        <v>162</v>
      </c>
      <c r="BM149" s="24" t="s">
        <v>708</v>
      </c>
    </row>
    <row r="150" spans="2:65" s="1" customFormat="1" ht="25.5" customHeight="1">
      <c r="B150" s="41"/>
      <c r="C150" s="203" t="s">
        <v>275</v>
      </c>
      <c r="D150" s="203" t="s">
        <v>157</v>
      </c>
      <c r="E150" s="204" t="s">
        <v>420</v>
      </c>
      <c r="F150" s="205" t="s">
        <v>421</v>
      </c>
      <c r="G150" s="206" t="s">
        <v>326</v>
      </c>
      <c r="H150" s="207">
        <v>2</v>
      </c>
      <c r="I150" s="208"/>
      <c r="J150" s="209">
        <f>ROUND(I150*H150,2)</f>
        <v>0</v>
      </c>
      <c r="K150" s="205" t="s">
        <v>704</v>
      </c>
      <c r="L150" s="61"/>
      <c r="M150" s="210" t="s">
        <v>21</v>
      </c>
      <c r="N150" s="211" t="s">
        <v>47</v>
      </c>
      <c r="O150" s="42"/>
      <c r="P150" s="212">
        <f>O150*H150</f>
        <v>0</v>
      </c>
      <c r="Q150" s="212">
        <v>0.0007</v>
      </c>
      <c r="R150" s="212">
        <f>Q150*H150</f>
        <v>0.0014</v>
      </c>
      <c r="S150" s="212">
        <v>0</v>
      </c>
      <c r="T150" s="213">
        <f>S150*H150</f>
        <v>0</v>
      </c>
      <c r="AR150" s="24" t="s">
        <v>162</v>
      </c>
      <c r="AT150" s="24" t="s">
        <v>157</v>
      </c>
      <c r="AU150" s="24" t="s">
        <v>163</v>
      </c>
      <c r="AY150" s="24" t="s">
        <v>153</v>
      </c>
      <c r="BE150" s="214">
        <f>IF(N150="základní",J150,0)</f>
        <v>0</v>
      </c>
      <c r="BF150" s="214">
        <f>IF(N150="snížená",J150,0)</f>
        <v>0</v>
      </c>
      <c r="BG150" s="214">
        <f>IF(N150="zákl. přenesená",J150,0)</f>
        <v>0</v>
      </c>
      <c r="BH150" s="214">
        <f>IF(N150="sníž. přenesená",J150,0)</f>
        <v>0</v>
      </c>
      <c r="BI150" s="214">
        <f>IF(N150="nulová",J150,0)</f>
        <v>0</v>
      </c>
      <c r="BJ150" s="24" t="s">
        <v>83</v>
      </c>
      <c r="BK150" s="214">
        <f>ROUND(I150*H150,2)</f>
        <v>0</v>
      </c>
      <c r="BL150" s="24" t="s">
        <v>162</v>
      </c>
      <c r="BM150" s="24" t="s">
        <v>709</v>
      </c>
    </row>
    <row r="151" spans="2:65" s="1" customFormat="1" ht="16.5" customHeight="1">
      <c r="B151" s="41"/>
      <c r="C151" s="248" t="s">
        <v>9</v>
      </c>
      <c r="D151" s="248" t="s">
        <v>208</v>
      </c>
      <c r="E151" s="249" t="s">
        <v>710</v>
      </c>
      <c r="F151" s="250" t="s">
        <v>711</v>
      </c>
      <c r="G151" s="251" t="s">
        <v>326</v>
      </c>
      <c r="H151" s="252">
        <v>2</v>
      </c>
      <c r="I151" s="253"/>
      <c r="J151" s="254">
        <f>ROUND(I151*H151,2)</f>
        <v>0</v>
      </c>
      <c r="K151" s="250" t="s">
        <v>161</v>
      </c>
      <c r="L151" s="255"/>
      <c r="M151" s="256" t="s">
        <v>21</v>
      </c>
      <c r="N151" s="257" t="s">
        <v>47</v>
      </c>
      <c r="O151" s="42"/>
      <c r="P151" s="212">
        <f>O151*H151</f>
        <v>0</v>
      </c>
      <c r="Q151" s="212">
        <v>0.006</v>
      </c>
      <c r="R151" s="212">
        <f>Q151*H151</f>
        <v>0.012</v>
      </c>
      <c r="S151" s="212">
        <v>0</v>
      </c>
      <c r="T151" s="213">
        <f>S151*H151</f>
        <v>0</v>
      </c>
      <c r="AR151" s="24" t="s">
        <v>202</v>
      </c>
      <c r="AT151" s="24" t="s">
        <v>208</v>
      </c>
      <c r="AU151" s="24" t="s">
        <v>163</v>
      </c>
      <c r="AY151" s="24" t="s">
        <v>153</v>
      </c>
      <c r="BE151" s="214">
        <f>IF(N151="základní",J151,0)</f>
        <v>0</v>
      </c>
      <c r="BF151" s="214">
        <f>IF(N151="snížená",J151,0)</f>
        <v>0</v>
      </c>
      <c r="BG151" s="214">
        <f>IF(N151="zákl. přenesená",J151,0)</f>
        <v>0</v>
      </c>
      <c r="BH151" s="214">
        <f>IF(N151="sníž. přenesená",J151,0)</f>
        <v>0</v>
      </c>
      <c r="BI151" s="214">
        <f>IF(N151="nulová",J151,0)</f>
        <v>0</v>
      </c>
      <c r="BJ151" s="24" t="s">
        <v>83</v>
      </c>
      <c r="BK151" s="214">
        <f>ROUND(I151*H151,2)</f>
        <v>0</v>
      </c>
      <c r="BL151" s="24" t="s">
        <v>162</v>
      </c>
      <c r="BM151" s="24" t="s">
        <v>712</v>
      </c>
    </row>
    <row r="152" spans="2:51" s="13" customFormat="1" ht="13.5">
      <c r="B152" s="226"/>
      <c r="C152" s="227"/>
      <c r="D152" s="217" t="s">
        <v>165</v>
      </c>
      <c r="E152" s="228" t="s">
        <v>21</v>
      </c>
      <c r="F152" s="229" t="s">
        <v>713</v>
      </c>
      <c r="G152" s="227"/>
      <c r="H152" s="230">
        <v>2</v>
      </c>
      <c r="I152" s="231"/>
      <c r="J152" s="227"/>
      <c r="K152" s="227"/>
      <c r="L152" s="232"/>
      <c r="M152" s="233"/>
      <c r="N152" s="234"/>
      <c r="O152" s="234"/>
      <c r="P152" s="234"/>
      <c r="Q152" s="234"/>
      <c r="R152" s="234"/>
      <c r="S152" s="234"/>
      <c r="T152" s="235"/>
      <c r="AT152" s="236" t="s">
        <v>165</v>
      </c>
      <c r="AU152" s="236" t="s">
        <v>163</v>
      </c>
      <c r="AV152" s="13" t="s">
        <v>85</v>
      </c>
      <c r="AW152" s="13" t="s">
        <v>41</v>
      </c>
      <c r="AX152" s="13" t="s">
        <v>83</v>
      </c>
      <c r="AY152" s="236" t="s">
        <v>153</v>
      </c>
    </row>
    <row r="153" spans="2:63" s="11" customFormat="1" ht="22.35" customHeight="1">
      <c r="B153" s="187"/>
      <c r="C153" s="188"/>
      <c r="D153" s="189" t="s">
        <v>75</v>
      </c>
      <c r="E153" s="201" t="s">
        <v>450</v>
      </c>
      <c r="F153" s="201" t="s">
        <v>451</v>
      </c>
      <c r="G153" s="188"/>
      <c r="H153" s="188"/>
      <c r="I153" s="191"/>
      <c r="J153" s="202">
        <f>BK153</f>
        <v>0</v>
      </c>
      <c r="K153" s="188"/>
      <c r="L153" s="193"/>
      <c r="M153" s="194"/>
      <c r="N153" s="195"/>
      <c r="O153" s="195"/>
      <c r="P153" s="196">
        <f>P154</f>
        <v>0</v>
      </c>
      <c r="Q153" s="195"/>
      <c r="R153" s="196">
        <f>R154</f>
        <v>0</v>
      </c>
      <c r="S153" s="195"/>
      <c r="T153" s="197">
        <f>T154</f>
        <v>0</v>
      </c>
      <c r="AR153" s="198" t="s">
        <v>83</v>
      </c>
      <c r="AT153" s="199" t="s">
        <v>75</v>
      </c>
      <c r="AU153" s="199" t="s">
        <v>85</v>
      </c>
      <c r="AY153" s="198" t="s">
        <v>153</v>
      </c>
      <c r="BK153" s="200">
        <f>BK154</f>
        <v>0</v>
      </c>
    </row>
    <row r="154" spans="2:65" s="1" customFormat="1" ht="25.5" customHeight="1">
      <c r="B154" s="41"/>
      <c r="C154" s="203" t="s">
        <v>284</v>
      </c>
      <c r="D154" s="203" t="s">
        <v>157</v>
      </c>
      <c r="E154" s="204" t="s">
        <v>465</v>
      </c>
      <c r="F154" s="205" t="s">
        <v>466</v>
      </c>
      <c r="G154" s="206" t="s">
        <v>211</v>
      </c>
      <c r="H154" s="207">
        <v>22.669</v>
      </c>
      <c r="I154" s="208"/>
      <c r="J154" s="209">
        <f>ROUND(I154*H154,2)</f>
        <v>0</v>
      </c>
      <c r="K154" s="205" t="s">
        <v>161</v>
      </c>
      <c r="L154" s="61"/>
      <c r="M154" s="210" t="s">
        <v>21</v>
      </c>
      <c r="N154" s="258" t="s">
        <v>47</v>
      </c>
      <c r="O154" s="259"/>
      <c r="P154" s="260">
        <f>O154*H154</f>
        <v>0</v>
      </c>
      <c r="Q154" s="260">
        <v>0</v>
      </c>
      <c r="R154" s="260">
        <f>Q154*H154</f>
        <v>0</v>
      </c>
      <c r="S154" s="260">
        <v>0</v>
      </c>
      <c r="T154" s="261">
        <f>S154*H154</f>
        <v>0</v>
      </c>
      <c r="AR154" s="24" t="s">
        <v>162</v>
      </c>
      <c r="AT154" s="24" t="s">
        <v>157</v>
      </c>
      <c r="AU154" s="24" t="s">
        <v>163</v>
      </c>
      <c r="AY154" s="24" t="s">
        <v>153</v>
      </c>
      <c r="BE154" s="214">
        <f>IF(N154="základní",J154,0)</f>
        <v>0</v>
      </c>
      <c r="BF154" s="214">
        <f>IF(N154="snížená",J154,0)</f>
        <v>0</v>
      </c>
      <c r="BG154" s="214">
        <f>IF(N154="zákl. přenesená",J154,0)</f>
        <v>0</v>
      </c>
      <c r="BH154" s="214">
        <f>IF(N154="sníž. přenesená",J154,0)</f>
        <v>0</v>
      </c>
      <c r="BI154" s="214">
        <f>IF(N154="nulová",J154,0)</f>
        <v>0</v>
      </c>
      <c r="BJ154" s="24" t="s">
        <v>83</v>
      </c>
      <c r="BK154" s="214">
        <f>ROUND(I154*H154,2)</f>
        <v>0</v>
      </c>
      <c r="BL154" s="24" t="s">
        <v>162</v>
      </c>
      <c r="BM154" s="24" t="s">
        <v>467</v>
      </c>
    </row>
    <row r="155" spans="2:12" s="1" customFormat="1" ht="6.95" customHeight="1">
      <c r="B155" s="56"/>
      <c r="C155" s="57"/>
      <c r="D155" s="57"/>
      <c r="E155" s="57"/>
      <c r="F155" s="57"/>
      <c r="G155" s="57"/>
      <c r="H155" s="57"/>
      <c r="I155" s="148"/>
      <c r="J155" s="57"/>
      <c r="K155" s="57"/>
      <c r="L155" s="61"/>
    </row>
  </sheetData>
  <sheetProtection algorithmName="SHA-512" hashValue="8TdgIGAfI1k2fi7fA7x5b8w+POnd5yzH/Uh9K7gMcwrUTc6ATQMT1sGcMQc7M26QZo3K/ywlR9GzhjbQHpxTBg==" saltValue="OXWNcfWU6JrWgVg9axIfEzd325gpp3lAUdiOqkR7J+mT3EPfUi/iX/tO2TmmVmeal23s5wM6dxh/mWotySx6kQ==" spinCount="100000" sheet="1" objects="1" scenarios="1" formatColumns="0" formatRows="0" autoFilter="0"/>
  <autoFilter ref="C95:K154"/>
  <mergeCells count="13">
    <mergeCell ref="E88:H88"/>
    <mergeCell ref="G1:H1"/>
    <mergeCell ref="L2:V2"/>
    <mergeCell ref="E49:H49"/>
    <mergeCell ref="E51:H51"/>
    <mergeCell ref="J55:J56"/>
    <mergeCell ref="E84:H84"/>
    <mergeCell ref="E86:H86"/>
    <mergeCell ref="E7:H7"/>
    <mergeCell ref="E9:H9"/>
    <mergeCell ref="E11:H11"/>
    <mergeCell ref="E26:H26"/>
    <mergeCell ref="E47:H47"/>
  </mergeCells>
  <hyperlinks>
    <hyperlink ref="F1:G1" location="C2" display="1) Krycí list soupisu"/>
    <hyperlink ref="G1:H1" location="C58" display="2) Rekapitulace"/>
    <hyperlink ref="J1" location="C95" display="3) Soupis prací"/>
    <hyperlink ref="L1:V1" location="'Rekapitulace stavby'!C2" display="Rekapitulace stavby"/>
  </hyperlinks>
  <printOptions/>
  <pageMargins left="0.5905511811023623" right="0.5905511811023623" top="0.5905511811023623" bottom="0.5905511811023623" header="0" footer="0"/>
  <pageSetup fitToHeight="0" fitToWidth="1" horizontalDpi="600" verticalDpi="600" orientation="portrait" paperSize="9" scale="72"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10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21"/>
      <c r="C1" s="121"/>
      <c r="D1" s="122" t="s">
        <v>1</v>
      </c>
      <c r="E1" s="121"/>
      <c r="F1" s="123" t="s">
        <v>105</v>
      </c>
      <c r="G1" s="390" t="s">
        <v>106</v>
      </c>
      <c r="H1" s="390"/>
      <c r="I1" s="124"/>
      <c r="J1" s="123" t="s">
        <v>107</v>
      </c>
      <c r="K1" s="122" t="s">
        <v>108</v>
      </c>
      <c r="L1" s="123" t="s">
        <v>109</v>
      </c>
      <c r="M1" s="123"/>
      <c r="N1" s="123"/>
      <c r="O1" s="123"/>
      <c r="P1" s="123"/>
      <c r="Q1" s="123"/>
      <c r="R1" s="123"/>
      <c r="S1" s="123"/>
      <c r="T1" s="12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48"/>
      <c r="M2" s="348"/>
      <c r="N2" s="348"/>
      <c r="O2" s="348"/>
      <c r="P2" s="348"/>
      <c r="Q2" s="348"/>
      <c r="R2" s="348"/>
      <c r="S2" s="348"/>
      <c r="T2" s="348"/>
      <c r="U2" s="348"/>
      <c r="V2" s="348"/>
      <c r="AT2" s="24" t="s">
        <v>104</v>
      </c>
    </row>
    <row r="3" spans="2:46" ht="6.95" customHeight="1">
      <c r="B3" s="25"/>
      <c r="C3" s="26"/>
      <c r="D3" s="26"/>
      <c r="E3" s="26"/>
      <c r="F3" s="26"/>
      <c r="G3" s="26"/>
      <c r="H3" s="26"/>
      <c r="I3" s="125"/>
      <c r="J3" s="26"/>
      <c r="K3" s="27"/>
      <c r="AT3" s="24" t="s">
        <v>85</v>
      </c>
    </row>
    <row r="4" spans="2:46" ht="36.95" customHeight="1">
      <c r="B4" s="28"/>
      <c r="C4" s="29"/>
      <c r="D4" s="30" t="s">
        <v>110</v>
      </c>
      <c r="E4" s="29"/>
      <c r="F4" s="29"/>
      <c r="G4" s="29"/>
      <c r="H4" s="29"/>
      <c r="I4" s="126"/>
      <c r="J4" s="29"/>
      <c r="K4" s="31"/>
      <c r="M4" s="32" t="s">
        <v>12</v>
      </c>
      <c r="AT4" s="24" t="s">
        <v>6</v>
      </c>
    </row>
    <row r="5" spans="2:11" ht="6.95" customHeight="1">
      <c r="B5" s="28"/>
      <c r="C5" s="29"/>
      <c r="D5" s="29"/>
      <c r="E5" s="29"/>
      <c r="F5" s="29"/>
      <c r="G5" s="29"/>
      <c r="H5" s="29"/>
      <c r="I5" s="126"/>
      <c r="J5" s="29"/>
      <c r="K5" s="31"/>
    </row>
    <row r="6" spans="2:11" ht="13.5">
      <c r="B6" s="28"/>
      <c r="C6" s="29"/>
      <c r="D6" s="37" t="s">
        <v>18</v>
      </c>
      <c r="E6" s="29"/>
      <c r="F6" s="29"/>
      <c r="G6" s="29"/>
      <c r="H6" s="29"/>
      <c r="I6" s="126"/>
      <c r="J6" s="29"/>
      <c r="K6" s="31"/>
    </row>
    <row r="7" spans="2:11" ht="16.5" customHeight="1">
      <c r="B7" s="28"/>
      <c r="C7" s="29"/>
      <c r="D7" s="29"/>
      <c r="E7" s="382" t="str">
        <f>'Rekapitulace stavby'!K6</f>
        <v>II/268 x III/2683 Malobratřice, úprava nehodové křižovatky</v>
      </c>
      <c r="F7" s="383"/>
      <c r="G7" s="383"/>
      <c r="H7" s="383"/>
      <c r="I7" s="126"/>
      <c r="J7" s="29"/>
      <c r="K7" s="31"/>
    </row>
    <row r="8" spans="2:11" ht="13.5">
      <c r="B8" s="28"/>
      <c r="C8" s="29"/>
      <c r="D8" s="37" t="s">
        <v>111</v>
      </c>
      <c r="E8" s="29"/>
      <c r="F8" s="29"/>
      <c r="G8" s="29"/>
      <c r="H8" s="29"/>
      <c r="I8" s="126"/>
      <c r="J8" s="29"/>
      <c r="K8" s="31"/>
    </row>
    <row r="9" spans="2:11" s="1" customFormat="1" ht="16.5" customHeight="1">
      <c r="B9" s="41"/>
      <c r="C9" s="42"/>
      <c r="D9" s="42"/>
      <c r="E9" s="382" t="s">
        <v>631</v>
      </c>
      <c r="F9" s="384"/>
      <c r="G9" s="384"/>
      <c r="H9" s="384"/>
      <c r="I9" s="127"/>
      <c r="J9" s="42"/>
      <c r="K9" s="45"/>
    </row>
    <row r="10" spans="2:11" s="1" customFormat="1" ht="13.5">
      <c r="B10" s="41"/>
      <c r="C10" s="42"/>
      <c r="D10" s="37" t="s">
        <v>113</v>
      </c>
      <c r="E10" s="42"/>
      <c r="F10" s="42"/>
      <c r="G10" s="42"/>
      <c r="H10" s="42"/>
      <c r="I10" s="127"/>
      <c r="J10" s="42"/>
      <c r="K10" s="45"/>
    </row>
    <row r="11" spans="2:11" s="1" customFormat="1" ht="36.95" customHeight="1">
      <c r="B11" s="41"/>
      <c r="C11" s="42"/>
      <c r="D11" s="42"/>
      <c r="E11" s="385" t="s">
        <v>714</v>
      </c>
      <c r="F11" s="384"/>
      <c r="G11" s="384"/>
      <c r="H11" s="384"/>
      <c r="I11" s="127"/>
      <c r="J11" s="42"/>
      <c r="K11" s="45"/>
    </row>
    <row r="12" spans="2:11" s="1" customFormat="1" ht="13.5">
      <c r="B12" s="41"/>
      <c r="C12" s="42"/>
      <c r="D12" s="42"/>
      <c r="E12" s="42"/>
      <c r="F12" s="42"/>
      <c r="G12" s="42"/>
      <c r="H12" s="42"/>
      <c r="I12" s="127"/>
      <c r="J12" s="42"/>
      <c r="K12" s="45"/>
    </row>
    <row r="13" spans="2:11" s="1" customFormat="1" ht="14.45" customHeight="1">
      <c r="B13" s="41"/>
      <c r="C13" s="42"/>
      <c r="D13" s="37" t="s">
        <v>20</v>
      </c>
      <c r="E13" s="42"/>
      <c r="F13" s="35" t="s">
        <v>21</v>
      </c>
      <c r="G13" s="42"/>
      <c r="H13" s="42"/>
      <c r="I13" s="128" t="s">
        <v>22</v>
      </c>
      <c r="J13" s="35" t="s">
        <v>21</v>
      </c>
      <c r="K13" s="45"/>
    </row>
    <row r="14" spans="2:11" s="1" customFormat="1" ht="14.45" customHeight="1">
      <c r="B14" s="41"/>
      <c r="C14" s="42"/>
      <c r="D14" s="37" t="s">
        <v>23</v>
      </c>
      <c r="E14" s="42"/>
      <c r="F14" s="35" t="s">
        <v>24</v>
      </c>
      <c r="G14" s="42"/>
      <c r="H14" s="42"/>
      <c r="I14" s="128" t="s">
        <v>25</v>
      </c>
      <c r="J14" s="129" t="str">
        <f>'Rekapitulace stavby'!AN8</f>
        <v>19. 2. 2018</v>
      </c>
      <c r="K14" s="45"/>
    </row>
    <row r="15" spans="2:11" s="1" customFormat="1" ht="10.9" customHeight="1">
      <c r="B15" s="41"/>
      <c r="C15" s="42"/>
      <c r="D15" s="42"/>
      <c r="E15" s="42"/>
      <c r="F15" s="42"/>
      <c r="G15" s="42"/>
      <c r="H15" s="42"/>
      <c r="I15" s="127"/>
      <c r="J15" s="42"/>
      <c r="K15" s="45"/>
    </row>
    <row r="16" spans="2:11" s="1" customFormat="1" ht="14.45" customHeight="1">
      <c r="B16" s="41"/>
      <c r="C16" s="42"/>
      <c r="D16" s="37" t="s">
        <v>27</v>
      </c>
      <c r="E16" s="42"/>
      <c r="F16" s="42"/>
      <c r="G16" s="42"/>
      <c r="H16" s="42"/>
      <c r="I16" s="128" t="s">
        <v>28</v>
      </c>
      <c r="J16" s="35" t="s">
        <v>29</v>
      </c>
      <c r="K16" s="45"/>
    </row>
    <row r="17" spans="2:11" s="1" customFormat="1" ht="18" customHeight="1">
      <c r="B17" s="41"/>
      <c r="C17" s="42"/>
      <c r="D17" s="42"/>
      <c r="E17" s="35" t="s">
        <v>30</v>
      </c>
      <c r="F17" s="42"/>
      <c r="G17" s="42"/>
      <c r="H17" s="42"/>
      <c r="I17" s="128" t="s">
        <v>31</v>
      </c>
      <c r="J17" s="35" t="s">
        <v>32</v>
      </c>
      <c r="K17" s="45"/>
    </row>
    <row r="18" spans="2:11" s="1" customFormat="1" ht="6.95" customHeight="1">
      <c r="B18" s="41"/>
      <c r="C18" s="42"/>
      <c r="D18" s="42"/>
      <c r="E18" s="42"/>
      <c r="F18" s="42"/>
      <c r="G18" s="42"/>
      <c r="H18" s="42"/>
      <c r="I18" s="127"/>
      <c r="J18" s="42"/>
      <c r="K18" s="45"/>
    </row>
    <row r="19" spans="2:11" s="1" customFormat="1" ht="14.45" customHeight="1">
      <c r="B19" s="41"/>
      <c r="C19" s="42"/>
      <c r="D19" s="37" t="s">
        <v>33</v>
      </c>
      <c r="E19" s="42"/>
      <c r="F19" s="42"/>
      <c r="G19" s="42"/>
      <c r="H19" s="42"/>
      <c r="I19" s="128" t="s">
        <v>28</v>
      </c>
      <c r="J19" s="35" t="str">
        <f>IF('Rekapitulace stavby'!AN13="Vyplň údaj","",IF('Rekapitulace stavby'!AN13="","",'Rekapitulace stavby'!AN13))</f>
        <v/>
      </c>
      <c r="K19" s="45"/>
    </row>
    <row r="20" spans="2:11" s="1" customFormat="1" ht="18" customHeight="1">
      <c r="B20" s="41"/>
      <c r="C20" s="42"/>
      <c r="D20" s="42"/>
      <c r="E20" s="35" t="str">
        <f>IF('Rekapitulace stavby'!E14="Vyplň údaj","",IF('Rekapitulace stavby'!E14="","",'Rekapitulace stavby'!E14))</f>
        <v/>
      </c>
      <c r="F20" s="42"/>
      <c r="G20" s="42"/>
      <c r="H20" s="42"/>
      <c r="I20" s="128" t="s">
        <v>31</v>
      </c>
      <c r="J20" s="35" t="str">
        <f>IF('Rekapitulace stavby'!AN14="Vyplň údaj","",IF('Rekapitulace stavby'!AN14="","",'Rekapitulace stavby'!AN14))</f>
        <v/>
      </c>
      <c r="K20" s="45"/>
    </row>
    <row r="21" spans="2:11" s="1" customFormat="1" ht="6.95" customHeight="1">
      <c r="B21" s="41"/>
      <c r="C21" s="42"/>
      <c r="D21" s="42"/>
      <c r="E21" s="42"/>
      <c r="F21" s="42"/>
      <c r="G21" s="42"/>
      <c r="H21" s="42"/>
      <c r="I21" s="127"/>
      <c r="J21" s="42"/>
      <c r="K21" s="45"/>
    </row>
    <row r="22" spans="2:11" s="1" customFormat="1" ht="14.45" customHeight="1">
      <c r="B22" s="41"/>
      <c r="C22" s="42"/>
      <c r="D22" s="37" t="s">
        <v>35</v>
      </c>
      <c r="E22" s="42"/>
      <c r="F22" s="42"/>
      <c r="G22" s="42"/>
      <c r="H22" s="42"/>
      <c r="I22" s="128" t="s">
        <v>28</v>
      </c>
      <c r="J22" s="35" t="s">
        <v>36</v>
      </c>
      <c r="K22" s="45"/>
    </row>
    <row r="23" spans="2:11" s="1" customFormat="1" ht="18" customHeight="1">
      <c r="B23" s="41"/>
      <c r="C23" s="42"/>
      <c r="D23" s="42"/>
      <c r="E23" s="35" t="s">
        <v>37</v>
      </c>
      <c r="F23" s="42"/>
      <c r="G23" s="42"/>
      <c r="H23" s="42"/>
      <c r="I23" s="128" t="s">
        <v>31</v>
      </c>
      <c r="J23" s="35" t="s">
        <v>38</v>
      </c>
      <c r="K23" s="45"/>
    </row>
    <row r="24" spans="2:11" s="1" customFormat="1" ht="6.95" customHeight="1">
      <c r="B24" s="41"/>
      <c r="C24" s="42"/>
      <c r="D24" s="42"/>
      <c r="E24" s="42"/>
      <c r="F24" s="42"/>
      <c r="G24" s="42"/>
      <c r="H24" s="42"/>
      <c r="I24" s="127"/>
      <c r="J24" s="42"/>
      <c r="K24" s="45"/>
    </row>
    <row r="25" spans="2:11" s="1" customFormat="1" ht="14.45" customHeight="1">
      <c r="B25" s="41"/>
      <c r="C25" s="42"/>
      <c r="D25" s="37" t="s">
        <v>39</v>
      </c>
      <c r="E25" s="42"/>
      <c r="F25" s="42"/>
      <c r="G25" s="42"/>
      <c r="H25" s="42"/>
      <c r="I25" s="127"/>
      <c r="J25" s="42"/>
      <c r="K25" s="45"/>
    </row>
    <row r="26" spans="2:11" s="7" customFormat="1" ht="228" customHeight="1">
      <c r="B26" s="130"/>
      <c r="C26" s="131"/>
      <c r="D26" s="131"/>
      <c r="E26" s="361" t="s">
        <v>115</v>
      </c>
      <c r="F26" s="361"/>
      <c r="G26" s="361"/>
      <c r="H26" s="361"/>
      <c r="I26" s="132"/>
      <c r="J26" s="131"/>
      <c r="K26" s="133"/>
    </row>
    <row r="27" spans="2:11" s="1" customFormat="1" ht="6.95" customHeight="1">
      <c r="B27" s="41"/>
      <c r="C27" s="42"/>
      <c r="D27" s="42"/>
      <c r="E27" s="42"/>
      <c r="F27" s="42"/>
      <c r="G27" s="42"/>
      <c r="H27" s="42"/>
      <c r="I27" s="127"/>
      <c r="J27" s="42"/>
      <c r="K27" s="45"/>
    </row>
    <row r="28" spans="2:11" s="1" customFormat="1" ht="6.95" customHeight="1">
      <c r="B28" s="41"/>
      <c r="C28" s="42"/>
      <c r="D28" s="85"/>
      <c r="E28" s="85"/>
      <c r="F28" s="85"/>
      <c r="G28" s="85"/>
      <c r="H28" s="85"/>
      <c r="I28" s="134"/>
      <c r="J28" s="85"/>
      <c r="K28" s="135"/>
    </row>
    <row r="29" spans="2:11" s="1" customFormat="1" ht="25.35" customHeight="1">
      <c r="B29" s="41"/>
      <c r="C29" s="42"/>
      <c r="D29" s="136" t="s">
        <v>42</v>
      </c>
      <c r="E29" s="42"/>
      <c r="F29" s="42"/>
      <c r="G29" s="42"/>
      <c r="H29" s="42"/>
      <c r="I29" s="127"/>
      <c r="J29" s="137">
        <f>ROUND(J85,2)</f>
        <v>0</v>
      </c>
      <c r="K29" s="45"/>
    </row>
    <row r="30" spans="2:11" s="1" customFormat="1" ht="6.95" customHeight="1">
      <c r="B30" s="41"/>
      <c r="C30" s="42"/>
      <c r="D30" s="85"/>
      <c r="E30" s="85"/>
      <c r="F30" s="85"/>
      <c r="G30" s="85"/>
      <c r="H30" s="85"/>
      <c r="I30" s="134"/>
      <c r="J30" s="85"/>
      <c r="K30" s="135"/>
    </row>
    <row r="31" spans="2:11" s="1" customFormat="1" ht="14.45" customHeight="1">
      <c r="B31" s="41"/>
      <c r="C31" s="42"/>
      <c r="D31" s="42"/>
      <c r="E31" s="42"/>
      <c r="F31" s="46" t="s">
        <v>44</v>
      </c>
      <c r="G31" s="42"/>
      <c r="H31" s="42"/>
      <c r="I31" s="138" t="s">
        <v>43</v>
      </c>
      <c r="J31" s="46" t="s">
        <v>45</v>
      </c>
      <c r="K31" s="45"/>
    </row>
    <row r="32" spans="2:11" s="1" customFormat="1" ht="14.45" customHeight="1">
      <c r="B32" s="41"/>
      <c r="C32" s="42"/>
      <c r="D32" s="49" t="s">
        <v>46</v>
      </c>
      <c r="E32" s="49" t="s">
        <v>47</v>
      </c>
      <c r="F32" s="139">
        <f>ROUND(SUM(BE85:BE101),2)</f>
        <v>0</v>
      </c>
      <c r="G32" s="42"/>
      <c r="H32" s="42"/>
      <c r="I32" s="140">
        <v>0.21</v>
      </c>
      <c r="J32" s="139">
        <f>ROUND(ROUND((SUM(BE85:BE101)),2)*I32,2)</f>
        <v>0</v>
      </c>
      <c r="K32" s="45"/>
    </row>
    <row r="33" spans="2:11" s="1" customFormat="1" ht="14.45" customHeight="1">
      <c r="B33" s="41"/>
      <c r="C33" s="42"/>
      <c r="D33" s="42"/>
      <c r="E33" s="49" t="s">
        <v>48</v>
      </c>
      <c r="F33" s="139">
        <f>ROUND(SUM(BF85:BF101),2)</f>
        <v>0</v>
      </c>
      <c r="G33" s="42"/>
      <c r="H33" s="42"/>
      <c r="I33" s="140">
        <v>0.15</v>
      </c>
      <c r="J33" s="139">
        <f>ROUND(ROUND((SUM(BF85:BF101)),2)*I33,2)</f>
        <v>0</v>
      </c>
      <c r="K33" s="45"/>
    </row>
    <row r="34" spans="2:11" s="1" customFormat="1" ht="14.45" customHeight="1" hidden="1">
      <c r="B34" s="41"/>
      <c r="C34" s="42"/>
      <c r="D34" s="42"/>
      <c r="E34" s="49" t="s">
        <v>49</v>
      </c>
      <c r="F34" s="139">
        <f>ROUND(SUM(BG85:BG101),2)</f>
        <v>0</v>
      </c>
      <c r="G34" s="42"/>
      <c r="H34" s="42"/>
      <c r="I34" s="140">
        <v>0.21</v>
      </c>
      <c r="J34" s="139">
        <v>0</v>
      </c>
      <c r="K34" s="45"/>
    </row>
    <row r="35" spans="2:11" s="1" customFormat="1" ht="14.45" customHeight="1" hidden="1">
      <c r="B35" s="41"/>
      <c r="C35" s="42"/>
      <c r="D35" s="42"/>
      <c r="E35" s="49" t="s">
        <v>50</v>
      </c>
      <c r="F35" s="139">
        <f>ROUND(SUM(BH85:BH101),2)</f>
        <v>0</v>
      </c>
      <c r="G35" s="42"/>
      <c r="H35" s="42"/>
      <c r="I35" s="140">
        <v>0.15</v>
      </c>
      <c r="J35" s="139">
        <v>0</v>
      </c>
      <c r="K35" s="45"/>
    </row>
    <row r="36" spans="2:11" s="1" customFormat="1" ht="14.45" customHeight="1" hidden="1">
      <c r="B36" s="41"/>
      <c r="C36" s="42"/>
      <c r="D36" s="42"/>
      <c r="E36" s="49" t="s">
        <v>51</v>
      </c>
      <c r="F36" s="139">
        <f>ROUND(SUM(BI85:BI101),2)</f>
        <v>0</v>
      </c>
      <c r="G36" s="42"/>
      <c r="H36" s="42"/>
      <c r="I36" s="140">
        <v>0</v>
      </c>
      <c r="J36" s="139">
        <v>0</v>
      </c>
      <c r="K36" s="45"/>
    </row>
    <row r="37" spans="2:11" s="1" customFormat="1" ht="6.95" customHeight="1">
      <c r="B37" s="41"/>
      <c r="C37" s="42"/>
      <c r="D37" s="42"/>
      <c r="E37" s="42"/>
      <c r="F37" s="42"/>
      <c r="G37" s="42"/>
      <c r="H37" s="42"/>
      <c r="I37" s="127"/>
      <c r="J37" s="42"/>
      <c r="K37" s="45"/>
    </row>
    <row r="38" spans="2:11" s="1" customFormat="1" ht="25.35" customHeight="1">
      <c r="B38" s="41"/>
      <c r="C38" s="141"/>
      <c r="D38" s="142" t="s">
        <v>52</v>
      </c>
      <c r="E38" s="79"/>
      <c r="F38" s="79"/>
      <c r="G38" s="143" t="s">
        <v>53</v>
      </c>
      <c r="H38" s="144" t="s">
        <v>54</v>
      </c>
      <c r="I38" s="145"/>
      <c r="J38" s="146">
        <f>SUM(J29:J36)</f>
        <v>0</v>
      </c>
      <c r="K38" s="147"/>
    </row>
    <row r="39" spans="2:11" s="1" customFormat="1" ht="14.45" customHeight="1">
      <c r="B39" s="56"/>
      <c r="C39" s="57"/>
      <c r="D39" s="57"/>
      <c r="E39" s="57"/>
      <c r="F39" s="57"/>
      <c r="G39" s="57"/>
      <c r="H39" s="57"/>
      <c r="I39" s="148"/>
      <c r="J39" s="57"/>
      <c r="K39" s="58"/>
    </row>
    <row r="43" spans="2:11" s="1" customFormat="1" ht="6.95" customHeight="1">
      <c r="B43" s="149"/>
      <c r="C43" s="150"/>
      <c r="D43" s="150"/>
      <c r="E43" s="150"/>
      <c r="F43" s="150"/>
      <c r="G43" s="150"/>
      <c r="H43" s="150"/>
      <c r="I43" s="151"/>
      <c r="J43" s="150"/>
      <c r="K43" s="152"/>
    </row>
    <row r="44" spans="2:11" s="1" customFormat="1" ht="36.95" customHeight="1">
      <c r="B44" s="41"/>
      <c r="C44" s="30" t="s">
        <v>116</v>
      </c>
      <c r="D44" s="42"/>
      <c r="E44" s="42"/>
      <c r="F44" s="42"/>
      <c r="G44" s="42"/>
      <c r="H44" s="42"/>
      <c r="I44" s="127"/>
      <c r="J44" s="42"/>
      <c r="K44" s="45"/>
    </row>
    <row r="45" spans="2:11" s="1" customFormat="1" ht="6.95" customHeight="1">
      <c r="B45" s="41"/>
      <c r="C45" s="42"/>
      <c r="D45" s="42"/>
      <c r="E45" s="42"/>
      <c r="F45" s="42"/>
      <c r="G45" s="42"/>
      <c r="H45" s="42"/>
      <c r="I45" s="127"/>
      <c r="J45" s="42"/>
      <c r="K45" s="45"/>
    </row>
    <row r="46" spans="2:11" s="1" customFormat="1" ht="14.45" customHeight="1">
      <c r="B46" s="41"/>
      <c r="C46" s="37" t="s">
        <v>18</v>
      </c>
      <c r="D46" s="42"/>
      <c r="E46" s="42"/>
      <c r="F46" s="42"/>
      <c r="G46" s="42"/>
      <c r="H46" s="42"/>
      <c r="I46" s="127"/>
      <c r="J46" s="42"/>
      <c r="K46" s="45"/>
    </row>
    <row r="47" spans="2:11" s="1" customFormat="1" ht="16.5" customHeight="1">
      <c r="B47" s="41"/>
      <c r="C47" s="42"/>
      <c r="D47" s="42"/>
      <c r="E47" s="382" t="str">
        <f>E7</f>
        <v>II/268 x III/2683 Malobratřice, úprava nehodové křižovatky</v>
      </c>
      <c r="F47" s="383"/>
      <c r="G47" s="383"/>
      <c r="H47" s="383"/>
      <c r="I47" s="127"/>
      <c r="J47" s="42"/>
      <c r="K47" s="45"/>
    </row>
    <row r="48" spans="2:11" ht="13.5">
      <c r="B48" s="28"/>
      <c r="C48" s="37" t="s">
        <v>111</v>
      </c>
      <c r="D48" s="29"/>
      <c r="E48" s="29"/>
      <c r="F48" s="29"/>
      <c r="G48" s="29"/>
      <c r="H48" s="29"/>
      <c r="I48" s="126"/>
      <c r="J48" s="29"/>
      <c r="K48" s="31"/>
    </row>
    <row r="49" spans="2:11" s="1" customFormat="1" ht="16.5" customHeight="1">
      <c r="B49" s="41"/>
      <c r="C49" s="42"/>
      <c r="D49" s="42"/>
      <c r="E49" s="382" t="s">
        <v>631</v>
      </c>
      <c r="F49" s="384"/>
      <c r="G49" s="384"/>
      <c r="H49" s="384"/>
      <c r="I49" s="127"/>
      <c r="J49" s="42"/>
      <c r="K49" s="45"/>
    </row>
    <row r="50" spans="2:11" s="1" customFormat="1" ht="14.45" customHeight="1">
      <c r="B50" s="41"/>
      <c r="C50" s="37" t="s">
        <v>113</v>
      </c>
      <c r="D50" s="42"/>
      <c r="E50" s="42"/>
      <c r="F50" s="42"/>
      <c r="G50" s="42"/>
      <c r="H50" s="42"/>
      <c r="I50" s="127"/>
      <c r="J50" s="42"/>
      <c r="K50" s="45"/>
    </row>
    <row r="51" spans="2:11" s="1" customFormat="1" ht="17.25" customHeight="1">
      <c r="B51" s="41"/>
      <c r="C51" s="42"/>
      <c r="D51" s="42"/>
      <c r="E51" s="385" t="str">
        <f>E11</f>
        <v>VoN.B - Vedlejší a ostatní náklady</v>
      </c>
      <c r="F51" s="384"/>
      <c r="G51" s="384"/>
      <c r="H51" s="384"/>
      <c r="I51" s="127"/>
      <c r="J51" s="42"/>
      <c r="K51" s="45"/>
    </row>
    <row r="52" spans="2:11" s="1" customFormat="1" ht="6.95" customHeight="1">
      <c r="B52" s="41"/>
      <c r="C52" s="42"/>
      <c r="D52" s="42"/>
      <c r="E52" s="42"/>
      <c r="F52" s="42"/>
      <c r="G52" s="42"/>
      <c r="H52" s="42"/>
      <c r="I52" s="127"/>
      <c r="J52" s="42"/>
      <c r="K52" s="45"/>
    </row>
    <row r="53" spans="2:11" s="1" customFormat="1" ht="18" customHeight="1">
      <c r="B53" s="41"/>
      <c r="C53" s="37" t="s">
        <v>23</v>
      </c>
      <c r="D53" s="42"/>
      <c r="E53" s="42"/>
      <c r="F53" s="35" t="str">
        <f>F14</f>
        <v>Malobratřice</v>
      </c>
      <c r="G53" s="42"/>
      <c r="H53" s="42"/>
      <c r="I53" s="128" t="s">
        <v>25</v>
      </c>
      <c r="J53" s="129" t="str">
        <f>IF(J14="","",J14)</f>
        <v>19. 2. 2018</v>
      </c>
      <c r="K53" s="45"/>
    </row>
    <row r="54" spans="2:11" s="1" customFormat="1" ht="6.95" customHeight="1">
      <c r="B54" s="41"/>
      <c r="C54" s="42"/>
      <c r="D54" s="42"/>
      <c r="E54" s="42"/>
      <c r="F54" s="42"/>
      <c r="G54" s="42"/>
      <c r="H54" s="42"/>
      <c r="I54" s="127"/>
      <c r="J54" s="42"/>
      <c r="K54" s="45"/>
    </row>
    <row r="55" spans="2:11" s="1" customFormat="1" ht="13.5">
      <c r="B55" s="41"/>
      <c r="C55" s="37" t="s">
        <v>27</v>
      </c>
      <c r="D55" s="42"/>
      <c r="E55" s="42"/>
      <c r="F55" s="35" t="str">
        <f>E17</f>
        <v>Krajská správa a údržba silnic Středočeského kraje</v>
      </c>
      <c r="G55" s="42"/>
      <c r="H55" s="42"/>
      <c r="I55" s="128" t="s">
        <v>35</v>
      </c>
      <c r="J55" s="361" t="str">
        <f>E23</f>
        <v>CR Project s.r.o.</v>
      </c>
      <c r="K55" s="45"/>
    </row>
    <row r="56" spans="2:11" s="1" customFormat="1" ht="14.45" customHeight="1">
      <c r="B56" s="41"/>
      <c r="C56" s="37" t="s">
        <v>33</v>
      </c>
      <c r="D56" s="42"/>
      <c r="E56" s="42"/>
      <c r="F56" s="35" t="str">
        <f>IF(E20="","",E20)</f>
        <v/>
      </c>
      <c r="G56" s="42"/>
      <c r="H56" s="42"/>
      <c r="I56" s="127"/>
      <c r="J56" s="386"/>
      <c r="K56" s="45"/>
    </row>
    <row r="57" spans="2:11" s="1" customFormat="1" ht="10.35" customHeight="1">
      <c r="B57" s="41"/>
      <c r="C57" s="42"/>
      <c r="D57" s="42"/>
      <c r="E57" s="42"/>
      <c r="F57" s="42"/>
      <c r="G57" s="42"/>
      <c r="H57" s="42"/>
      <c r="I57" s="127"/>
      <c r="J57" s="42"/>
      <c r="K57" s="45"/>
    </row>
    <row r="58" spans="2:11" s="1" customFormat="1" ht="29.25" customHeight="1">
      <c r="B58" s="41"/>
      <c r="C58" s="153" t="s">
        <v>117</v>
      </c>
      <c r="D58" s="141"/>
      <c r="E58" s="141"/>
      <c r="F58" s="141"/>
      <c r="G58" s="141"/>
      <c r="H58" s="141"/>
      <c r="I58" s="154"/>
      <c r="J58" s="155" t="s">
        <v>118</v>
      </c>
      <c r="K58" s="156"/>
    </row>
    <row r="59" spans="2:11" s="1" customFormat="1" ht="10.35" customHeight="1">
      <c r="B59" s="41"/>
      <c r="C59" s="42"/>
      <c r="D59" s="42"/>
      <c r="E59" s="42"/>
      <c r="F59" s="42"/>
      <c r="G59" s="42"/>
      <c r="H59" s="42"/>
      <c r="I59" s="127"/>
      <c r="J59" s="42"/>
      <c r="K59" s="45"/>
    </row>
    <row r="60" spans="2:47" s="1" customFormat="1" ht="29.25" customHeight="1">
      <c r="B60" s="41"/>
      <c r="C60" s="157" t="s">
        <v>119</v>
      </c>
      <c r="D60" s="42"/>
      <c r="E60" s="42"/>
      <c r="F60" s="42"/>
      <c r="G60" s="42"/>
      <c r="H60" s="42"/>
      <c r="I60" s="127"/>
      <c r="J60" s="137">
        <f>J85</f>
        <v>0</v>
      </c>
      <c r="K60" s="45"/>
      <c r="AU60" s="24" t="s">
        <v>120</v>
      </c>
    </row>
    <row r="61" spans="2:11" s="8" customFormat="1" ht="24.95" customHeight="1">
      <c r="B61" s="158"/>
      <c r="C61" s="159"/>
      <c r="D61" s="160" t="s">
        <v>598</v>
      </c>
      <c r="E61" s="161"/>
      <c r="F61" s="161"/>
      <c r="G61" s="161"/>
      <c r="H61" s="161"/>
      <c r="I61" s="162"/>
      <c r="J61" s="163">
        <f>J86</f>
        <v>0</v>
      </c>
      <c r="K61" s="164"/>
    </row>
    <row r="62" spans="2:11" s="9" customFormat="1" ht="19.9" customHeight="1">
      <c r="B62" s="165"/>
      <c r="C62" s="166"/>
      <c r="D62" s="167" t="s">
        <v>599</v>
      </c>
      <c r="E62" s="168"/>
      <c r="F62" s="168"/>
      <c r="G62" s="168"/>
      <c r="H62" s="168"/>
      <c r="I62" s="169"/>
      <c r="J62" s="170">
        <f>J87</f>
        <v>0</v>
      </c>
      <c r="K62" s="171"/>
    </row>
    <row r="63" spans="2:11" s="9" customFormat="1" ht="19.9" customHeight="1">
      <c r="B63" s="165"/>
      <c r="C63" s="166"/>
      <c r="D63" s="167" t="s">
        <v>600</v>
      </c>
      <c r="E63" s="168"/>
      <c r="F63" s="168"/>
      <c r="G63" s="168"/>
      <c r="H63" s="168"/>
      <c r="I63" s="169"/>
      <c r="J63" s="170">
        <f>J98</f>
        <v>0</v>
      </c>
      <c r="K63" s="171"/>
    </row>
    <row r="64" spans="2:11" s="1" customFormat="1" ht="21.75" customHeight="1">
      <c r="B64" s="41"/>
      <c r="C64" s="42"/>
      <c r="D64" s="42"/>
      <c r="E64" s="42"/>
      <c r="F64" s="42"/>
      <c r="G64" s="42"/>
      <c r="H64" s="42"/>
      <c r="I64" s="127"/>
      <c r="J64" s="42"/>
      <c r="K64" s="45"/>
    </row>
    <row r="65" spans="2:11" s="1" customFormat="1" ht="6.95" customHeight="1">
      <c r="B65" s="56"/>
      <c r="C65" s="57"/>
      <c r="D65" s="57"/>
      <c r="E65" s="57"/>
      <c r="F65" s="57"/>
      <c r="G65" s="57"/>
      <c r="H65" s="57"/>
      <c r="I65" s="148"/>
      <c r="J65" s="57"/>
      <c r="K65" s="58"/>
    </row>
    <row r="69" spans="2:12" s="1" customFormat="1" ht="6.95" customHeight="1">
      <c r="B69" s="59"/>
      <c r="C69" s="60"/>
      <c r="D69" s="60"/>
      <c r="E69" s="60"/>
      <c r="F69" s="60"/>
      <c r="G69" s="60"/>
      <c r="H69" s="60"/>
      <c r="I69" s="151"/>
      <c r="J69" s="60"/>
      <c r="K69" s="60"/>
      <c r="L69" s="61"/>
    </row>
    <row r="70" spans="2:12" s="1" customFormat="1" ht="36.95" customHeight="1">
      <c r="B70" s="41"/>
      <c r="C70" s="62" t="s">
        <v>137</v>
      </c>
      <c r="D70" s="63"/>
      <c r="E70" s="63"/>
      <c r="F70" s="63"/>
      <c r="G70" s="63"/>
      <c r="H70" s="63"/>
      <c r="I70" s="172"/>
      <c r="J70" s="63"/>
      <c r="K70" s="63"/>
      <c r="L70" s="61"/>
    </row>
    <row r="71" spans="2:12" s="1" customFormat="1" ht="6.95" customHeight="1">
      <c r="B71" s="41"/>
      <c r="C71" s="63"/>
      <c r="D71" s="63"/>
      <c r="E71" s="63"/>
      <c r="F71" s="63"/>
      <c r="G71" s="63"/>
      <c r="H71" s="63"/>
      <c r="I71" s="172"/>
      <c r="J71" s="63"/>
      <c r="K71" s="63"/>
      <c r="L71" s="61"/>
    </row>
    <row r="72" spans="2:12" s="1" customFormat="1" ht="14.45" customHeight="1">
      <c r="B72" s="41"/>
      <c r="C72" s="65" t="s">
        <v>18</v>
      </c>
      <c r="D72" s="63"/>
      <c r="E72" s="63"/>
      <c r="F72" s="63"/>
      <c r="G72" s="63"/>
      <c r="H72" s="63"/>
      <c r="I72" s="172"/>
      <c r="J72" s="63"/>
      <c r="K72" s="63"/>
      <c r="L72" s="61"/>
    </row>
    <row r="73" spans="2:12" s="1" customFormat="1" ht="16.5" customHeight="1">
      <c r="B73" s="41"/>
      <c r="C73" s="63"/>
      <c r="D73" s="63"/>
      <c r="E73" s="387" t="str">
        <f>E7</f>
        <v>II/268 x III/2683 Malobratřice, úprava nehodové křižovatky</v>
      </c>
      <c r="F73" s="388"/>
      <c r="G73" s="388"/>
      <c r="H73" s="388"/>
      <c r="I73" s="172"/>
      <c r="J73" s="63"/>
      <c r="K73" s="63"/>
      <c r="L73" s="61"/>
    </row>
    <row r="74" spans="2:12" ht="13.5">
      <c r="B74" s="28"/>
      <c r="C74" s="65" t="s">
        <v>111</v>
      </c>
      <c r="D74" s="173"/>
      <c r="E74" s="173"/>
      <c r="F74" s="173"/>
      <c r="G74" s="173"/>
      <c r="H74" s="173"/>
      <c r="J74" s="173"/>
      <c r="K74" s="173"/>
      <c r="L74" s="174"/>
    </row>
    <row r="75" spans="2:12" s="1" customFormat="1" ht="16.5" customHeight="1">
      <c r="B75" s="41"/>
      <c r="C75" s="63"/>
      <c r="D75" s="63"/>
      <c r="E75" s="387" t="s">
        <v>631</v>
      </c>
      <c r="F75" s="389"/>
      <c r="G75" s="389"/>
      <c r="H75" s="389"/>
      <c r="I75" s="172"/>
      <c r="J75" s="63"/>
      <c r="K75" s="63"/>
      <c r="L75" s="61"/>
    </row>
    <row r="76" spans="2:12" s="1" customFormat="1" ht="14.45" customHeight="1">
      <c r="B76" s="41"/>
      <c r="C76" s="65" t="s">
        <v>113</v>
      </c>
      <c r="D76" s="63"/>
      <c r="E76" s="63"/>
      <c r="F76" s="63"/>
      <c r="G76" s="63"/>
      <c r="H76" s="63"/>
      <c r="I76" s="172"/>
      <c r="J76" s="63"/>
      <c r="K76" s="63"/>
      <c r="L76" s="61"/>
    </row>
    <row r="77" spans="2:12" s="1" customFormat="1" ht="17.25" customHeight="1">
      <c r="B77" s="41"/>
      <c r="C77" s="63"/>
      <c r="D77" s="63"/>
      <c r="E77" s="378" t="str">
        <f>E11</f>
        <v>VoN.B - Vedlejší a ostatní náklady</v>
      </c>
      <c r="F77" s="389"/>
      <c r="G77" s="389"/>
      <c r="H77" s="389"/>
      <c r="I77" s="172"/>
      <c r="J77" s="63"/>
      <c r="K77" s="63"/>
      <c r="L77" s="61"/>
    </row>
    <row r="78" spans="2:12" s="1" customFormat="1" ht="6.95" customHeight="1">
      <c r="B78" s="41"/>
      <c r="C78" s="63"/>
      <c r="D78" s="63"/>
      <c r="E78" s="63"/>
      <c r="F78" s="63"/>
      <c r="G78" s="63"/>
      <c r="H78" s="63"/>
      <c r="I78" s="172"/>
      <c r="J78" s="63"/>
      <c r="K78" s="63"/>
      <c r="L78" s="61"/>
    </row>
    <row r="79" spans="2:12" s="1" customFormat="1" ht="18" customHeight="1">
      <c r="B79" s="41"/>
      <c r="C79" s="65" t="s">
        <v>23</v>
      </c>
      <c r="D79" s="63"/>
      <c r="E79" s="63"/>
      <c r="F79" s="175" t="str">
        <f>F14</f>
        <v>Malobratřice</v>
      </c>
      <c r="G79" s="63"/>
      <c r="H79" s="63"/>
      <c r="I79" s="176" t="s">
        <v>25</v>
      </c>
      <c r="J79" s="73" t="str">
        <f>IF(J14="","",J14)</f>
        <v>19. 2. 2018</v>
      </c>
      <c r="K79" s="63"/>
      <c r="L79" s="61"/>
    </row>
    <row r="80" spans="2:12" s="1" customFormat="1" ht="6.95" customHeight="1">
      <c r="B80" s="41"/>
      <c r="C80" s="63"/>
      <c r="D80" s="63"/>
      <c r="E80" s="63"/>
      <c r="F80" s="63"/>
      <c r="G80" s="63"/>
      <c r="H80" s="63"/>
      <c r="I80" s="172"/>
      <c r="J80" s="63"/>
      <c r="K80" s="63"/>
      <c r="L80" s="61"/>
    </row>
    <row r="81" spans="2:12" s="1" customFormat="1" ht="13.5">
      <c r="B81" s="41"/>
      <c r="C81" s="65" t="s">
        <v>27</v>
      </c>
      <c r="D81" s="63"/>
      <c r="E81" s="63"/>
      <c r="F81" s="175" t="str">
        <f>E17</f>
        <v>Krajská správa a údržba silnic Středočeského kraje</v>
      </c>
      <c r="G81" s="63"/>
      <c r="H81" s="63"/>
      <c r="I81" s="176" t="s">
        <v>35</v>
      </c>
      <c r="J81" s="175" t="str">
        <f>E23</f>
        <v>CR Project s.r.o.</v>
      </c>
      <c r="K81" s="63"/>
      <c r="L81" s="61"/>
    </row>
    <row r="82" spans="2:12" s="1" customFormat="1" ht="14.45" customHeight="1">
      <c r="B82" s="41"/>
      <c r="C82" s="65" t="s">
        <v>33</v>
      </c>
      <c r="D82" s="63"/>
      <c r="E82" s="63"/>
      <c r="F82" s="175" t="str">
        <f>IF(E20="","",E20)</f>
        <v/>
      </c>
      <c r="G82" s="63"/>
      <c r="H82" s="63"/>
      <c r="I82" s="172"/>
      <c r="J82" s="63"/>
      <c r="K82" s="63"/>
      <c r="L82" s="61"/>
    </row>
    <row r="83" spans="2:12" s="1" customFormat="1" ht="10.35" customHeight="1">
      <c r="B83" s="41"/>
      <c r="C83" s="63"/>
      <c r="D83" s="63"/>
      <c r="E83" s="63"/>
      <c r="F83" s="63"/>
      <c r="G83" s="63"/>
      <c r="H83" s="63"/>
      <c r="I83" s="172"/>
      <c r="J83" s="63"/>
      <c r="K83" s="63"/>
      <c r="L83" s="61"/>
    </row>
    <row r="84" spans="2:20" s="10" customFormat="1" ht="29.25" customHeight="1">
      <c r="B84" s="177"/>
      <c r="C84" s="178" t="s">
        <v>138</v>
      </c>
      <c r="D84" s="179" t="s">
        <v>61</v>
      </c>
      <c r="E84" s="179" t="s">
        <v>57</v>
      </c>
      <c r="F84" s="179" t="s">
        <v>139</v>
      </c>
      <c r="G84" s="179" t="s">
        <v>140</v>
      </c>
      <c r="H84" s="179" t="s">
        <v>141</v>
      </c>
      <c r="I84" s="180" t="s">
        <v>142</v>
      </c>
      <c r="J84" s="179" t="s">
        <v>118</v>
      </c>
      <c r="K84" s="181" t="s">
        <v>143</v>
      </c>
      <c r="L84" s="182"/>
      <c r="M84" s="81" t="s">
        <v>144</v>
      </c>
      <c r="N84" s="82" t="s">
        <v>46</v>
      </c>
      <c r="O84" s="82" t="s">
        <v>145</v>
      </c>
      <c r="P84" s="82" t="s">
        <v>146</v>
      </c>
      <c r="Q84" s="82" t="s">
        <v>147</v>
      </c>
      <c r="R84" s="82" t="s">
        <v>148</v>
      </c>
      <c r="S84" s="82" t="s">
        <v>149</v>
      </c>
      <c r="T84" s="83" t="s">
        <v>150</v>
      </c>
    </row>
    <row r="85" spans="2:63" s="1" customFormat="1" ht="29.25" customHeight="1">
      <c r="B85" s="41"/>
      <c r="C85" s="87" t="s">
        <v>119</v>
      </c>
      <c r="D85" s="63"/>
      <c r="E85" s="63"/>
      <c r="F85" s="63"/>
      <c r="G85" s="63"/>
      <c r="H85" s="63"/>
      <c r="I85" s="172"/>
      <c r="J85" s="183">
        <f>BK85</f>
        <v>0</v>
      </c>
      <c r="K85" s="63"/>
      <c r="L85" s="61"/>
      <c r="M85" s="84"/>
      <c r="N85" s="85"/>
      <c r="O85" s="85"/>
      <c r="P85" s="184">
        <f>P86</f>
        <v>0</v>
      </c>
      <c r="Q85" s="85"/>
      <c r="R85" s="184">
        <f>R86</f>
        <v>0</v>
      </c>
      <c r="S85" s="85"/>
      <c r="T85" s="185">
        <f>T86</f>
        <v>0</v>
      </c>
      <c r="AT85" s="24" t="s">
        <v>75</v>
      </c>
      <c r="AU85" s="24" t="s">
        <v>120</v>
      </c>
      <c r="BK85" s="186">
        <f>BK86</f>
        <v>0</v>
      </c>
    </row>
    <row r="86" spans="2:63" s="11" customFormat="1" ht="37.35" customHeight="1">
      <c r="B86" s="187"/>
      <c r="C86" s="188"/>
      <c r="D86" s="189" t="s">
        <v>75</v>
      </c>
      <c r="E86" s="190" t="s">
        <v>601</v>
      </c>
      <c r="F86" s="190" t="s">
        <v>602</v>
      </c>
      <c r="G86" s="188"/>
      <c r="H86" s="188"/>
      <c r="I86" s="191"/>
      <c r="J86" s="192">
        <f>BK86</f>
        <v>0</v>
      </c>
      <c r="K86" s="188"/>
      <c r="L86" s="193"/>
      <c r="M86" s="194"/>
      <c r="N86" s="195"/>
      <c r="O86" s="195"/>
      <c r="P86" s="196">
        <f>P87+P98</f>
        <v>0</v>
      </c>
      <c r="Q86" s="195"/>
      <c r="R86" s="196">
        <f>R87+R98</f>
        <v>0</v>
      </c>
      <c r="S86" s="195"/>
      <c r="T86" s="197">
        <f>T87+T98</f>
        <v>0</v>
      </c>
      <c r="AR86" s="198" t="s">
        <v>162</v>
      </c>
      <c r="AT86" s="199" t="s">
        <v>75</v>
      </c>
      <c r="AU86" s="199" t="s">
        <v>76</v>
      </c>
      <c r="AY86" s="198" t="s">
        <v>153</v>
      </c>
      <c r="BK86" s="200">
        <f>BK87+BK98</f>
        <v>0</v>
      </c>
    </row>
    <row r="87" spans="2:63" s="11" customFormat="1" ht="19.9" customHeight="1">
      <c r="B87" s="187"/>
      <c r="C87" s="188"/>
      <c r="D87" s="189" t="s">
        <v>75</v>
      </c>
      <c r="E87" s="201" t="s">
        <v>603</v>
      </c>
      <c r="F87" s="201" t="s">
        <v>604</v>
      </c>
      <c r="G87" s="188"/>
      <c r="H87" s="188"/>
      <c r="I87" s="191"/>
      <c r="J87" s="202">
        <f>BK87</f>
        <v>0</v>
      </c>
      <c r="K87" s="188"/>
      <c r="L87" s="193"/>
      <c r="M87" s="194"/>
      <c r="N87" s="195"/>
      <c r="O87" s="195"/>
      <c r="P87" s="196">
        <f>SUM(P88:P97)</f>
        <v>0</v>
      </c>
      <c r="Q87" s="195"/>
      <c r="R87" s="196">
        <f>SUM(R88:R97)</f>
        <v>0</v>
      </c>
      <c r="S87" s="195"/>
      <c r="T87" s="197">
        <f>SUM(T88:T97)</f>
        <v>0</v>
      </c>
      <c r="AR87" s="198" t="s">
        <v>162</v>
      </c>
      <c r="AT87" s="199" t="s">
        <v>75</v>
      </c>
      <c r="AU87" s="199" t="s">
        <v>83</v>
      </c>
      <c r="AY87" s="198" t="s">
        <v>153</v>
      </c>
      <c r="BK87" s="200">
        <f>SUM(BK88:BK97)</f>
        <v>0</v>
      </c>
    </row>
    <row r="88" spans="2:65" s="1" customFormat="1" ht="16.5" customHeight="1">
      <c r="B88" s="41"/>
      <c r="C88" s="203" t="s">
        <v>83</v>
      </c>
      <c r="D88" s="203" t="s">
        <v>157</v>
      </c>
      <c r="E88" s="204" t="s">
        <v>715</v>
      </c>
      <c r="F88" s="205" t="s">
        <v>716</v>
      </c>
      <c r="G88" s="206" t="s">
        <v>607</v>
      </c>
      <c r="H88" s="207">
        <v>1</v>
      </c>
      <c r="I88" s="208"/>
      <c r="J88" s="209">
        <f aca="true" t="shared" si="0" ref="J88:J97">ROUND(I88*H88,2)</f>
        <v>0</v>
      </c>
      <c r="K88" s="205" t="s">
        <v>21</v>
      </c>
      <c r="L88" s="61"/>
      <c r="M88" s="210" t="s">
        <v>21</v>
      </c>
      <c r="N88" s="211" t="s">
        <v>47</v>
      </c>
      <c r="O88" s="42"/>
      <c r="P88" s="212">
        <f aca="true" t="shared" si="1" ref="P88:P97">O88*H88</f>
        <v>0</v>
      </c>
      <c r="Q88" s="212">
        <v>0</v>
      </c>
      <c r="R88" s="212">
        <f aca="true" t="shared" si="2" ref="R88:R97">Q88*H88</f>
        <v>0</v>
      </c>
      <c r="S88" s="212">
        <v>0</v>
      </c>
      <c r="T88" s="213">
        <f aca="true" t="shared" si="3" ref="T88:T97">S88*H88</f>
        <v>0</v>
      </c>
      <c r="AR88" s="24" t="s">
        <v>608</v>
      </c>
      <c r="AT88" s="24" t="s">
        <v>157</v>
      </c>
      <c r="AU88" s="24" t="s">
        <v>85</v>
      </c>
      <c r="AY88" s="24" t="s">
        <v>153</v>
      </c>
      <c r="BE88" s="214">
        <f aca="true" t="shared" si="4" ref="BE88:BE97">IF(N88="základní",J88,0)</f>
        <v>0</v>
      </c>
      <c r="BF88" s="214">
        <f aca="true" t="shared" si="5" ref="BF88:BF97">IF(N88="snížená",J88,0)</f>
        <v>0</v>
      </c>
      <c r="BG88" s="214">
        <f aca="true" t="shared" si="6" ref="BG88:BG97">IF(N88="zákl. přenesená",J88,0)</f>
        <v>0</v>
      </c>
      <c r="BH88" s="214">
        <f aca="true" t="shared" si="7" ref="BH88:BH97">IF(N88="sníž. přenesená",J88,0)</f>
        <v>0</v>
      </c>
      <c r="BI88" s="214">
        <f aca="true" t="shared" si="8" ref="BI88:BI97">IF(N88="nulová",J88,0)</f>
        <v>0</v>
      </c>
      <c r="BJ88" s="24" t="s">
        <v>83</v>
      </c>
      <c r="BK88" s="214">
        <f aca="true" t="shared" si="9" ref="BK88:BK97">ROUND(I88*H88,2)</f>
        <v>0</v>
      </c>
      <c r="BL88" s="24" t="s">
        <v>608</v>
      </c>
      <c r="BM88" s="24" t="s">
        <v>717</v>
      </c>
    </row>
    <row r="89" spans="2:65" s="1" customFormat="1" ht="25.5" customHeight="1">
      <c r="B89" s="41"/>
      <c r="C89" s="203" t="s">
        <v>85</v>
      </c>
      <c r="D89" s="203" t="s">
        <v>157</v>
      </c>
      <c r="E89" s="204" t="s">
        <v>718</v>
      </c>
      <c r="F89" s="205" t="s">
        <v>719</v>
      </c>
      <c r="G89" s="206" t="s">
        <v>607</v>
      </c>
      <c r="H89" s="207">
        <v>1</v>
      </c>
      <c r="I89" s="208"/>
      <c r="J89" s="209">
        <f t="shared" si="0"/>
        <v>0</v>
      </c>
      <c r="K89" s="205" t="s">
        <v>21</v>
      </c>
      <c r="L89" s="61"/>
      <c r="M89" s="210" t="s">
        <v>21</v>
      </c>
      <c r="N89" s="211" t="s">
        <v>47</v>
      </c>
      <c r="O89" s="42"/>
      <c r="P89" s="212">
        <f t="shared" si="1"/>
        <v>0</v>
      </c>
      <c r="Q89" s="212">
        <v>0</v>
      </c>
      <c r="R89" s="212">
        <f t="shared" si="2"/>
        <v>0</v>
      </c>
      <c r="S89" s="212">
        <v>0</v>
      </c>
      <c r="T89" s="213">
        <f t="shared" si="3"/>
        <v>0</v>
      </c>
      <c r="AR89" s="24" t="s">
        <v>608</v>
      </c>
      <c r="AT89" s="24" t="s">
        <v>157</v>
      </c>
      <c r="AU89" s="24" t="s">
        <v>85</v>
      </c>
      <c r="AY89" s="24" t="s">
        <v>153</v>
      </c>
      <c r="BE89" s="214">
        <f t="shared" si="4"/>
        <v>0</v>
      </c>
      <c r="BF89" s="214">
        <f t="shared" si="5"/>
        <v>0</v>
      </c>
      <c r="BG89" s="214">
        <f t="shared" si="6"/>
        <v>0</v>
      </c>
      <c r="BH89" s="214">
        <f t="shared" si="7"/>
        <v>0</v>
      </c>
      <c r="BI89" s="214">
        <f t="shared" si="8"/>
        <v>0</v>
      </c>
      <c r="BJ89" s="24" t="s">
        <v>83</v>
      </c>
      <c r="BK89" s="214">
        <f t="shared" si="9"/>
        <v>0</v>
      </c>
      <c r="BL89" s="24" t="s">
        <v>608</v>
      </c>
      <c r="BM89" s="24" t="s">
        <v>720</v>
      </c>
    </row>
    <row r="90" spans="2:65" s="1" customFormat="1" ht="38.25" customHeight="1">
      <c r="B90" s="41"/>
      <c r="C90" s="203" t="s">
        <v>163</v>
      </c>
      <c r="D90" s="203" t="s">
        <v>157</v>
      </c>
      <c r="E90" s="204" t="s">
        <v>721</v>
      </c>
      <c r="F90" s="205" t="s">
        <v>722</v>
      </c>
      <c r="G90" s="206" t="s">
        <v>607</v>
      </c>
      <c r="H90" s="207">
        <v>1</v>
      </c>
      <c r="I90" s="208"/>
      <c r="J90" s="209">
        <f t="shared" si="0"/>
        <v>0</v>
      </c>
      <c r="K90" s="205" t="s">
        <v>21</v>
      </c>
      <c r="L90" s="61"/>
      <c r="M90" s="210" t="s">
        <v>21</v>
      </c>
      <c r="N90" s="211" t="s">
        <v>47</v>
      </c>
      <c r="O90" s="42"/>
      <c r="P90" s="212">
        <f t="shared" si="1"/>
        <v>0</v>
      </c>
      <c r="Q90" s="212">
        <v>0</v>
      </c>
      <c r="R90" s="212">
        <f t="shared" si="2"/>
        <v>0</v>
      </c>
      <c r="S90" s="212">
        <v>0</v>
      </c>
      <c r="T90" s="213">
        <f t="shared" si="3"/>
        <v>0</v>
      </c>
      <c r="AR90" s="24" t="s">
        <v>608</v>
      </c>
      <c r="AT90" s="24" t="s">
        <v>157</v>
      </c>
      <c r="AU90" s="24" t="s">
        <v>85</v>
      </c>
      <c r="AY90" s="24" t="s">
        <v>153</v>
      </c>
      <c r="BE90" s="214">
        <f t="shared" si="4"/>
        <v>0</v>
      </c>
      <c r="BF90" s="214">
        <f t="shared" si="5"/>
        <v>0</v>
      </c>
      <c r="BG90" s="214">
        <f t="shared" si="6"/>
        <v>0</v>
      </c>
      <c r="BH90" s="214">
        <f t="shared" si="7"/>
        <v>0</v>
      </c>
      <c r="BI90" s="214">
        <f t="shared" si="8"/>
        <v>0</v>
      </c>
      <c r="BJ90" s="24" t="s">
        <v>83</v>
      </c>
      <c r="BK90" s="214">
        <f t="shared" si="9"/>
        <v>0</v>
      </c>
      <c r="BL90" s="24" t="s">
        <v>608</v>
      </c>
      <c r="BM90" s="24" t="s">
        <v>723</v>
      </c>
    </row>
    <row r="91" spans="2:65" s="1" customFormat="1" ht="38.25" customHeight="1">
      <c r="B91" s="41"/>
      <c r="C91" s="203" t="s">
        <v>162</v>
      </c>
      <c r="D91" s="203" t="s">
        <v>157</v>
      </c>
      <c r="E91" s="204" t="s">
        <v>724</v>
      </c>
      <c r="F91" s="205" t="s">
        <v>725</v>
      </c>
      <c r="G91" s="206" t="s">
        <v>607</v>
      </c>
      <c r="H91" s="207">
        <v>1</v>
      </c>
      <c r="I91" s="208"/>
      <c r="J91" s="209">
        <f t="shared" si="0"/>
        <v>0</v>
      </c>
      <c r="K91" s="205" t="s">
        <v>21</v>
      </c>
      <c r="L91" s="61"/>
      <c r="M91" s="210" t="s">
        <v>21</v>
      </c>
      <c r="N91" s="211" t="s">
        <v>47</v>
      </c>
      <c r="O91" s="42"/>
      <c r="P91" s="212">
        <f t="shared" si="1"/>
        <v>0</v>
      </c>
      <c r="Q91" s="212">
        <v>0</v>
      </c>
      <c r="R91" s="212">
        <f t="shared" si="2"/>
        <v>0</v>
      </c>
      <c r="S91" s="212">
        <v>0</v>
      </c>
      <c r="T91" s="213">
        <f t="shared" si="3"/>
        <v>0</v>
      </c>
      <c r="AR91" s="24" t="s">
        <v>608</v>
      </c>
      <c r="AT91" s="24" t="s">
        <v>157</v>
      </c>
      <c r="AU91" s="24" t="s">
        <v>85</v>
      </c>
      <c r="AY91" s="24" t="s">
        <v>153</v>
      </c>
      <c r="BE91" s="214">
        <f t="shared" si="4"/>
        <v>0</v>
      </c>
      <c r="BF91" s="214">
        <f t="shared" si="5"/>
        <v>0</v>
      </c>
      <c r="BG91" s="214">
        <f t="shared" si="6"/>
        <v>0</v>
      </c>
      <c r="BH91" s="214">
        <f t="shared" si="7"/>
        <v>0</v>
      </c>
      <c r="BI91" s="214">
        <f t="shared" si="8"/>
        <v>0</v>
      </c>
      <c r="BJ91" s="24" t="s">
        <v>83</v>
      </c>
      <c r="BK91" s="214">
        <f t="shared" si="9"/>
        <v>0</v>
      </c>
      <c r="BL91" s="24" t="s">
        <v>608</v>
      </c>
      <c r="BM91" s="24" t="s">
        <v>726</v>
      </c>
    </row>
    <row r="92" spans="2:65" s="1" customFormat="1" ht="25.5" customHeight="1">
      <c r="B92" s="41"/>
      <c r="C92" s="203" t="s">
        <v>185</v>
      </c>
      <c r="D92" s="203" t="s">
        <v>157</v>
      </c>
      <c r="E92" s="204" t="s">
        <v>727</v>
      </c>
      <c r="F92" s="205" t="s">
        <v>728</v>
      </c>
      <c r="G92" s="206" t="s">
        <v>607</v>
      </c>
      <c r="H92" s="207">
        <v>1</v>
      </c>
      <c r="I92" s="208"/>
      <c r="J92" s="209">
        <f t="shared" si="0"/>
        <v>0</v>
      </c>
      <c r="K92" s="205" t="s">
        <v>21</v>
      </c>
      <c r="L92" s="61"/>
      <c r="M92" s="210" t="s">
        <v>21</v>
      </c>
      <c r="N92" s="211" t="s">
        <v>47</v>
      </c>
      <c r="O92" s="42"/>
      <c r="P92" s="212">
        <f t="shared" si="1"/>
        <v>0</v>
      </c>
      <c r="Q92" s="212">
        <v>0</v>
      </c>
      <c r="R92" s="212">
        <f t="shared" si="2"/>
        <v>0</v>
      </c>
      <c r="S92" s="212">
        <v>0</v>
      </c>
      <c r="T92" s="213">
        <f t="shared" si="3"/>
        <v>0</v>
      </c>
      <c r="AR92" s="24" t="s">
        <v>608</v>
      </c>
      <c r="AT92" s="24" t="s">
        <v>157</v>
      </c>
      <c r="AU92" s="24" t="s">
        <v>85</v>
      </c>
      <c r="AY92" s="24" t="s">
        <v>153</v>
      </c>
      <c r="BE92" s="214">
        <f t="shared" si="4"/>
        <v>0</v>
      </c>
      <c r="BF92" s="214">
        <f t="shared" si="5"/>
        <v>0</v>
      </c>
      <c r="BG92" s="214">
        <f t="shared" si="6"/>
        <v>0</v>
      </c>
      <c r="BH92" s="214">
        <f t="shared" si="7"/>
        <v>0</v>
      </c>
      <c r="BI92" s="214">
        <f t="shared" si="8"/>
        <v>0</v>
      </c>
      <c r="BJ92" s="24" t="s">
        <v>83</v>
      </c>
      <c r="BK92" s="214">
        <f t="shared" si="9"/>
        <v>0</v>
      </c>
      <c r="BL92" s="24" t="s">
        <v>608</v>
      </c>
      <c r="BM92" s="24" t="s">
        <v>729</v>
      </c>
    </row>
    <row r="93" spans="2:65" s="1" customFormat="1" ht="25.5" customHeight="1">
      <c r="B93" s="41"/>
      <c r="C93" s="203" t="s">
        <v>191</v>
      </c>
      <c r="D93" s="203" t="s">
        <v>157</v>
      </c>
      <c r="E93" s="204" t="s">
        <v>730</v>
      </c>
      <c r="F93" s="205" t="s">
        <v>731</v>
      </c>
      <c r="G93" s="206" t="s">
        <v>607</v>
      </c>
      <c r="H93" s="207">
        <v>1</v>
      </c>
      <c r="I93" s="208"/>
      <c r="J93" s="209">
        <f t="shared" si="0"/>
        <v>0</v>
      </c>
      <c r="K93" s="205" t="s">
        <v>21</v>
      </c>
      <c r="L93" s="61"/>
      <c r="M93" s="210" t="s">
        <v>21</v>
      </c>
      <c r="N93" s="211" t="s">
        <v>47</v>
      </c>
      <c r="O93" s="42"/>
      <c r="P93" s="212">
        <f t="shared" si="1"/>
        <v>0</v>
      </c>
      <c r="Q93" s="212">
        <v>0</v>
      </c>
      <c r="R93" s="212">
        <f t="shared" si="2"/>
        <v>0</v>
      </c>
      <c r="S93" s="212">
        <v>0</v>
      </c>
      <c r="T93" s="213">
        <f t="shared" si="3"/>
        <v>0</v>
      </c>
      <c r="AR93" s="24" t="s">
        <v>608</v>
      </c>
      <c r="AT93" s="24" t="s">
        <v>157</v>
      </c>
      <c r="AU93" s="24" t="s">
        <v>85</v>
      </c>
      <c r="AY93" s="24" t="s">
        <v>153</v>
      </c>
      <c r="BE93" s="214">
        <f t="shared" si="4"/>
        <v>0</v>
      </c>
      <c r="BF93" s="214">
        <f t="shared" si="5"/>
        <v>0</v>
      </c>
      <c r="BG93" s="214">
        <f t="shared" si="6"/>
        <v>0</v>
      </c>
      <c r="BH93" s="214">
        <f t="shared" si="7"/>
        <v>0</v>
      </c>
      <c r="BI93" s="214">
        <f t="shared" si="8"/>
        <v>0</v>
      </c>
      <c r="BJ93" s="24" t="s">
        <v>83</v>
      </c>
      <c r="BK93" s="214">
        <f t="shared" si="9"/>
        <v>0</v>
      </c>
      <c r="BL93" s="24" t="s">
        <v>608</v>
      </c>
      <c r="BM93" s="24" t="s">
        <v>732</v>
      </c>
    </row>
    <row r="94" spans="2:65" s="1" customFormat="1" ht="51" customHeight="1">
      <c r="B94" s="41"/>
      <c r="C94" s="203" t="s">
        <v>196</v>
      </c>
      <c r="D94" s="203" t="s">
        <v>157</v>
      </c>
      <c r="E94" s="204" t="s">
        <v>733</v>
      </c>
      <c r="F94" s="205" t="s">
        <v>734</v>
      </c>
      <c r="G94" s="206" t="s">
        <v>607</v>
      </c>
      <c r="H94" s="207">
        <v>1</v>
      </c>
      <c r="I94" s="208"/>
      <c r="J94" s="209">
        <f t="shared" si="0"/>
        <v>0</v>
      </c>
      <c r="K94" s="205" t="s">
        <v>21</v>
      </c>
      <c r="L94" s="61"/>
      <c r="M94" s="210" t="s">
        <v>21</v>
      </c>
      <c r="N94" s="211" t="s">
        <v>47</v>
      </c>
      <c r="O94" s="42"/>
      <c r="P94" s="212">
        <f t="shared" si="1"/>
        <v>0</v>
      </c>
      <c r="Q94" s="212">
        <v>0</v>
      </c>
      <c r="R94" s="212">
        <f t="shared" si="2"/>
        <v>0</v>
      </c>
      <c r="S94" s="212">
        <v>0</v>
      </c>
      <c r="T94" s="213">
        <f t="shared" si="3"/>
        <v>0</v>
      </c>
      <c r="AR94" s="24" t="s">
        <v>608</v>
      </c>
      <c r="AT94" s="24" t="s">
        <v>157</v>
      </c>
      <c r="AU94" s="24" t="s">
        <v>85</v>
      </c>
      <c r="AY94" s="24" t="s">
        <v>153</v>
      </c>
      <c r="BE94" s="214">
        <f t="shared" si="4"/>
        <v>0</v>
      </c>
      <c r="BF94" s="214">
        <f t="shared" si="5"/>
        <v>0</v>
      </c>
      <c r="BG94" s="214">
        <f t="shared" si="6"/>
        <v>0</v>
      </c>
      <c r="BH94" s="214">
        <f t="shared" si="7"/>
        <v>0</v>
      </c>
      <c r="BI94" s="214">
        <f t="shared" si="8"/>
        <v>0</v>
      </c>
      <c r="BJ94" s="24" t="s">
        <v>83</v>
      </c>
      <c r="BK94" s="214">
        <f t="shared" si="9"/>
        <v>0</v>
      </c>
      <c r="BL94" s="24" t="s">
        <v>608</v>
      </c>
      <c r="BM94" s="24" t="s">
        <v>735</v>
      </c>
    </row>
    <row r="95" spans="2:65" s="1" customFormat="1" ht="25.5" customHeight="1">
      <c r="B95" s="41"/>
      <c r="C95" s="203" t="s">
        <v>202</v>
      </c>
      <c r="D95" s="203" t="s">
        <v>157</v>
      </c>
      <c r="E95" s="204" t="s">
        <v>736</v>
      </c>
      <c r="F95" s="205" t="s">
        <v>737</v>
      </c>
      <c r="G95" s="206" t="s">
        <v>607</v>
      </c>
      <c r="H95" s="207">
        <v>1</v>
      </c>
      <c r="I95" s="208"/>
      <c r="J95" s="209">
        <f t="shared" si="0"/>
        <v>0</v>
      </c>
      <c r="K95" s="205" t="s">
        <v>21</v>
      </c>
      <c r="L95" s="61"/>
      <c r="M95" s="210" t="s">
        <v>21</v>
      </c>
      <c r="N95" s="211" t="s">
        <v>47</v>
      </c>
      <c r="O95" s="42"/>
      <c r="P95" s="212">
        <f t="shared" si="1"/>
        <v>0</v>
      </c>
      <c r="Q95" s="212">
        <v>0</v>
      </c>
      <c r="R95" s="212">
        <f t="shared" si="2"/>
        <v>0</v>
      </c>
      <c r="S95" s="212">
        <v>0</v>
      </c>
      <c r="T95" s="213">
        <f t="shared" si="3"/>
        <v>0</v>
      </c>
      <c r="AR95" s="24" t="s">
        <v>608</v>
      </c>
      <c r="AT95" s="24" t="s">
        <v>157</v>
      </c>
      <c r="AU95" s="24" t="s">
        <v>85</v>
      </c>
      <c r="AY95" s="24" t="s">
        <v>153</v>
      </c>
      <c r="BE95" s="214">
        <f t="shared" si="4"/>
        <v>0</v>
      </c>
      <c r="BF95" s="214">
        <f t="shared" si="5"/>
        <v>0</v>
      </c>
      <c r="BG95" s="214">
        <f t="shared" si="6"/>
        <v>0</v>
      </c>
      <c r="BH95" s="214">
        <f t="shared" si="7"/>
        <v>0</v>
      </c>
      <c r="BI95" s="214">
        <f t="shared" si="8"/>
        <v>0</v>
      </c>
      <c r="BJ95" s="24" t="s">
        <v>83</v>
      </c>
      <c r="BK95" s="214">
        <f t="shared" si="9"/>
        <v>0</v>
      </c>
      <c r="BL95" s="24" t="s">
        <v>608</v>
      </c>
      <c r="BM95" s="24" t="s">
        <v>738</v>
      </c>
    </row>
    <row r="96" spans="2:65" s="1" customFormat="1" ht="25.5" customHeight="1">
      <c r="B96" s="41"/>
      <c r="C96" s="203" t="s">
        <v>207</v>
      </c>
      <c r="D96" s="203" t="s">
        <v>157</v>
      </c>
      <c r="E96" s="204" t="s">
        <v>739</v>
      </c>
      <c r="F96" s="205" t="s">
        <v>740</v>
      </c>
      <c r="G96" s="206" t="s">
        <v>326</v>
      </c>
      <c r="H96" s="207">
        <v>3</v>
      </c>
      <c r="I96" s="208"/>
      <c r="J96" s="209">
        <f t="shared" si="0"/>
        <v>0</v>
      </c>
      <c r="K96" s="205" t="s">
        <v>21</v>
      </c>
      <c r="L96" s="61"/>
      <c r="M96" s="210" t="s">
        <v>21</v>
      </c>
      <c r="N96" s="211" t="s">
        <v>47</v>
      </c>
      <c r="O96" s="42"/>
      <c r="P96" s="212">
        <f t="shared" si="1"/>
        <v>0</v>
      </c>
      <c r="Q96" s="212">
        <v>0</v>
      </c>
      <c r="R96" s="212">
        <f t="shared" si="2"/>
        <v>0</v>
      </c>
      <c r="S96" s="212">
        <v>0</v>
      </c>
      <c r="T96" s="213">
        <f t="shared" si="3"/>
        <v>0</v>
      </c>
      <c r="AR96" s="24" t="s">
        <v>608</v>
      </c>
      <c r="AT96" s="24" t="s">
        <v>157</v>
      </c>
      <c r="AU96" s="24" t="s">
        <v>85</v>
      </c>
      <c r="AY96" s="24" t="s">
        <v>153</v>
      </c>
      <c r="BE96" s="214">
        <f t="shared" si="4"/>
        <v>0</v>
      </c>
      <c r="BF96" s="214">
        <f t="shared" si="5"/>
        <v>0</v>
      </c>
      <c r="BG96" s="214">
        <f t="shared" si="6"/>
        <v>0</v>
      </c>
      <c r="BH96" s="214">
        <f t="shared" si="7"/>
        <v>0</v>
      </c>
      <c r="BI96" s="214">
        <f t="shared" si="8"/>
        <v>0</v>
      </c>
      <c r="BJ96" s="24" t="s">
        <v>83</v>
      </c>
      <c r="BK96" s="214">
        <f t="shared" si="9"/>
        <v>0</v>
      </c>
      <c r="BL96" s="24" t="s">
        <v>608</v>
      </c>
      <c r="BM96" s="24" t="s">
        <v>741</v>
      </c>
    </row>
    <row r="97" spans="2:65" s="1" customFormat="1" ht="16.5" customHeight="1">
      <c r="B97" s="41"/>
      <c r="C97" s="203" t="s">
        <v>218</v>
      </c>
      <c r="D97" s="203" t="s">
        <v>157</v>
      </c>
      <c r="E97" s="204" t="s">
        <v>742</v>
      </c>
      <c r="F97" s="205" t="s">
        <v>743</v>
      </c>
      <c r="G97" s="206" t="s">
        <v>607</v>
      </c>
      <c r="H97" s="207">
        <v>1</v>
      </c>
      <c r="I97" s="208"/>
      <c r="J97" s="209">
        <f t="shared" si="0"/>
        <v>0</v>
      </c>
      <c r="K97" s="205" t="s">
        <v>21</v>
      </c>
      <c r="L97" s="61"/>
      <c r="M97" s="210" t="s">
        <v>21</v>
      </c>
      <c r="N97" s="211" t="s">
        <v>47</v>
      </c>
      <c r="O97" s="42"/>
      <c r="P97" s="212">
        <f t="shared" si="1"/>
        <v>0</v>
      </c>
      <c r="Q97" s="212">
        <v>0</v>
      </c>
      <c r="R97" s="212">
        <f t="shared" si="2"/>
        <v>0</v>
      </c>
      <c r="S97" s="212">
        <v>0</v>
      </c>
      <c r="T97" s="213">
        <f t="shared" si="3"/>
        <v>0</v>
      </c>
      <c r="AR97" s="24" t="s">
        <v>608</v>
      </c>
      <c r="AT97" s="24" t="s">
        <v>157</v>
      </c>
      <c r="AU97" s="24" t="s">
        <v>85</v>
      </c>
      <c r="AY97" s="24" t="s">
        <v>153</v>
      </c>
      <c r="BE97" s="214">
        <f t="shared" si="4"/>
        <v>0</v>
      </c>
      <c r="BF97" s="214">
        <f t="shared" si="5"/>
        <v>0</v>
      </c>
      <c r="BG97" s="214">
        <f t="shared" si="6"/>
        <v>0</v>
      </c>
      <c r="BH97" s="214">
        <f t="shared" si="7"/>
        <v>0</v>
      </c>
      <c r="BI97" s="214">
        <f t="shared" si="8"/>
        <v>0</v>
      </c>
      <c r="BJ97" s="24" t="s">
        <v>83</v>
      </c>
      <c r="BK97" s="214">
        <f t="shared" si="9"/>
        <v>0</v>
      </c>
      <c r="BL97" s="24" t="s">
        <v>608</v>
      </c>
      <c r="BM97" s="24" t="s">
        <v>744</v>
      </c>
    </row>
    <row r="98" spans="2:63" s="11" customFormat="1" ht="29.85" customHeight="1">
      <c r="B98" s="187"/>
      <c r="C98" s="188"/>
      <c r="D98" s="189" t="s">
        <v>75</v>
      </c>
      <c r="E98" s="201" t="s">
        <v>625</v>
      </c>
      <c r="F98" s="201" t="s">
        <v>626</v>
      </c>
      <c r="G98" s="188"/>
      <c r="H98" s="188"/>
      <c r="I98" s="191"/>
      <c r="J98" s="202">
        <f>BK98</f>
        <v>0</v>
      </c>
      <c r="K98" s="188"/>
      <c r="L98" s="193"/>
      <c r="M98" s="194"/>
      <c r="N98" s="195"/>
      <c r="O98" s="195"/>
      <c r="P98" s="196">
        <f>SUM(P99:P101)</f>
        <v>0</v>
      </c>
      <c r="Q98" s="195"/>
      <c r="R98" s="196">
        <f>SUM(R99:R101)</f>
        <v>0</v>
      </c>
      <c r="S98" s="195"/>
      <c r="T98" s="197">
        <f>SUM(T99:T101)</f>
        <v>0</v>
      </c>
      <c r="AR98" s="198" t="s">
        <v>162</v>
      </c>
      <c r="AT98" s="199" t="s">
        <v>75</v>
      </c>
      <c r="AU98" s="199" t="s">
        <v>83</v>
      </c>
      <c r="AY98" s="198" t="s">
        <v>153</v>
      </c>
      <c r="BK98" s="200">
        <f>SUM(BK99:BK101)</f>
        <v>0</v>
      </c>
    </row>
    <row r="99" spans="2:65" s="1" customFormat="1" ht="16.5" customHeight="1">
      <c r="B99" s="41"/>
      <c r="C99" s="203" t="s">
        <v>224</v>
      </c>
      <c r="D99" s="203" t="s">
        <v>157</v>
      </c>
      <c r="E99" s="204" t="s">
        <v>745</v>
      </c>
      <c r="F99" s="205" t="s">
        <v>746</v>
      </c>
      <c r="G99" s="206" t="s">
        <v>607</v>
      </c>
      <c r="H99" s="207">
        <v>1</v>
      </c>
      <c r="I99" s="208"/>
      <c r="J99" s="209">
        <f>ROUND(I99*H99,2)</f>
        <v>0</v>
      </c>
      <c r="K99" s="205" t="s">
        <v>21</v>
      </c>
      <c r="L99" s="61"/>
      <c r="M99" s="210" t="s">
        <v>21</v>
      </c>
      <c r="N99" s="211" t="s">
        <v>47</v>
      </c>
      <c r="O99" s="42"/>
      <c r="P99" s="212">
        <f>O99*H99</f>
        <v>0</v>
      </c>
      <c r="Q99" s="212">
        <v>0</v>
      </c>
      <c r="R99" s="212">
        <f>Q99*H99</f>
        <v>0</v>
      </c>
      <c r="S99" s="212">
        <v>0</v>
      </c>
      <c r="T99" s="213">
        <f>S99*H99</f>
        <v>0</v>
      </c>
      <c r="AR99" s="24" t="s">
        <v>629</v>
      </c>
      <c r="AT99" s="24" t="s">
        <v>157</v>
      </c>
      <c r="AU99" s="24" t="s">
        <v>85</v>
      </c>
      <c r="AY99" s="24" t="s">
        <v>153</v>
      </c>
      <c r="BE99" s="214">
        <f>IF(N99="základní",J99,0)</f>
        <v>0</v>
      </c>
      <c r="BF99" s="214">
        <f>IF(N99="snížená",J99,0)</f>
        <v>0</v>
      </c>
      <c r="BG99" s="214">
        <f>IF(N99="zákl. přenesená",J99,0)</f>
        <v>0</v>
      </c>
      <c r="BH99" s="214">
        <f>IF(N99="sníž. přenesená",J99,0)</f>
        <v>0</v>
      </c>
      <c r="BI99" s="214">
        <f>IF(N99="nulová",J99,0)</f>
        <v>0</v>
      </c>
      <c r="BJ99" s="24" t="s">
        <v>83</v>
      </c>
      <c r="BK99" s="214">
        <f>ROUND(I99*H99,2)</f>
        <v>0</v>
      </c>
      <c r="BL99" s="24" t="s">
        <v>629</v>
      </c>
      <c r="BM99" s="24" t="s">
        <v>747</v>
      </c>
    </row>
    <row r="100" spans="2:65" s="1" customFormat="1" ht="16.5" customHeight="1">
      <c r="B100" s="41"/>
      <c r="C100" s="203" t="s">
        <v>229</v>
      </c>
      <c r="D100" s="203" t="s">
        <v>157</v>
      </c>
      <c r="E100" s="204" t="s">
        <v>748</v>
      </c>
      <c r="F100" s="205" t="s">
        <v>749</v>
      </c>
      <c r="G100" s="206" t="s">
        <v>607</v>
      </c>
      <c r="H100" s="207">
        <v>1</v>
      </c>
      <c r="I100" s="208"/>
      <c r="J100" s="209">
        <f>ROUND(I100*H100,2)</f>
        <v>0</v>
      </c>
      <c r="K100" s="205" t="s">
        <v>21</v>
      </c>
      <c r="L100" s="61"/>
      <c r="M100" s="210" t="s">
        <v>21</v>
      </c>
      <c r="N100" s="211" t="s">
        <v>47</v>
      </c>
      <c r="O100" s="42"/>
      <c r="P100" s="212">
        <f>O100*H100</f>
        <v>0</v>
      </c>
      <c r="Q100" s="212">
        <v>0</v>
      </c>
      <c r="R100" s="212">
        <f>Q100*H100</f>
        <v>0</v>
      </c>
      <c r="S100" s="212">
        <v>0</v>
      </c>
      <c r="T100" s="213">
        <f>S100*H100</f>
        <v>0</v>
      </c>
      <c r="AR100" s="24" t="s">
        <v>629</v>
      </c>
      <c r="AT100" s="24" t="s">
        <v>157</v>
      </c>
      <c r="AU100" s="24" t="s">
        <v>85</v>
      </c>
      <c r="AY100" s="24" t="s">
        <v>153</v>
      </c>
      <c r="BE100" s="214">
        <f>IF(N100="základní",J100,0)</f>
        <v>0</v>
      </c>
      <c r="BF100" s="214">
        <f>IF(N100="snížená",J100,0)</f>
        <v>0</v>
      </c>
      <c r="BG100" s="214">
        <f>IF(N100="zákl. přenesená",J100,0)</f>
        <v>0</v>
      </c>
      <c r="BH100" s="214">
        <f>IF(N100="sníž. přenesená",J100,0)</f>
        <v>0</v>
      </c>
      <c r="BI100" s="214">
        <f>IF(N100="nulová",J100,0)</f>
        <v>0</v>
      </c>
      <c r="BJ100" s="24" t="s">
        <v>83</v>
      </c>
      <c r="BK100" s="214">
        <f>ROUND(I100*H100,2)</f>
        <v>0</v>
      </c>
      <c r="BL100" s="24" t="s">
        <v>629</v>
      </c>
      <c r="BM100" s="24" t="s">
        <v>750</v>
      </c>
    </row>
    <row r="101" spans="2:65" s="1" customFormat="1" ht="16.5" customHeight="1">
      <c r="B101" s="41"/>
      <c r="C101" s="203" t="s">
        <v>234</v>
      </c>
      <c r="D101" s="203" t="s">
        <v>157</v>
      </c>
      <c r="E101" s="204" t="s">
        <v>751</v>
      </c>
      <c r="F101" s="205" t="s">
        <v>752</v>
      </c>
      <c r="G101" s="206" t="s">
        <v>607</v>
      </c>
      <c r="H101" s="207">
        <v>1</v>
      </c>
      <c r="I101" s="208"/>
      <c r="J101" s="209">
        <f>ROUND(I101*H101,2)</f>
        <v>0</v>
      </c>
      <c r="K101" s="205" t="s">
        <v>21</v>
      </c>
      <c r="L101" s="61"/>
      <c r="M101" s="210" t="s">
        <v>21</v>
      </c>
      <c r="N101" s="258" t="s">
        <v>47</v>
      </c>
      <c r="O101" s="259"/>
      <c r="P101" s="260">
        <f>O101*H101</f>
        <v>0</v>
      </c>
      <c r="Q101" s="260">
        <v>0</v>
      </c>
      <c r="R101" s="260">
        <f>Q101*H101</f>
        <v>0</v>
      </c>
      <c r="S101" s="260">
        <v>0</v>
      </c>
      <c r="T101" s="261">
        <f>S101*H101</f>
        <v>0</v>
      </c>
      <c r="AR101" s="24" t="s">
        <v>629</v>
      </c>
      <c r="AT101" s="24" t="s">
        <v>157</v>
      </c>
      <c r="AU101" s="24" t="s">
        <v>85</v>
      </c>
      <c r="AY101" s="24" t="s">
        <v>153</v>
      </c>
      <c r="BE101" s="214">
        <f>IF(N101="základní",J101,0)</f>
        <v>0</v>
      </c>
      <c r="BF101" s="214">
        <f>IF(N101="snížená",J101,0)</f>
        <v>0</v>
      </c>
      <c r="BG101" s="214">
        <f>IF(N101="zákl. přenesená",J101,0)</f>
        <v>0</v>
      </c>
      <c r="BH101" s="214">
        <f>IF(N101="sníž. přenesená",J101,0)</f>
        <v>0</v>
      </c>
      <c r="BI101" s="214">
        <f>IF(N101="nulová",J101,0)</f>
        <v>0</v>
      </c>
      <c r="BJ101" s="24" t="s">
        <v>83</v>
      </c>
      <c r="BK101" s="214">
        <f>ROUND(I101*H101,2)</f>
        <v>0</v>
      </c>
      <c r="BL101" s="24" t="s">
        <v>629</v>
      </c>
      <c r="BM101" s="24" t="s">
        <v>753</v>
      </c>
    </row>
    <row r="102" spans="2:12" s="1" customFormat="1" ht="6.95" customHeight="1">
      <c r="B102" s="56"/>
      <c r="C102" s="57"/>
      <c r="D102" s="57"/>
      <c r="E102" s="57"/>
      <c r="F102" s="57"/>
      <c r="G102" s="57"/>
      <c r="H102" s="57"/>
      <c r="I102" s="148"/>
      <c r="J102" s="57"/>
      <c r="K102" s="57"/>
      <c r="L102" s="61"/>
    </row>
  </sheetData>
  <sheetProtection algorithmName="SHA-512" hashValue="+4DTvnQ+s0iPQP2D/XJUpI38HpUCmDeOYswJstETLJSq6f9XucjIEnV3NYl4eJRB13HMbCLbRBXRcobfCxSQCQ==" saltValue="rU/bSEENtwW1+jP1DC9yc7fUP2rIr85Nv29yMAN37mkuu1vdM1JYgtxgTmdNCgKER298eoBkURwu9MkIgfbYdw==" spinCount="100000" sheet="1" objects="1" scenarios="1" formatColumns="0" formatRows="0" autoFilter="0"/>
  <autoFilter ref="C84:K101"/>
  <mergeCells count="13">
    <mergeCell ref="E77:H77"/>
    <mergeCell ref="G1:H1"/>
    <mergeCell ref="L2:V2"/>
    <mergeCell ref="E49:H49"/>
    <mergeCell ref="E51:H51"/>
    <mergeCell ref="J55:J56"/>
    <mergeCell ref="E73:H73"/>
    <mergeCell ref="E75:H75"/>
    <mergeCell ref="E7:H7"/>
    <mergeCell ref="E9:H9"/>
    <mergeCell ref="E11:H11"/>
    <mergeCell ref="E26:H26"/>
    <mergeCell ref="E47:H47"/>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905511811023623" right="0.5905511811023623" top="0.5905511811023623" bottom="0.5905511811023623" header="0" footer="0"/>
  <pageSetup fitToHeight="0" fitToWidth="1" horizontalDpi="600" verticalDpi="600" orientation="portrait" paperSize="9" scale="72"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K216"/>
  <sheetViews>
    <sheetView showGridLines="0" workbookViewId="0" topLeftCell="A1"/>
  </sheetViews>
  <sheetFormatPr defaultColWidth="9.33203125" defaultRowHeight="13.5"/>
  <cols>
    <col min="1" max="1" width="8.33203125" style="262" customWidth="1"/>
    <col min="2" max="2" width="1.66796875" style="262" customWidth="1"/>
    <col min="3" max="4" width="5" style="262" customWidth="1"/>
    <col min="5" max="5" width="11.66015625" style="262" customWidth="1"/>
    <col min="6" max="6" width="9.16015625" style="262" customWidth="1"/>
    <col min="7" max="7" width="5" style="262" customWidth="1"/>
    <col min="8" max="8" width="77.83203125" style="262" customWidth="1"/>
    <col min="9" max="10" width="20" style="262" customWidth="1"/>
    <col min="11" max="11" width="1.66796875" style="262" customWidth="1"/>
  </cols>
  <sheetData>
    <row r="1" ht="37.5" customHeight="1"/>
    <row r="2" spans="2:11" ht="7.5" customHeight="1">
      <c r="B2" s="263"/>
      <c r="C2" s="264"/>
      <c r="D2" s="264"/>
      <c r="E2" s="264"/>
      <c r="F2" s="264"/>
      <c r="G2" s="264"/>
      <c r="H2" s="264"/>
      <c r="I2" s="264"/>
      <c r="J2" s="264"/>
      <c r="K2" s="265"/>
    </row>
    <row r="3" spans="2:11" s="15" customFormat="1" ht="45" customHeight="1">
      <c r="B3" s="266"/>
      <c r="C3" s="394" t="s">
        <v>754</v>
      </c>
      <c r="D3" s="394"/>
      <c r="E3" s="394"/>
      <c r="F3" s="394"/>
      <c r="G3" s="394"/>
      <c r="H3" s="394"/>
      <c r="I3" s="394"/>
      <c r="J3" s="394"/>
      <c r="K3" s="267"/>
    </row>
    <row r="4" spans="2:11" ht="25.5" customHeight="1">
      <c r="B4" s="268"/>
      <c r="C4" s="398" t="s">
        <v>755</v>
      </c>
      <c r="D4" s="398"/>
      <c r="E4" s="398"/>
      <c r="F4" s="398"/>
      <c r="G4" s="398"/>
      <c r="H4" s="398"/>
      <c r="I4" s="398"/>
      <c r="J4" s="398"/>
      <c r="K4" s="269"/>
    </row>
    <row r="5" spans="2:11" ht="5.25" customHeight="1">
      <c r="B5" s="268"/>
      <c r="C5" s="270"/>
      <c r="D5" s="270"/>
      <c r="E5" s="270"/>
      <c r="F5" s="270"/>
      <c r="G5" s="270"/>
      <c r="H5" s="270"/>
      <c r="I5" s="270"/>
      <c r="J5" s="270"/>
      <c r="K5" s="269"/>
    </row>
    <row r="6" spans="2:11" ht="15" customHeight="1">
      <c r="B6" s="268"/>
      <c r="C6" s="396" t="s">
        <v>756</v>
      </c>
      <c r="D6" s="396"/>
      <c r="E6" s="396"/>
      <c r="F6" s="396"/>
      <c r="G6" s="396"/>
      <c r="H6" s="396"/>
      <c r="I6" s="396"/>
      <c r="J6" s="396"/>
      <c r="K6" s="269"/>
    </row>
    <row r="7" spans="2:11" ht="15" customHeight="1">
      <c r="B7" s="272"/>
      <c r="C7" s="396" t="s">
        <v>757</v>
      </c>
      <c r="D7" s="396"/>
      <c r="E7" s="396"/>
      <c r="F7" s="396"/>
      <c r="G7" s="396"/>
      <c r="H7" s="396"/>
      <c r="I7" s="396"/>
      <c r="J7" s="396"/>
      <c r="K7" s="269"/>
    </row>
    <row r="8" spans="2:11" ht="12.75" customHeight="1">
      <c r="B8" s="272"/>
      <c r="C8" s="271"/>
      <c r="D8" s="271"/>
      <c r="E8" s="271"/>
      <c r="F8" s="271"/>
      <c r="G8" s="271"/>
      <c r="H8" s="271"/>
      <c r="I8" s="271"/>
      <c r="J8" s="271"/>
      <c r="K8" s="269"/>
    </row>
    <row r="9" spans="2:11" ht="15" customHeight="1">
      <c r="B9" s="272"/>
      <c r="C9" s="396" t="s">
        <v>758</v>
      </c>
      <c r="D9" s="396"/>
      <c r="E9" s="396"/>
      <c r="F9" s="396"/>
      <c r="G9" s="396"/>
      <c r="H9" s="396"/>
      <c r="I9" s="396"/>
      <c r="J9" s="396"/>
      <c r="K9" s="269"/>
    </row>
    <row r="10" spans="2:11" ht="15" customHeight="1">
      <c r="B10" s="272"/>
      <c r="C10" s="271"/>
      <c r="D10" s="396" t="s">
        <v>759</v>
      </c>
      <c r="E10" s="396"/>
      <c r="F10" s="396"/>
      <c r="G10" s="396"/>
      <c r="H10" s="396"/>
      <c r="I10" s="396"/>
      <c r="J10" s="396"/>
      <c r="K10" s="269"/>
    </row>
    <row r="11" spans="2:11" ht="15" customHeight="1">
      <c r="B11" s="272"/>
      <c r="C11" s="273"/>
      <c r="D11" s="396" t="s">
        <v>760</v>
      </c>
      <c r="E11" s="396"/>
      <c r="F11" s="396"/>
      <c r="G11" s="396"/>
      <c r="H11" s="396"/>
      <c r="I11" s="396"/>
      <c r="J11" s="396"/>
      <c r="K11" s="269"/>
    </row>
    <row r="12" spans="2:11" ht="12.75" customHeight="1">
      <c r="B12" s="272"/>
      <c r="C12" s="273"/>
      <c r="D12" s="273"/>
      <c r="E12" s="273"/>
      <c r="F12" s="273"/>
      <c r="G12" s="273"/>
      <c r="H12" s="273"/>
      <c r="I12" s="273"/>
      <c r="J12" s="273"/>
      <c r="K12" s="269"/>
    </row>
    <row r="13" spans="2:11" ht="15" customHeight="1">
      <c r="B13" s="272"/>
      <c r="C13" s="273"/>
      <c r="D13" s="396" t="s">
        <v>761</v>
      </c>
      <c r="E13" s="396"/>
      <c r="F13" s="396"/>
      <c r="G13" s="396"/>
      <c r="H13" s="396"/>
      <c r="I13" s="396"/>
      <c r="J13" s="396"/>
      <c r="K13" s="269"/>
    </row>
    <row r="14" spans="2:11" ht="15" customHeight="1">
      <c r="B14" s="272"/>
      <c r="C14" s="273"/>
      <c r="D14" s="396" t="s">
        <v>762</v>
      </c>
      <c r="E14" s="396"/>
      <c r="F14" s="396"/>
      <c r="G14" s="396"/>
      <c r="H14" s="396"/>
      <c r="I14" s="396"/>
      <c r="J14" s="396"/>
      <c r="K14" s="269"/>
    </row>
    <row r="15" spans="2:11" ht="15" customHeight="1">
      <c r="B15" s="272"/>
      <c r="C15" s="273"/>
      <c r="D15" s="396" t="s">
        <v>763</v>
      </c>
      <c r="E15" s="396"/>
      <c r="F15" s="396"/>
      <c r="G15" s="396"/>
      <c r="H15" s="396"/>
      <c r="I15" s="396"/>
      <c r="J15" s="396"/>
      <c r="K15" s="269"/>
    </row>
    <row r="16" spans="2:11" ht="15" customHeight="1">
      <c r="B16" s="272"/>
      <c r="C16" s="273"/>
      <c r="D16" s="273"/>
      <c r="E16" s="274" t="s">
        <v>82</v>
      </c>
      <c r="F16" s="396" t="s">
        <v>764</v>
      </c>
      <c r="G16" s="396"/>
      <c r="H16" s="396"/>
      <c r="I16" s="396"/>
      <c r="J16" s="396"/>
      <c r="K16" s="269"/>
    </row>
    <row r="17" spans="2:11" ht="15" customHeight="1">
      <c r="B17" s="272"/>
      <c r="C17" s="273"/>
      <c r="D17" s="273"/>
      <c r="E17" s="274" t="s">
        <v>765</v>
      </c>
      <c r="F17" s="396" t="s">
        <v>766</v>
      </c>
      <c r="G17" s="396"/>
      <c r="H17" s="396"/>
      <c r="I17" s="396"/>
      <c r="J17" s="396"/>
      <c r="K17" s="269"/>
    </row>
    <row r="18" spans="2:11" ht="15" customHeight="1">
      <c r="B18" s="272"/>
      <c r="C18" s="273"/>
      <c r="D18" s="273"/>
      <c r="E18" s="274" t="s">
        <v>767</v>
      </c>
      <c r="F18" s="396" t="s">
        <v>768</v>
      </c>
      <c r="G18" s="396"/>
      <c r="H18" s="396"/>
      <c r="I18" s="396"/>
      <c r="J18" s="396"/>
      <c r="K18" s="269"/>
    </row>
    <row r="19" spans="2:11" ht="15" customHeight="1">
      <c r="B19" s="272"/>
      <c r="C19" s="273"/>
      <c r="D19" s="273"/>
      <c r="E19" s="274" t="s">
        <v>769</v>
      </c>
      <c r="F19" s="396" t="s">
        <v>95</v>
      </c>
      <c r="G19" s="396"/>
      <c r="H19" s="396"/>
      <c r="I19" s="396"/>
      <c r="J19" s="396"/>
      <c r="K19" s="269"/>
    </row>
    <row r="20" spans="2:11" ht="15" customHeight="1">
      <c r="B20" s="272"/>
      <c r="C20" s="273"/>
      <c r="D20" s="273"/>
      <c r="E20" s="274" t="s">
        <v>601</v>
      </c>
      <c r="F20" s="396" t="s">
        <v>770</v>
      </c>
      <c r="G20" s="396"/>
      <c r="H20" s="396"/>
      <c r="I20" s="396"/>
      <c r="J20" s="396"/>
      <c r="K20" s="269"/>
    </row>
    <row r="21" spans="2:11" ht="15" customHeight="1">
      <c r="B21" s="272"/>
      <c r="C21" s="273"/>
      <c r="D21" s="273"/>
      <c r="E21" s="274" t="s">
        <v>89</v>
      </c>
      <c r="F21" s="396" t="s">
        <v>771</v>
      </c>
      <c r="G21" s="396"/>
      <c r="H21" s="396"/>
      <c r="I21" s="396"/>
      <c r="J21" s="396"/>
      <c r="K21" s="269"/>
    </row>
    <row r="22" spans="2:11" ht="12.75" customHeight="1">
      <c r="B22" s="272"/>
      <c r="C22" s="273"/>
      <c r="D22" s="273"/>
      <c r="E22" s="273"/>
      <c r="F22" s="273"/>
      <c r="G22" s="273"/>
      <c r="H22" s="273"/>
      <c r="I22" s="273"/>
      <c r="J22" s="273"/>
      <c r="K22" s="269"/>
    </row>
    <row r="23" spans="2:11" ht="15" customHeight="1">
      <c r="B23" s="272"/>
      <c r="C23" s="396" t="s">
        <v>772</v>
      </c>
      <c r="D23" s="396"/>
      <c r="E23" s="396"/>
      <c r="F23" s="396"/>
      <c r="G23" s="396"/>
      <c r="H23" s="396"/>
      <c r="I23" s="396"/>
      <c r="J23" s="396"/>
      <c r="K23" s="269"/>
    </row>
    <row r="24" spans="2:11" ht="15" customHeight="1">
      <c r="B24" s="272"/>
      <c r="C24" s="396" t="s">
        <v>773</v>
      </c>
      <c r="D24" s="396"/>
      <c r="E24" s="396"/>
      <c r="F24" s="396"/>
      <c r="G24" s="396"/>
      <c r="H24" s="396"/>
      <c r="I24" s="396"/>
      <c r="J24" s="396"/>
      <c r="K24" s="269"/>
    </row>
    <row r="25" spans="2:11" ht="15" customHeight="1">
      <c r="B25" s="272"/>
      <c r="C25" s="271"/>
      <c r="D25" s="396" t="s">
        <v>774</v>
      </c>
      <c r="E25" s="396"/>
      <c r="F25" s="396"/>
      <c r="G25" s="396"/>
      <c r="H25" s="396"/>
      <c r="I25" s="396"/>
      <c r="J25" s="396"/>
      <c r="K25" s="269"/>
    </row>
    <row r="26" spans="2:11" ht="15" customHeight="1">
      <c r="B26" s="272"/>
      <c r="C26" s="273"/>
      <c r="D26" s="396" t="s">
        <v>775</v>
      </c>
      <c r="E26" s="396"/>
      <c r="F26" s="396"/>
      <c r="G26" s="396"/>
      <c r="H26" s="396"/>
      <c r="I26" s="396"/>
      <c r="J26" s="396"/>
      <c r="K26" s="269"/>
    </row>
    <row r="27" spans="2:11" ht="12.75" customHeight="1">
      <c r="B27" s="272"/>
      <c r="C27" s="273"/>
      <c r="D27" s="273"/>
      <c r="E27" s="273"/>
      <c r="F27" s="273"/>
      <c r="G27" s="273"/>
      <c r="H27" s="273"/>
      <c r="I27" s="273"/>
      <c r="J27" s="273"/>
      <c r="K27" s="269"/>
    </row>
    <row r="28" spans="2:11" ht="15" customHeight="1">
      <c r="B28" s="272"/>
      <c r="C28" s="273"/>
      <c r="D28" s="396" t="s">
        <v>776</v>
      </c>
      <c r="E28" s="396"/>
      <c r="F28" s="396"/>
      <c r="G28" s="396"/>
      <c r="H28" s="396"/>
      <c r="I28" s="396"/>
      <c r="J28" s="396"/>
      <c r="K28" s="269"/>
    </row>
    <row r="29" spans="2:11" ht="15" customHeight="1">
      <c r="B29" s="272"/>
      <c r="C29" s="273"/>
      <c r="D29" s="396" t="s">
        <v>777</v>
      </c>
      <c r="E29" s="396"/>
      <c r="F29" s="396"/>
      <c r="G29" s="396"/>
      <c r="H29" s="396"/>
      <c r="I29" s="396"/>
      <c r="J29" s="396"/>
      <c r="K29" s="269"/>
    </row>
    <row r="30" spans="2:11" ht="12.75" customHeight="1">
      <c r="B30" s="272"/>
      <c r="C30" s="273"/>
      <c r="D30" s="273"/>
      <c r="E30" s="273"/>
      <c r="F30" s="273"/>
      <c r="G30" s="273"/>
      <c r="H30" s="273"/>
      <c r="I30" s="273"/>
      <c r="J30" s="273"/>
      <c r="K30" s="269"/>
    </row>
    <row r="31" spans="2:11" ht="15" customHeight="1">
      <c r="B31" s="272"/>
      <c r="C31" s="273"/>
      <c r="D31" s="396" t="s">
        <v>778</v>
      </c>
      <c r="E31" s="396"/>
      <c r="F31" s="396"/>
      <c r="G31" s="396"/>
      <c r="H31" s="396"/>
      <c r="I31" s="396"/>
      <c r="J31" s="396"/>
      <c r="K31" s="269"/>
    </row>
    <row r="32" spans="2:11" ht="15" customHeight="1">
      <c r="B32" s="272"/>
      <c r="C32" s="273"/>
      <c r="D32" s="396" t="s">
        <v>779</v>
      </c>
      <c r="E32" s="396"/>
      <c r="F32" s="396"/>
      <c r="G32" s="396"/>
      <c r="H32" s="396"/>
      <c r="I32" s="396"/>
      <c r="J32" s="396"/>
      <c r="K32" s="269"/>
    </row>
    <row r="33" spans="2:11" ht="15" customHeight="1">
      <c r="B33" s="272"/>
      <c r="C33" s="273"/>
      <c r="D33" s="396" t="s">
        <v>780</v>
      </c>
      <c r="E33" s="396"/>
      <c r="F33" s="396"/>
      <c r="G33" s="396"/>
      <c r="H33" s="396"/>
      <c r="I33" s="396"/>
      <c r="J33" s="396"/>
      <c r="K33" s="269"/>
    </row>
    <row r="34" spans="2:11" ht="15" customHeight="1">
      <c r="B34" s="272"/>
      <c r="C34" s="273"/>
      <c r="D34" s="271"/>
      <c r="E34" s="275" t="s">
        <v>138</v>
      </c>
      <c r="F34" s="271"/>
      <c r="G34" s="396" t="s">
        <v>781</v>
      </c>
      <c r="H34" s="396"/>
      <c r="I34" s="396"/>
      <c r="J34" s="396"/>
      <c r="K34" s="269"/>
    </row>
    <row r="35" spans="2:11" ht="30.75" customHeight="1">
      <c r="B35" s="272"/>
      <c r="C35" s="273"/>
      <c r="D35" s="271"/>
      <c r="E35" s="275" t="s">
        <v>782</v>
      </c>
      <c r="F35" s="271"/>
      <c r="G35" s="396" t="s">
        <v>783</v>
      </c>
      <c r="H35" s="396"/>
      <c r="I35" s="396"/>
      <c r="J35" s="396"/>
      <c r="K35" s="269"/>
    </row>
    <row r="36" spans="2:11" ht="15" customHeight="1">
      <c r="B36" s="272"/>
      <c r="C36" s="273"/>
      <c r="D36" s="271"/>
      <c r="E36" s="275" t="s">
        <v>57</v>
      </c>
      <c r="F36" s="271"/>
      <c r="G36" s="396" t="s">
        <v>784</v>
      </c>
      <c r="H36" s="396"/>
      <c r="I36" s="396"/>
      <c r="J36" s="396"/>
      <c r="K36" s="269"/>
    </row>
    <row r="37" spans="2:11" ht="15" customHeight="1">
      <c r="B37" s="272"/>
      <c r="C37" s="273"/>
      <c r="D37" s="271"/>
      <c r="E37" s="275" t="s">
        <v>139</v>
      </c>
      <c r="F37" s="271"/>
      <c r="G37" s="396" t="s">
        <v>785</v>
      </c>
      <c r="H37" s="396"/>
      <c r="I37" s="396"/>
      <c r="J37" s="396"/>
      <c r="K37" s="269"/>
    </row>
    <row r="38" spans="2:11" ht="15" customHeight="1">
      <c r="B38" s="272"/>
      <c r="C38" s="273"/>
      <c r="D38" s="271"/>
      <c r="E38" s="275" t="s">
        <v>140</v>
      </c>
      <c r="F38" s="271"/>
      <c r="G38" s="396" t="s">
        <v>786</v>
      </c>
      <c r="H38" s="396"/>
      <c r="I38" s="396"/>
      <c r="J38" s="396"/>
      <c r="K38" s="269"/>
    </row>
    <row r="39" spans="2:11" ht="15" customHeight="1">
      <c r="B39" s="272"/>
      <c r="C39" s="273"/>
      <c r="D39" s="271"/>
      <c r="E39" s="275" t="s">
        <v>141</v>
      </c>
      <c r="F39" s="271"/>
      <c r="G39" s="396" t="s">
        <v>787</v>
      </c>
      <c r="H39" s="396"/>
      <c r="I39" s="396"/>
      <c r="J39" s="396"/>
      <c r="K39" s="269"/>
    </row>
    <row r="40" spans="2:11" ht="15" customHeight="1">
      <c r="B40" s="272"/>
      <c r="C40" s="273"/>
      <c r="D40" s="271"/>
      <c r="E40" s="275" t="s">
        <v>788</v>
      </c>
      <c r="F40" s="271"/>
      <c r="G40" s="396" t="s">
        <v>789</v>
      </c>
      <c r="H40" s="396"/>
      <c r="I40" s="396"/>
      <c r="J40" s="396"/>
      <c r="K40" s="269"/>
    </row>
    <row r="41" spans="2:11" ht="15" customHeight="1">
      <c r="B41" s="272"/>
      <c r="C41" s="273"/>
      <c r="D41" s="271"/>
      <c r="E41" s="275"/>
      <c r="F41" s="271"/>
      <c r="G41" s="396" t="s">
        <v>790</v>
      </c>
      <c r="H41" s="396"/>
      <c r="I41" s="396"/>
      <c r="J41" s="396"/>
      <c r="K41" s="269"/>
    </row>
    <row r="42" spans="2:11" ht="15" customHeight="1">
      <c r="B42" s="272"/>
      <c r="C42" s="273"/>
      <c r="D42" s="271"/>
      <c r="E42" s="275" t="s">
        <v>791</v>
      </c>
      <c r="F42" s="271"/>
      <c r="G42" s="396" t="s">
        <v>792</v>
      </c>
      <c r="H42" s="396"/>
      <c r="I42" s="396"/>
      <c r="J42" s="396"/>
      <c r="K42" s="269"/>
    </row>
    <row r="43" spans="2:11" ht="15" customHeight="1">
      <c r="B43" s="272"/>
      <c r="C43" s="273"/>
      <c r="D43" s="271"/>
      <c r="E43" s="275" t="s">
        <v>143</v>
      </c>
      <c r="F43" s="271"/>
      <c r="G43" s="396" t="s">
        <v>793</v>
      </c>
      <c r="H43" s="396"/>
      <c r="I43" s="396"/>
      <c r="J43" s="396"/>
      <c r="K43" s="269"/>
    </row>
    <row r="44" spans="2:11" ht="12.75" customHeight="1">
      <c r="B44" s="272"/>
      <c r="C44" s="273"/>
      <c r="D44" s="271"/>
      <c r="E44" s="271"/>
      <c r="F44" s="271"/>
      <c r="G44" s="271"/>
      <c r="H44" s="271"/>
      <c r="I44" s="271"/>
      <c r="J44" s="271"/>
      <c r="K44" s="269"/>
    </row>
    <row r="45" spans="2:11" ht="15" customHeight="1">
      <c r="B45" s="272"/>
      <c r="C45" s="273"/>
      <c r="D45" s="396" t="s">
        <v>794</v>
      </c>
      <c r="E45" s="396"/>
      <c r="F45" s="396"/>
      <c r="G45" s="396"/>
      <c r="H45" s="396"/>
      <c r="I45" s="396"/>
      <c r="J45" s="396"/>
      <c r="K45" s="269"/>
    </row>
    <row r="46" spans="2:11" ht="15" customHeight="1">
      <c r="B46" s="272"/>
      <c r="C46" s="273"/>
      <c r="D46" s="273"/>
      <c r="E46" s="396" t="s">
        <v>795</v>
      </c>
      <c r="F46" s="396"/>
      <c r="G46" s="396"/>
      <c r="H46" s="396"/>
      <c r="I46" s="396"/>
      <c r="J46" s="396"/>
      <c r="K46" s="269"/>
    </row>
    <row r="47" spans="2:11" ht="15" customHeight="1">
      <c r="B47" s="272"/>
      <c r="C47" s="273"/>
      <c r="D47" s="273"/>
      <c r="E47" s="396" t="s">
        <v>796</v>
      </c>
      <c r="F47" s="396"/>
      <c r="G47" s="396"/>
      <c r="H47" s="396"/>
      <c r="I47" s="396"/>
      <c r="J47" s="396"/>
      <c r="K47" s="269"/>
    </row>
    <row r="48" spans="2:11" ht="15" customHeight="1">
      <c r="B48" s="272"/>
      <c r="C48" s="273"/>
      <c r="D48" s="273"/>
      <c r="E48" s="396" t="s">
        <v>797</v>
      </c>
      <c r="F48" s="396"/>
      <c r="G48" s="396"/>
      <c r="H48" s="396"/>
      <c r="I48" s="396"/>
      <c r="J48" s="396"/>
      <c r="K48" s="269"/>
    </row>
    <row r="49" spans="2:11" ht="15" customHeight="1">
      <c r="B49" s="272"/>
      <c r="C49" s="273"/>
      <c r="D49" s="396" t="s">
        <v>798</v>
      </c>
      <c r="E49" s="396"/>
      <c r="F49" s="396"/>
      <c r="G49" s="396"/>
      <c r="H49" s="396"/>
      <c r="I49" s="396"/>
      <c r="J49" s="396"/>
      <c r="K49" s="269"/>
    </row>
    <row r="50" spans="2:11" ht="25.5" customHeight="1">
      <c r="B50" s="268"/>
      <c r="C50" s="398" t="s">
        <v>799</v>
      </c>
      <c r="D50" s="398"/>
      <c r="E50" s="398"/>
      <c r="F50" s="398"/>
      <c r="G50" s="398"/>
      <c r="H50" s="398"/>
      <c r="I50" s="398"/>
      <c r="J50" s="398"/>
      <c r="K50" s="269"/>
    </row>
    <row r="51" spans="2:11" ht="5.25" customHeight="1">
      <c r="B51" s="268"/>
      <c r="C51" s="270"/>
      <c r="D51" s="270"/>
      <c r="E51" s="270"/>
      <c r="F51" s="270"/>
      <c r="G51" s="270"/>
      <c r="H51" s="270"/>
      <c r="I51" s="270"/>
      <c r="J51" s="270"/>
      <c r="K51" s="269"/>
    </row>
    <row r="52" spans="2:11" ht="15" customHeight="1">
      <c r="B52" s="268"/>
      <c r="C52" s="396" t="s">
        <v>800</v>
      </c>
      <c r="D52" s="396"/>
      <c r="E52" s="396"/>
      <c r="F52" s="396"/>
      <c r="G52" s="396"/>
      <c r="H52" s="396"/>
      <c r="I52" s="396"/>
      <c r="J52" s="396"/>
      <c r="K52" s="269"/>
    </row>
    <row r="53" spans="2:11" ht="15" customHeight="1">
      <c r="B53" s="268"/>
      <c r="C53" s="396" t="s">
        <v>801</v>
      </c>
      <c r="D53" s="396"/>
      <c r="E53" s="396"/>
      <c r="F53" s="396"/>
      <c r="G53" s="396"/>
      <c r="H53" s="396"/>
      <c r="I53" s="396"/>
      <c r="J53" s="396"/>
      <c r="K53" s="269"/>
    </row>
    <row r="54" spans="2:11" ht="12.75" customHeight="1">
      <c r="B54" s="268"/>
      <c r="C54" s="271"/>
      <c r="D54" s="271"/>
      <c r="E54" s="271"/>
      <c r="F54" s="271"/>
      <c r="G54" s="271"/>
      <c r="H54" s="271"/>
      <c r="I54" s="271"/>
      <c r="J54" s="271"/>
      <c r="K54" s="269"/>
    </row>
    <row r="55" spans="2:11" ht="15" customHeight="1">
      <c r="B55" s="268"/>
      <c r="C55" s="396" t="s">
        <v>802</v>
      </c>
      <c r="D55" s="396"/>
      <c r="E55" s="396"/>
      <c r="F55" s="396"/>
      <c r="G55" s="396"/>
      <c r="H55" s="396"/>
      <c r="I55" s="396"/>
      <c r="J55" s="396"/>
      <c r="K55" s="269"/>
    </row>
    <row r="56" spans="2:11" ht="15" customHeight="1">
      <c r="B56" s="268"/>
      <c r="C56" s="273"/>
      <c r="D56" s="396" t="s">
        <v>803</v>
      </c>
      <c r="E56" s="396"/>
      <c r="F56" s="396"/>
      <c r="G56" s="396"/>
      <c r="H56" s="396"/>
      <c r="I56" s="396"/>
      <c r="J56" s="396"/>
      <c r="K56" s="269"/>
    </row>
    <row r="57" spans="2:11" ht="15" customHeight="1">
      <c r="B57" s="268"/>
      <c r="C57" s="273"/>
      <c r="D57" s="396" t="s">
        <v>804</v>
      </c>
      <c r="E57" s="396"/>
      <c r="F57" s="396"/>
      <c r="G57" s="396"/>
      <c r="H57" s="396"/>
      <c r="I57" s="396"/>
      <c r="J57" s="396"/>
      <c r="K57" s="269"/>
    </row>
    <row r="58" spans="2:11" ht="15" customHeight="1">
      <c r="B58" s="268"/>
      <c r="C58" s="273"/>
      <c r="D58" s="396" t="s">
        <v>805</v>
      </c>
      <c r="E58" s="396"/>
      <c r="F58" s="396"/>
      <c r="G58" s="396"/>
      <c r="H58" s="396"/>
      <c r="I58" s="396"/>
      <c r="J58" s="396"/>
      <c r="K58" s="269"/>
    </row>
    <row r="59" spans="2:11" ht="15" customHeight="1">
      <c r="B59" s="268"/>
      <c r="C59" s="273"/>
      <c r="D59" s="396" t="s">
        <v>806</v>
      </c>
      <c r="E59" s="396"/>
      <c r="F59" s="396"/>
      <c r="G59" s="396"/>
      <c r="H59" s="396"/>
      <c r="I59" s="396"/>
      <c r="J59" s="396"/>
      <c r="K59" s="269"/>
    </row>
    <row r="60" spans="2:11" ht="15" customHeight="1">
      <c r="B60" s="268"/>
      <c r="C60" s="273"/>
      <c r="D60" s="397" t="s">
        <v>807</v>
      </c>
      <c r="E60" s="397"/>
      <c r="F60" s="397"/>
      <c r="G60" s="397"/>
      <c r="H60" s="397"/>
      <c r="I60" s="397"/>
      <c r="J60" s="397"/>
      <c r="K60" s="269"/>
    </row>
    <row r="61" spans="2:11" ht="15" customHeight="1">
      <c r="B61" s="268"/>
      <c r="C61" s="273"/>
      <c r="D61" s="396" t="s">
        <v>808</v>
      </c>
      <c r="E61" s="396"/>
      <c r="F61" s="396"/>
      <c r="G61" s="396"/>
      <c r="H61" s="396"/>
      <c r="I61" s="396"/>
      <c r="J61" s="396"/>
      <c r="K61" s="269"/>
    </row>
    <row r="62" spans="2:11" ht="12.75" customHeight="1">
      <c r="B62" s="268"/>
      <c r="C62" s="273"/>
      <c r="D62" s="273"/>
      <c r="E62" s="276"/>
      <c r="F62" s="273"/>
      <c r="G62" s="273"/>
      <c r="H62" s="273"/>
      <c r="I62" s="273"/>
      <c r="J62" s="273"/>
      <c r="K62" s="269"/>
    </row>
    <row r="63" spans="2:11" ht="15" customHeight="1">
      <c r="B63" s="268"/>
      <c r="C63" s="273"/>
      <c r="D63" s="396" t="s">
        <v>809</v>
      </c>
      <c r="E63" s="396"/>
      <c r="F63" s="396"/>
      <c r="G63" s="396"/>
      <c r="H63" s="396"/>
      <c r="I63" s="396"/>
      <c r="J63" s="396"/>
      <c r="K63" s="269"/>
    </row>
    <row r="64" spans="2:11" ht="15" customHeight="1">
      <c r="B64" s="268"/>
      <c r="C64" s="273"/>
      <c r="D64" s="397" t="s">
        <v>810</v>
      </c>
      <c r="E64" s="397"/>
      <c r="F64" s="397"/>
      <c r="G64" s="397"/>
      <c r="H64" s="397"/>
      <c r="I64" s="397"/>
      <c r="J64" s="397"/>
      <c r="K64" s="269"/>
    </row>
    <row r="65" spans="2:11" ht="15" customHeight="1">
      <c r="B65" s="268"/>
      <c r="C65" s="273"/>
      <c r="D65" s="396" t="s">
        <v>811</v>
      </c>
      <c r="E65" s="396"/>
      <c r="F65" s="396"/>
      <c r="G65" s="396"/>
      <c r="H65" s="396"/>
      <c r="I65" s="396"/>
      <c r="J65" s="396"/>
      <c r="K65" s="269"/>
    </row>
    <row r="66" spans="2:11" ht="15" customHeight="1">
      <c r="B66" s="268"/>
      <c r="C66" s="273"/>
      <c r="D66" s="396" t="s">
        <v>812</v>
      </c>
      <c r="E66" s="396"/>
      <c r="F66" s="396"/>
      <c r="G66" s="396"/>
      <c r="H66" s="396"/>
      <c r="I66" s="396"/>
      <c r="J66" s="396"/>
      <c r="K66" s="269"/>
    </row>
    <row r="67" spans="2:11" ht="15" customHeight="1">
      <c r="B67" s="268"/>
      <c r="C67" s="273"/>
      <c r="D67" s="396" t="s">
        <v>813</v>
      </c>
      <c r="E67" s="396"/>
      <c r="F67" s="396"/>
      <c r="G67" s="396"/>
      <c r="H67" s="396"/>
      <c r="I67" s="396"/>
      <c r="J67" s="396"/>
      <c r="K67" s="269"/>
    </row>
    <row r="68" spans="2:11" ht="15" customHeight="1">
      <c r="B68" s="268"/>
      <c r="C68" s="273"/>
      <c r="D68" s="396" t="s">
        <v>814</v>
      </c>
      <c r="E68" s="396"/>
      <c r="F68" s="396"/>
      <c r="G68" s="396"/>
      <c r="H68" s="396"/>
      <c r="I68" s="396"/>
      <c r="J68" s="396"/>
      <c r="K68" s="269"/>
    </row>
    <row r="69" spans="2:11" ht="12.75" customHeight="1">
      <c r="B69" s="277"/>
      <c r="C69" s="278"/>
      <c r="D69" s="278"/>
      <c r="E69" s="278"/>
      <c r="F69" s="278"/>
      <c r="G69" s="278"/>
      <c r="H69" s="278"/>
      <c r="I69" s="278"/>
      <c r="J69" s="278"/>
      <c r="K69" s="279"/>
    </row>
    <row r="70" spans="2:11" ht="18.75" customHeight="1">
      <c r="B70" s="280"/>
      <c r="C70" s="280"/>
      <c r="D70" s="280"/>
      <c r="E70" s="280"/>
      <c r="F70" s="280"/>
      <c r="G70" s="280"/>
      <c r="H70" s="280"/>
      <c r="I70" s="280"/>
      <c r="J70" s="280"/>
      <c r="K70" s="281"/>
    </row>
    <row r="71" spans="2:11" ht="18.75" customHeight="1">
      <c r="B71" s="281"/>
      <c r="C71" s="281"/>
      <c r="D71" s="281"/>
      <c r="E71" s="281"/>
      <c r="F71" s="281"/>
      <c r="G71" s="281"/>
      <c r="H71" s="281"/>
      <c r="I71" s="281"/>
      <c r="J71" s="281"/>
      <c r="K71" s="281"/>
    </row>
    <row r="72" spans="2:11" ht="7.5" customHeight="1">
      <c r="B72" s="282"/>
      <c r="C72" s="283"/>
      <c r="D72" s="283"/>
      <c r="E72" s="283"/>
      <c r="F72" s="283"/>
      <c r="G72" s="283"/>
      <c r="H72" s="283"/>
      <c r="I72" s="283"/>
      <c r="J72" s="283"/>
      <c r="K72" s="284"/>
    </row>
    <row r="73" spans="2:11" ht="45" customHeight="1">
      <c r="B73" s="285"/>
      <c r="C73" s="395" t="s">
        <v>109</v>
      </c>
      <c r="D73" s="395"/>
      <c r="E73" s="395"/>
      <c r="F73" s="395"/>
      <c r="G73" s="395"/>
      <c r="H73" s="395"/>
      <c r="I73" s="395"/>
      <c r="J73" s="395"/>
      <c r="K73" s="286"/>
    </row>
    <row r="74" spans="2:11" ht="17.25" customHeight="1">
      <c r="B74" s="285"/>
      <c r="C74" s="287" t="s">
        <v>815</v>
      </c>
      <c r="D74" s="287"/>
      <c r="E74" s="287"/>
      <c r="F74" s="287" t="s">
        <v>816</v>
      </c>
      <c r="G74" s="288"/>
      <c r="H74" s="287" t="s">
        <v>139</v>
      </c>
      <c r="I74" s="287" t="s">
        <v>61</v>
      </c>
      <c r="J74" s="287" t="s">
        <v>817</v>
      </c>
      <c r="K74" s="286"/>
    </row>
    <row r="75" spans="2:11" ht="17.25" customHeight="1">
      <c r="B75" s="285"/>
      <c r="C75" s="289" t="s">
        <v>818</v>
      </c>
      <c r="D75" s="289"/>
      <c r="E75" s="289"/>
      <c r="F75" s="290" t="s">
        <v>819</v>
      </c>
      <c r="G75" s="291"/>
      <c r="H75" s="289"/>
      <c r="I75" s="289"/>
      <c r="J75" s="289" t="s">
        <v>820</v>
      </c>
      <c r="K75" s="286"/>
    </row>
    <row r="76" spans="2:11" ht="5.25" customHeight="1">
      <c r="B76" s="285"/>
      <c r="C76" s="292"/>
      <c r="D76" s="292"/>
      <c r="E76" s="292"/>
      <c r="F76" s="292"/>
      <c r="G76" s="293"/>
      <c r="H76" s="292"/>
      <c r="I76" s="292"/>
      <c r="J76" s="292"/>
      <c r="K76" s="286"/>
    </row>
    <row r="77" spans="2:11" ht="15" customHeight="1">
      <c r="B77" s="285"/>
      <c r="C77" s="275" t="s">
        <v>57</v>
      </c>
      <c r="D77" s="292"/>
      <c r="E77" s="292"/>
      <c r="F77" s="294" t="s">
        <v>80</v>
      </c>
      <c r="G77" s="293"/>
      <c r="H77" s="275" t="s">
        <v>821</v>
      </c>
      <c r="I77" s="275" t="s">
        <v>822</v>
      </c>
      <c r="J77" s="275">
        <v>20</v>
      </c>
      <c r="K77" s="286"/>
    </row>
    <row r="78" spans="2:11" ht="15" customHeight="1">
      <c r="B78" s="285"/>
      <c r="C78" s="275" t="s">
        <v>823</v>
      </c>
      <c r="D78" s="275"/>
      <c r="E78" s="275"/>
      <c r="F78" s="294" t="s">
        <v>80</v>
      </c>
      <c r="G78" s="293"/>
      <c r="H78" s="275" t="s">
        <v>824</v>
      </c>
      <c r="I78" s="275" t="s">
        <v>822</v>
      </c>
      <c r="J78" s="275">
        <v>120</v>
      </c>
      <c r="K78" s="286"/>
    </row>
    <row r="79" spans="2:11" ht="15" customHeight="1">
      <c r="B79" s="295"/>
      <c r="C79" s="275" t="s">
        <v>825</v>
      </c>
      <c r="D79" s="275"/>
      <c r="E79" s="275"/>
      <c r="F79" s="294" t="s">
        <v>826</v>
      </c>
      <c r="G79" s="293"/>
      <c r="H79" s="275" t="s">
        <v>827</v>
      </c>
      <c r="I79" s="275" t="s">
        <v>822</v>
      </c>
      <c r="J79" s="275">
        <v>50</v>
      </c>
      <c r="K79" s="286"/>
    </row>
    <row r="80" spans="2:11" ht="15" customHeight="1">
      <c r="B80" s="295"/>
      <c r="C80" s="275" t="s">
        <v>828</v>
      </c>
      <c r="D80" s="275"/>
      <c r="E80" s="275"/>
      <c r="F80" s="294" t="s">
        <v>80</v>
      </c>
      <c r="G80" s="293"/>
      <c r="H80" s="275" t="s">
        <v>829</v>
      </c>
      <c r="I80" s="275" t="s">
        <v>830</v>
      </c>
      <c r="J80" s="275"/>
      <c r="K80" s="286"/>
    </row>
    <row r="81" spans="2:11" ht="15" customHeight="1">
      <c r="B81" s="295"/>
      <c r="C81" s="296" t="s">
        <v>831</v>
      </c>
      <c r="D81" s="296"/>
      <c r="E81" s="296"/>
      <c r="F81" s="297" t="s">
        <v>826</v>
      </c>
      <c r="G81" s="296"/>
      <c r="H81" s="296" t="s">
        <v>832</v>
      </c>
      <c r="I81" s="296" t="s">
        <v>822</v>
      </c>
      <c r="J81" s="296">
        <v>15</v>
      </c>
      <c r="K81" s="286"/>
    </row>
    <row r="82" spans="2:11" ht="15" customHeight="1">
      <c r="B82" s="295"/>
      <c r="C82" s="296" t="s">
        <v>833</v>
      </c>
      <c r="D82" s="296"/>
      <c r="E82" s="296"/>
      <c r="F82" s="297" t="s">
        <v>826</v>
      </c>
      <c r="G82" s="296"/>
      <c r="H82" s="296" t="s">
        <v>834</v>
      </c>
      <c r="I82" s="296" t="s">
        <v>822</v>
      </c>
      <c r="J82" s="296">
        <v>15</v>
      </c>
      <c r="K82" s="286"/>
    </row>
    <row r="83" spans="2:11" ht="15" customHeight="1">
      <c r="B83" s="295"/>
      <c r="C83" s="296" t="s">
        <v>835</v>
      </c>
      <c r="D83" s="296"/>
      <c r="E83" s="296"/>
      <c r="F83" s="297" t="s">
        <v>826</v>
      </c>
      <c r="G83" s="296"/>
      <c r="H83" s="296" t="s">
        <v>836</v>
      </c>
      <c r="I83" s="296" t="s">
        <v>822</v>
      </c>
      <c r="J83" s="296">
        <v>20</v>
      </c>
      <c r="K83" s="286"/>
    </row>
    <row r="84" spans="2:11" ht="15" customHeight="1">
      <c r="B84" s="295"/>
      <c r="C84" s="296" t="s">
        <v>837</v>
      </c>
      <c r="D84" s="296"/>
      <c r="E84" s="296"/>
      <c r="F84" s="297" t="s">
        <v>826</v>
      </c>
      <c r="G84" s="296"/>
      <c r="H84" s="296" t="s">
        <v>838</v>
      </c>
      <c r="I84" s="296" t="s">
        <v>822</v>
      </c>
      <c r="J84" s="296">
        <v>20</v>
      </c>
      <c r="K84" s="286"/>
    </row>
    <row r="85" spans="2:11" ht="15" customHeight="1">
      <c r="B85" s="295"/>
      <c r="C85" s="275" t="s">
        <v>839</v>
      </c>
      <c r="D85" s="275"/>
      <c r="E85" s="275"/>
      <c r="F85" s="294" t="s">
        <v>826</v>
      </c>
      <c r="G85" s="293"/>
      <c r="H85" s="275" t="s">
        <v>840</v>
      </c>
      <c r="I85" s="275" t="s">
        <v>822</v>
      </c>
      <c r="J85" s="275">
        <v>50</v>
      </c>
      <c r="K85" s="286"/>
    </row>
    <row r="86" spans="2:11" ht="15" customHeight="1">
      <c r="B86" s="295"/>
      <c r="C86" s="275" t="s">
        <v>841</v>
      </c>
      <c r="D86" s="275"/>
      <c r="E86" s="275"/>
      <c r="F86" s="294" t="s">
        <v>826</v>
      </c>
      <c r="G86" s="293"/>
      <c r="H86" s="275" t="s">
        <v>842</v>
      </c>
      <c r="I86" s="275" t="s">
        <v>822</v>
      </c>
      <c r="J86" s="275">
        <v>20</v>
      </c>
      <c r="K86" s="286"/>
    </row>
    <row r="87" spans="2:11" ht="15" customHeight="1">
      <c r="B87" s="295"/>
      <c r="C87" s="275" t="s">
        <v>843</v>
      </c>
      <c r="D87" s="275"/>
      <c r="E87" s="275"/>
      <c r="F87" s="294" t="s">
        <v>826</v>
      </c>
      <c r="G87" s="293"/>
      <c r="H87" s="275" t="s">
        <v>844</v>
      </c>
      <c r="I87" s="275" t="s">
        <v>822</v>
      </c>
      <c r="J87" s="275">
        <v>20</v>
      </c>
      <c r="K87" s="286"/>
    </row>
    <row r="88" spans="2:11" ht="15" customHeight="1">
      <c r="B88" s="295"/>
      <c r="C88" s="275" t="s">
        <v>845</v>
      </c>
      <c r="D88" s="275"/>
      <c r="E88" s="275"/>
      <c r="F88" s="294" t="s">
        <v>826</v>
      </c>
      <c r="G88" s="293"/>
      <c r="H88" s="275" t="s">
        <v>846</v>
      </c>
      <c r="I88" s="275" t="s">
        <v>822</v>
      </c>
      <c r="J88" s="275">
        <v>50</v>
      </c>
      <c r="K88" s="286"/>
    </row>
    <row r="89" spans="2:11" ht="15" customHeight="1">
      <c r="B89" s="295"/>
      <c r="C89" s="275" t="s">
        <v>847</v>
      </c>
      <c r="D89" s="275"/>
      <c r="E89" s="275"/>
      <c r="F89" s="294" t="s">
        <v>826</v>
      </c>
      <c r="G89" s="293"/>
      <c r="H89" s="275" t="s">
        <v>847</v>
      </c>
      <c r="I89" s="275" t="s">
        <v>822</v>
      </c>
      <c r="J89" s="275">
        <v>50</v>
      </c>
      <c r="K89" s="286"/>
    </row>
    <row r="90" spans="2:11" ht="15" customHeight="1">
      <c r="B90" s="295"/>
      <c r="C90" s="275" t="s">
        <v>144</v>
      </c>
      <c r="D90" s="275"/>
      <c r="E90" s="275"/>
      <c r="F90" s="294" t="s">
        <v>826</v>
      </c>
      <c r="G90" s="293"/>
      <c r="H90" s="275" t="s">
        <v>848</v>
      </c>
      <c r="I90" s="275" t="s">
        <v>822</v>
      </c>
      <c r="J90" s="275">
        <v>255</v>
      </c>
      <c r="K90" s="286"/>
    </row>
    <row r="91" spans="2:11" ht="15" customHeight="1">
      <c r="B91" s="295"/>
      <c r="C91" s="275" t="s">
        <v>849</v>
      </c>
      <c r="D91" s="275"/>
      <c r="E91" s="275"/>
      <c r="F91" s="294" t="s">
        <v>80</v>
      </c>
      <c r="G91" s="293"/>
      <c r="H91" s="275" t="s">
        <v>850</v>
      </c>
      <c r="I91" s="275" t="s">
        <v>851</v>
      </c>
      <c r="J91" s="275"/>
      <c r="K91" s="286"/>
    </row>
    <row r="92" spans="2:11" ht="15" customHeight="1">
      <c r="B92" s="295"/>
      <c r="C92" s="275" t="s">
        <v>852</v>
      </c>
      <c r="D92" s="275"/>
      <c r="E92" s="275"/>
      <c r="F92" s="294" t="s">
        <v>80</v>
      </c>
      <c r="G92" s="293"/>
      <c r="H92" s="275" t="s">
        <v>853</v>
      </c>
      <c r="I92" s="275" t="s">
        <v>854</v>
      </c>
      <c r="J92" s="275"/>
      <c r="K92" s="286"/>
    </row>
    <row r="93" spans="2:11" ht="15" customHeight="1">
      <c r="B93" s="295"/>
      <c r="C93" s="275" t="s">
        <v>855</v>
      </c>
      <c r="D93" s="275"/>
      <c r="E93" s="275"/>
      <c r="F93" s="294" t="s">
        <v>80</v>
      </c>
      <c r="G93" s="293"/>
      <c r="H93" s="275" t="s">
        <v>855</v>
      </c>
      <c r="I93" s="275" t="s">
        <v>854</v>
      </c>
      <c r="J93" s="275"/>
      <c r="K93" s="286"/>
    </row>
    <row r="94" spans="2:11" ht="15" customHeight="1">
      <c r="B94" s="295"/>
      <c r="C94" s="275" t="s">
        <v>42</v>
      </c>
      <c r="D94" s="275"/>
      <c r="E94" s="275"/>
      <c r="F94" s="294" t="s">
        <v>80</v>
      </c>
      <c r="G94" s="293"/>
      <c r="H94" s="275" t="s">
        <v>856</v>
      </c>
      <c r="I94" s="275" t="s">
        <v>854</v>
      </c>
      <c r="J94" s="275"/>
      <c r="K94" s="286"/>
    </row>
    <row r="95" spans="2:11" ht="15" customHeight="1">
      <c r="B95" s="295"/>
      <c r="C95" s="275" t="s">
        <v>52</v>
      </c>
      <c r="D95" s="275"/>
      <c r="E95" s="275"/>
      <c r="F95" s="294" t="s">
        <v>80</v>
      </c>
      <c r="G95" s="293"/>
      <c r="H95" s="275" t="s">
        <v>857</v>
      </c>
      <c r="I95" s="275" t="s">
        <v>854</v>
      </c>
      <c r="J95" s="275"/>
      <c r="K95" s="286"/>
    </row>
    <row r="96" spans="2:11" ht="15" customHeight="1">
      <c r="B96" s="298"/>
      <c r="C96" s="299"/>
      <c r="D96" s="299"/>
      <c r="E96" s="299"/>
      <c r="F96" s="299"/>
      <c r="G96" s="299"/>
      <c r="H96" s="299"/>
      <c r="I96" s="299"/>
      <c r="J96" s="299"/>
      <c r="K96" s="300"/>
    </row>
    <row r="97" spans="2:11" ht="18.75" customHeight="1">
      <c r="B97" s="301"/>
      <c r="C97" s="302"/>
      <c r="D97" s="302"/>
      <c r="E97" s="302"/>
      <c r="F97" s="302"/>
      <c r="G97" s="302"/>
      <c r="H97" s="302"/>
      <c r="I97" s="302"/>
      <c r="J97" s="302"/>
      <c r="K97" s="301"/>
    </row>
    <row r="98" spans="2:11" ht="18.75" customHeight="1">
      <c r="B98" s="281"/>
      <c r="C98" s="281"/>
      <c r="D98" s="281"/>
      <c r="E98" s="281"/>
      <c r="F98" s="281"/>
      <c r="G98" s="281"/>
      <c r="H98" s="281"/>
      <c r="I98" s="281"/>
      <c r="J98" s="281"/>
      <c r="K98" s="281"/>
    </row>
    <row r="99" spans="2:11" ht="7.5" customHeight="1">
      <c r="B99" s="282"/>
      <c r="C99" s="283"/>
      <c r="D99" s="283"/>
      <c r="E99" s="283"/>
      <c r="F99" s="283"/>
      <c r="G99" s="283"/>
      <c r="H99" s="283"/>
      <c r="I99" s="283"/>
      <c r="J99" s="283"/>
      <c r="K99" s="284"/>
    </row>
    <row r="100" spans="2:11" ht="45" customHeight="1">
      <c r="B100" s="285"/>
      <c r="C100" s="395" t="s">
        <v>858</v>
      </c>
      <c r="D100" s="395"/>
      <c r="E100" s="395"/>
      <c r="F100" s="395"/>
      <c r="G100" s="395"/>
      <c r="H100" s="395"/>
      <c r="I100" s="395"/>
      <c r="J100" s="395"/>
      <c r="K100" s="286"/>
    </row>
    <row r="101" spans="2:11" ht="17.25" customHeight="1">
      <c r="B101" s="285"/>
      <c r="C101" s="287" t="s">
        <v>815</v>
      </c>
      <c r="D101" s="287"/>
      <c r="E101" s="287"/>
      <c r="F101" s="287" t="s">
        <v>816</v>
      </c>
      <c r="G101" s="288"/>
      <c r="H101" s="287" t="s">
        <v>139</v>
      </c>
      <c r="I101" s="287" t="s">
        <v>61</v>
      </c>
      <c r="J101" s="287" t="s">
        <v>817</v>
      </c>
      <c r="K101" s="286"/>
    </row>
    <row r="102" spans="2:11" ht="17.25" customHeight="1">
      <c r="B102" s="285"/>
      <c r="C102" s="289" t="s">
        <v>818</v>
      </c>
      <c r="D102" s="289"/>
      <c r="E102" s="289"/>
      <c r="F102" s="290" t="s">
        <v>819</v>
      </c>
      <c r="G102" s="291"/>
      <c r="H102" s="289"/>
      <c r="I102" s="289"/>
      <c r="J102" s="289" t="s">
        <v>820</v>
      </c>
      <c r="K102" s="286"/>
    </row>
    <row r="103" spans="2:11" ht="5.25" customHeight="1">
      <c r="B103" s="285"/>
      <c r="C103" s="287"/>
      <c r="D103" s="287"/>
      <c r="E103" s="287"/>
      <c r="F103" s="287"/>
      <c r="G103" s="303"/>
      <c r="H103" s="287"/>
      <c r="I103" s="287"/>
      <c r="J103" s="287"/>
      <c r="K103" s="286"/>
    </row>
    <row r="104" spans="2:11" ht="15" customHeight="1">
      <c r="B104" s="285"/>
      <c r="C104" s="275" t="s">
        <v>57</v>
      </c>
      <c r="D104" s="292"/>
      <c r="E104" s="292"/>
      <c r="F104" s="294" t="s">
        <v>80</v>
      </c>
      <c r="G104" s="303"/>
      <c r="H104" s="275" t="s">
        <v>859</v>
      </c>
      <c r="I104" s="275" t="s">
        <v>822</v>
      </c>
      <c r="J104" s="275">
        <v>20</v>
      </c>
      <c r="K104" s="286"/>
    </row>
    <row r="105" spans="2:11" ht="15" customHeight="1">
      <c r="B105" s="285"/>
      <c r="C105" s="275" t="s">
        <v>823</v>
      </c>
      <c r="D105" s="275"/>
      <c r="E105" s="275"/>
      <c r="F105" s="294" t="s">
        <v>80</v>
      </c>
      <c r="G105" s="275"/>
      <c r="H105" s="275" t="s">
        <v>859</v>
      </c>
      <c r="I105" s="275" t="s">
        <v>822</v>
      </c>
      <c r="J105" s="275">
        <v>120</v>
      </c>
      <c r="K105" s="286"/>
    </row>
    <row r="106" spans="2:11" ht="15" customHeight="1">
      <c r="B106" s="295"/>
      <c r="C106" s="275" t="s">
        <v>825</v>
      </c>
      <c r="D106" s="275"/>
      <c r="E106" s="275"/>
      <c r="F106" s="294" t="s">
        <v>826</v>
      </c>
      <c r="G106" s="275"/>
      <c r="H106" s="275" t="s">
        <v>859</v>
      </c>
      <c r="I106" s="275" t="s">
        <v>822</v>
      </c>
      <c r="J106" s="275">
        <v>50</v>
      </c>
      <c r="K106" s="286"/>
    </row>
    <row r="107" spans="2:11" ht="15" customHeight="1">
      <c r="B107" s="295"/>
      <c r="C107" s="275" t="s">
        <v>828</v>
      </c>
      <c r="D107" s="275"/>
      <c r="E107" s="275"/>
      <c r="F107" s="294" t="s">
        <v>80</v>
      </c>
      <c r="G107" s="275"/>
      <c r="H107" s="275" t="s">
        <v>859</v>
      </c>
      <c r="I107" s="275" t="s">
        <v>830</v>
      </c>
      <c r="J107" s="275"/>
      <c r="K107" s="286"/>
    </row>
    <row r="108" spans="2:11" ht="15" customHeight="1">
      <c r="B108" s="295"/>
      <c r="C108" s="275" t="s">
        <v>839</v>
      </c>
      <c r="D108" s="275"/>
      <c r="E108" s="275"/>
      <c r="F108" s="294" t="s">
        <v>826</v>
      </c>
      <c r="G108" s="275"/>
      <c r="H108" s="275" t="s">
        <v>859</v>
      </c>
      <c r="I108" s="275" t="s">
        <v>822</v>
      </c>
      <c r="J108" s="275">
        <v>50</v>
      </c>
      <c r="K108" s="286"/>
    </row>
    <row r="109" spans="2:11" ht="15" customHeight="1">
      <c r="B109" s="295"/>
      <c r="C109" s="275" t="s">
        <v>847</v>
      </c>
      <c r="D109" s="275"/>
      <c r="E109" s="275"/>
      <c r="F109" s="294" t="s">
        <v>826</v>
      </c>
      <c r="G109" s="275"/>
      <c r="H109" s="275" t="s">
        <v>859</v>
      </c>
      <c r="I109" s="275" t="s">
        <v>822</v>
      </c>
      <c r="J109" s="275">
        <v>50</v>
      </c>
      <c r="K109" s="286"/>
    </row>
    <row r="110" spans="2:11" ht="15" customHeight="1">
      <c r="B110" s="295"/>
      <c r="C110" s="275" t="s">
        <v>845</v>
      </c>
      <c r="D110" s="275"/>
      <c r="E110" s="275"/>
      <c r="F110" s="294" t="s">
        <v>826</v>
      </c>
      <c r="G110" s="275"/>
      <c r="H110" s="275" t="s">
        <v>859</v>
      </c>
      <c r="I110" s="275" t="s">
        <v>822</v>
      </c>
      <c r="J110" s="275">
        <v>50</v>
      </c>
      <c r="K110" s="286"/>
    </row>
    <row r="111" spans="2:11" ht="15" customHeight="1">
      <c r="B111" s="295"/>
      <c r="C111" s="275" t="s">
        <v>57</v>
      </c>
      <c r="D111" s="275"/>
      <c r="E111" s="275"/>
      <c r="F111" s="294" t="s">
        <v>80</v>
      </c>
      <c r="G111" s="275"/>
      <c r="H111" s="275" t="s">
        <v>860</v>
      </c>
      <c r="I111" s="275" t="s">
        <v>822</v>
      </c>
      <c r="J111" s="275">
        <v>20</v>
      </c>
      <c r="K111" s="286"/>
    </row>
    <row r="112" spans="2:11" ht="15" customHeight="1">
      <c r="B112" s="295"/>
      <c r="C112" s="275" t="s">
        <v>861</v>
      </c>
      <c r="D112" s="275"/>
      <c r="E112" s="275"/>
      <c r="F112" s="294" t="s">
        <v>80</v>
      </c>
      <c r="G112" s="275"/>
      <c r="H112" s="275" t="s">
        <v>862</v>
      </c>
      <c r="I112" s="275" t="s">
        <v>822</v>
      </c>
      <c r="J112" s="275">
        <v>120</v>
      </c>
      <c r="K112" s="286"/>
    </row>
    <row r="113" spans="2:11" ht="15" customHeight="1">
      <c r="B113" s="295"/>
      <c r="C113" s="275" t="s">
        <v>42</v>
      </c>
      <c r="D113" s="275"/>
      <c r="E113" s="275"/>
      <c r="F113" s="294" t="s">
        <v>80</v>
      </c>
      <c r="G113" s="275"/>
      <c r="H113" s="275" t="s">
        <v>863</v>
      </c>
      <c r="I113" s="275" t="s">
        <v>854</v>
      </c>
      <c r="J113" s="275"/>
      <c r="K113" s="286"/>
    </row>
    <row r="114" spans="2:11" ht="15" customHeight="1">
      <c r="B114" s="295"/>
      <c r="C114" s="275" t="s">
        <v>52</v>
      </c>
      <c r="D114" s="275"/>
      <c r="E114" s="275"/>
      <c r="F114" s="294" t="s">
        <v>80</v>
      </c>
      <c r="G114" s="275"/>
      <c r="H114" s="275" t="s">
        <v>864</v>
      </c>
      <c r="I114" s="275" t="s">
        <v>854</v>
      </c>
      <c r="J114" s="275"/>
      <c r="K114" s="286"/>
    </row>
    <row r="115" spans="2:11" ht="15" customHeight="1">
      <c r="B115" s="295"/>
      <c r="C115" s="275" t="s">
        <v>61</v>
      </c>
      <c r="D115" s="275"/>
      <c r="E115" s="275"/>
      <c r="F115" s="294" t="s">
        <v>80</v>
      </c>
      <c r="G115" s="275"/>
      <c r="H115" s="275" t="s">
        <v>865</v>
      </c>
      <c r="I115" s="275" t="s">
        <v>866</v>
      </c>
      <c r="J115" s="275"/>
      <c r="K115" s="286"/>
    </row>
    <row r="116" spans="2:11" ht="15" customHeight="1">
      <c r="B116" s="298"/>
      <c r="C116" s="304"/>
      <c r="D116" s="304"/>
      <c r="E116" s="304"/>
      <c r="F116" s="304"/>
      <c r="G116" s="304"/>
      <c r="H116" s="304"/>
      <c r="I116" s="304"/>
      <c r="J116" s="304"/>
      <c r="K116" s="300"/>
    </row>
    <row r="117" spans="2:11" ht="18.75" customHeight="1">
      <c r="B117" s="305"/>
      <c r="C117" s="271"/>
      <c r="D117" s="271"/>
      <c r="E117" s="271"/>
      <c r="F117" s="306"/>
      <c r="G117" s="271"/>
      <c r="H117" s="271"/>
      <c r="I117" s="271"/>
      <c r="J117" s="271"/>
      <c r="K117" s="305"/>
    </row>
    <row r="118" spans="2:11" ht="18.75" customHeight="1">
      <c r="B118" s="281"/>
      <c r="C118" s="281"/>
      <c r="D118" s="281"/>
      <c r="E118" s="281"/>
      <c r="F118" s="281"/>
      <c r="G118" s="281"/>
      <c r="H118" s="281"/>
      <c r="I118" s="281"/>
      <c r="J118" s="281"/>
      <c r="K118" s="281"/>
    </row>
    <row r="119" spans="2:11" ht="7.5" customHeight="1">
      <c r="B119" s="307"/>
      <c r="C119" s="308"/>
      <c r="D119" s="308"/>
      <c r="E119" s="308"/>
      <c r="F119" s="308"/>
      <c r="G119" s="308"/>
      <c r="H119" s="308"/>
      <c r="I119" s="308"/>
      <c r="J119" s="308"/>
      <c r="K119" s="309"/>
    </row>
    <row r="120" spans="2:11" ht="45" customHeight="1">
      <c r="B120" s="310"/>
      <c r="C120" s="394" t="s">
        <v>867</v>
      </c>
      <c r="D120" s="394"/>
      <c r="E120" s="394"/>
      <c r="F120" s="394"/>
      <c r="G120" s="394"/>
      <c r="H120" s="394"/>
      <c r="I120" s="394"/>
      <c r="J120" s="394"/>
      <c r="K120" s="311"/>
    </row>
    <row r="121" spans="2:11" ht="17.25" customHeight="1">
      <c r="B121" s="312"/>
      <c r="C121" s="287" t="s">
        <v>815</v>
      </c>
      <c r="D121" s="287"/>
      <c r="E121" s="287"/>
      <c r="F121" s="287" t="s">
        <v>816</v>
      </c>
      <c r="G121" s="288"/>
      <c r="H121" s="287" t="s">
        <v>139</v>
      </c>
      <c r="I121" s="287" t="s">
        <v>61</v>
      </c>
      <c r="J121" s="287" t="s">
        <v>817</v>
      </c>
      <c r="K121" s="313"/>
    </row>
    <row r="122" spans="2:11" ht="17.25" customHeight="1">
      <c r="B122" s="312"/>
      <c r="C122" s="289" t="s">
        <v>818</v>
      </c>
      <c r="D122" s="289"/>
      <c r="E122" s="289"/>
      <c r="F122" s="290" t="s">
        <v>819</v>
      </c>
      <c r="G122" s="291"/>
      <c r="H122" s="289"/>
      <c r="I122" s="289"/>
      <c r="J122" s="289" t="s">
        <v>820</v>
      </c>
      <c r="K122" s="313"/>
    </row>
    <row r="123" spans="2:11" ht="5.25" customHeight="1">
      <c r="B123" s="314"/>
      <c r="C123" s="292"/>
      <c r="D123" s="292"/>
      <c r="E123" s="292"/>
      <c r="F123" s="292"/>
      <c r="G123" s="275"/>
      <c r="H123" s="292"/>
      <c r="I123" s="292"/>
      <c r="J123" s="292"/>
      <c r="K123" s="315"/>
    </row>
    <row r="124" spans="2:11" ht="15" customHeight="1">
      <c r="B124" s="314"/>
      <c r="C124" s="275" t="s">
        <v>823</v>
      </c>
      <c r="D124" s="292"/>
      <c r="E124" s="292"/>
      <c r="F124" s="294" t="s">
        <v>80</v>
      </c>
      <c r="G124" s="275"/>
      <c r="H124" s="275" t="s">
        <v>859</v>
      </c>
      <c r="I124" s="275" t="s">
        <v>822</v>
      </c>
      <c r="J124" s="275">
        <v>120</v>
      </c>
      <c r="K124" s="316"/>
    </row>
    <row r="125" spans="2:11" ht="15" customHeight="1">
      <c r="B125" s="314"/>
      <c r="C125" s="275" t="s">
        <v>868</v>
      </c>
      <c r="D125" s="275"/>
      <c r="E125" s="275"/>
      <c r="F125" s="294" t="s">
        <v>80</v>
      </c>
      <c r="G125" s="275"/>
      <c r="H125" s="275" t="s">
        <v>869</v>
      </c>
      <c r="I125" s="275" t="s">
        <v>822</v>
      </c>
      <c r="J125" s="275" t="s">
        <v>870</v>
      </c>
      <c r="K125" s="316"/>
    </row>
    <row r="126" spans="2:11" ht="15" customHeight="1">
      <c r="B126" s="314"/>
      <c r="C126" s="275" t="s">
        <v>89</v>
      </c>
      <c r="D126" s="275"/>
      <c r="E126" s="275"/>
      <c r="F126" s="294" t="s">
        <v>80</v>
      </c>
      <c r="G126" s="275"/>
      <c r="H126" s="275" t="s">
        <v>871</v>
      </c>
      <c r="I126" s="275" t="s">
        <v>822</v>
      </c>
      <c r="J126" s="275" t="s">
        <v>870</v>
      </c>
      <c r="K126" s="316"/>
    </row>
    <row r="127" spans="2:11" ht="15" customHeight="1">
      <c r="B127" s="314"/>
      <c r="C127" s="275" t="s">
        <v>831</v>
      </c>
      <c r="D127" s="275"/>
      <c r="E127" s="275"/>
      <c r="F127" s="294" t="s">
        <v>826</v>
      </c>
      <c r="G127" s="275"/>
      <c r="H127" s="275" t="s">
        <v>832</v>
      </c>
      <c r="I127" s="275" t="s">
        <v>822</v>
      </c>
      <c r="J127" s="275">
        <v>15</v>
      </c>
      <c r="K127" s="316"/>
    </row>
    <row r="128" spans="2:11" ht="15" customHeight="1">
      <c r="B128" s="314"/>
      <c r="C128" s="296" t="s">
        <v>833</v>
      </c>
      <c r="D128" s="296"/>
      <c r="E128" s="296"/>
      <c r="F128" s="297" t="s">
        <v>826</v>
      </c>
      <c r="G128" s="296"/>
      <c r="H128" s="296" t="s">
        <v>834</v>
      </c>
      <c r="I128" s="296" t="s">
        <v>822</v>
      </c>
      <c r="J128" s="296">
        <v>15</v>
      </c>
      <c r="K128" s="316"/>
    </row>
    <row r="129" spans="2:11" ht="15" customHeight="1">
      <c r="B129" s="314"/>
      <c r="C129" s="296" t="s">
        <v>835</v>
      </c>
      <c r="D129" s="296"/>
      <c r="E129" s="296"/>
      <c r="F129" s="297" t="s">
        <v>826</v>
      </c>
      <c r="G129" s="296"/>
      <c r="H129" s="296" t="s">
        <v>836</v>
      </c>
      <c r="I129" s="296" t="s">
        <v>822</v>
      </c>
      <c r="J129" s="296">
        <v>20</v>
      </c>
      <c r="K129" s="316"/>
    </row>
    <row r="130" spans="2:11" ht="15" customHeight="1">
      <c r="B130" s="314"/>
      <c r="C130" s="296" t="s">
        <v>837</v>
      </c>
      <c r="D130" s="296"/>
      <c r="E130" s="296"/>
      <c r="F130" s="297" t="s">
        <v>826</v>
      </c>
      <c r="G130" s="296"/>
      <c r="H130" s="296" t="s">
        <v>838</v>
      </c>
      <c r="I130" s="296" t="s">
        <v>822</v>
      </c>
      <c r="J130" s="296">
        <v>20</v>
      </c>
      <c r="K130" s="316"/>
    </row>
    <row r="131" spans="2:11" ht="15" customHeight="1">
      <c r="B131" s="314"/>
      <c r="C131" s="275" t="s">
        <v>825</v>
      </c>
      <c r="D131" s="275"/>
      <c r="E131" s="275"/>
      <c r="F131" s="294" t="s">
        <v>826</v>
      </c>
      <c r="G131" s="275"/>
      <c r="H131" s="275" t="s">
        <v>859</v>
      </c>
      <c r="I131" s="275" t="s">
        <v>822</v>
      </c>
      <c r="J131" s="275">
        <v>50</v>
      </c>
      <c r="K131" s="316"/>
    </row>
    <row r="132" spans="2:11" ht="15" customHeight="1">
      <c r="B132" s="314"/>
      <c r="C132" s="275" t="s">
        <v>839</v>
      </c>
      <c r="D132" s="275"/>
      <c r="E132" s="275"/>
      <c r="F132" s="294" t="s">
        <v>826</v>
      </c>
      <c r="G132" s="275"/>
      <c r="H132" s="275" t="s">
        <v>859</v>
      </c>
      <c r="I132" s="275" t="s">
        <v>822</v>
      </c>
      <c r="J132" s="275">
        <v>50</v>
      </c>
      <c r="K132" s="316"/>
    </row>
    <row r="133" spans="2:11" ht="15" customHeight="1">
      <c r="B133" s="314"/>
      <c r="C133" s="275" t="s">
        <v>845</v>
      </c>
      <c r="D133" s="275"/>
      <c r="E133" s="275"/>
      <c r="F133" s="294" t="s">
        <v>826</v>
      </c>
      <c r="G133" s="275"/>
      <c r="H133" s="275" t="s">
        <v>859</v>
      </c>
      <c r="I133" s="275" t="s">
        <v>822</v>
      </c>
      <c r="J133" s="275">
        <v>50</v>
      </c>
      <c r="K133" s="316"/>
    </row>
    <row r="134" spans="2:11" ht="15" customHeight="1">
      <c r="B134" s="314"/>
      <c r="C134" s="275" t="s">
        <v>847</v>
      </c>
      <c r="D134" s="275"/>
      <c r="E134" s="275"/>
      <c r="F134" s="294" t="s">
        <v>826</v>
      </c>
      <c r="G134" s="275"/>
      <c r="H134" s="275" t="s">
        <v>859</v>
      </c>
      <c r="I134" s="275" t="s">
        <v>822</v>
      </c>
      <c r="J134" s="275">
        <v>50</v>
      </c>
      <c r="K134" s="316"/>
    </row>
    <row r="135" spans="2:11" ht="15" customHeight="1">
      <c r="B135" s="314"/>
      <c r="C135" s="275" t="s">
        <v>144</v>
      </c>
      <c r="D135" s="275"/>
      <c r="E135" s="275"/>
      <c r="F135" s="294" t="s">
        <v>826</v>
      </c>
      <c r="G135" s="275"/>
      <c r="H135" s="275" t="s">
        <v>872</v>
      </c>
      <c r="I135" s="275" t="s">
        <v>822</v>
      </c>
      <c r="J135" s="275">
        <v>255</v>
      </c>
      <c r="K135" s="316"/>
    </row>
    <row r="136" spans="2:11" ht="15" customHeight="1">
      <c r="B136" s="314"/>
      <c r="C136" s="275" t="s">
        <v>849</v>
      </c>
      <c r="D136" s="275"/>
      <c r="E136" s="275"/>
      <c r="F136" s="294" t="s">
        <v>80</v>
      </c>
      <c r="G136" s="275"/>
      <c r="H136" s="275" t="s">
        <v>873</v>
      </c>
      <c r="I136" s="275" t="s">
        <v>851</v>
      </c>
      <c r="J136" s="275"/>
      <c r="K136" s="316"/>
    </row>
    <row r="137" spans="2:11" ht="15" customHeight="1">
      <c r="B137" s="314"/>
      <c r="C137" s="275" t="s">
        <v>852</v>
      </c>
      <c r="D137" s="275"/>
      <c r="E137" s="275"/>
      <c r="F137" s="294" t="s">
        <v>80</v>
      </c>
      <c r="G137" s="275"/>
      <c r="H137" s="275" t="s">
        <v>874</v>
      </c>
      <c r="I137" s="275" t="s">
        <v>854</v>
      </c>
      <c r="J137" s="275"/>
      <c r="K137" s="316"/>
    </row>
    <row r="138" spans="2:11" ht="15" customHeight="1">
      <c r="B138" s="314"/>
      <c r="C138" s="275" t="s">
        <v>855</v>
      </c>
      <c r="D138" s="275"/>
      <c r="E138" s="275"/>
      <c r="F138" s="294" t="s">
        <v>80</v>
      </c>
      <c r="G138" s="275"/>
      <c r="H138" s="275" t="s">
        <v>855</v>
      </c>
      <c r="I138" s="275" t="s">
        <v>854</v>
      </c>
      <c r="J138" s="275"/>
      <c r="K138" s="316"/>
    </row>
    <row r="139" spans="2:11" ht="15" customHeight="1">
      <c r="B139" s="314"/>
      <c r="C139" s="275" t="s">
        <v>42</v>
      </c>
      <c r="D139" s="275"/>
      <c r="E139" s="275"/>
      <c r="F139" s="294" t="s">
        <v>80</v>
      </c>
      <c r="G139" s="275"/>
      <c r="H139" s="275" t="s">
        <v>875</v>
      </c>
      <c r="I139" s="275" t="s">
        <v>854</v>
      </c>
      <c r="J139" s="275"/>
      <c r="K139" s="316"/>
    </row>
    <row r="140" spans="2:11" ht="15" customHeight="1">
      <c r="B140" s="314"/>
      <c r="C140" s="275" t="s">
        <v>876</v>
      </c>
      <c r="D140" s="275"/>
      <c r="E140" s="275"/>
      <c r="F140" s="294" t="s">
        <v>80</v>
      </c>
      <c r="G140" s="275"/>
      <c r="H140" s="275" t="s">
        <v>877</v>
      </c>
      <c r="I140" s="275" t="s">
        <v>854</v>
      </c>
      <c r="J140" s="275"/>
      <c r="K140" s="316"/>
    </row>
    <row r="141" spans="2:11" ht="15" customHeight="1">
      <c r="B141" s="317"/>
      <c r="C141" s="318"/>
      <c r="D141" s="318"/>
      <c r="E141" s="318"/>
      <c r="F141" s="318"/>
      <c r="G141" s="318"/>
      <c r="H141" s="318"/>
      <c r="I141" s="318"/>
      <c r="J141" s="318"/>
      <c r="K141" s="319"/>
    </row>
    <row r="142" spans="2:11" ht="18.75" customHeight="1">
      <c r="B142" s="271"/>
      <c r="C142" s="271"/>
      <c r="D142" s="271"/>
      <c r="E142" s="271"/>
      <c r="F142" s="306"/>
      <c r="G142" s="271"/>
      <c r="H142" s="271"/>
      <c r="I142" s="271"/>
      <c r="J142" s="271"/>
      <c r="K142" s="271"/>
    </row>
    <row r="143" spans="2:11" ht="18.75" customHeight="1">
      <c r="B143" s="281"/>
      <c r="C143" s="281"/>
      <c r="D143" s="281"/>
      <c r="E143" s="281"/>
      <c r="F143" s="281"/>
      <c r="G143" s="281"/>
      <c r="H143" s="281"/>
      <c r="I143" s="281"/>
      <c r="J143" s="281"/>
      <c r="K143" s="281"/>
    </row>
    <row r="144" spans="2:11" ht="7.5" customHeight="1">
      <c r="B144" s="282"/>
      <c r="C144" s="283"/>
      <c r="D144" s="283"/>
      <c r="E144" s="283"/>
      <c r="F144" s="283"/>
      <c r="G144" s="283"/>
      <c r="H144" s="283"/>
      <c r="I144" s="283"/>
      <c r="J144" s="283"/>
      <c r="K144" s="284"/>
    </row>
    <row r="145" spans="2:11" ht="45" customHeight="1">
      <c r="B145" s="285"/>
      <c r="C145" s="395" t="s">
        <v>878</v>
      </c>
      <c r="D145" s="395"/>
      <c r="E145" s="395"/>
      <c r="F145" s="395"/>
      <c r="G145" s="395"/>
      <c r="H145" s="395"/>
      <c r="I145" s="395"/>
      <c r="J145" s="395"/>
      <c r="K145" s="286"/>
    </row>
    <row r="146" spans="2:11" ht="17.25" customHeight="1">
      <c r="B146" s="285"/>
      <c r="C146" s="287" t="s">
        <v>815</v>
      </c>
      <c r="D146" s="287"/>
      <c r="E146" s="287"/>
      <c r="F146" s="287" t="s">
        <v>816</v>
      </c>
      <c r="G146" s="288"/>
      <c r="H146" s="287" t="s">
        <v>139</v>
      </c>
      <c r="I146" s="287" t="s">
        <v>61</v>
      </c>
      <c r="J146" s="287" t="s">
        <v>817</v>
      </c>
      <c r="K146" s="286"/>
    </row>
    <row r="147" spans="2:11" ht="17.25" customHeight="1">
      <c r="B147" s="285"/>
      <c r="C147" s="289" t="s">
        <v>818</v>
      </c>
      <c r="D147" s="289"/>
      <c r="E147" s="289"/>
      <c r="F147" s="290" t="s">
        <v>819</v>
      </c>
      <c r="G147" s="291"/>
      <c r="H147" s="289"/>
      <c r="I147" s="289"/>
      <c r="J147" s="289" t="s">
        <v>820</v>
      </c>
      <c r="K147" s="286"/>
    </row>
    <row r="148" spans="2:11" ht="5.25" customHeight="1">
      <c r="B148" s="295"/>
      <c r="C148" s="292"/>
      <c r="D148" s="292"/>
      <c r="E148" s="292"/>
      <c r="F148" s="292"/>
      <c r="G148" s="293"/>
      <c r="H148" s="292"/>
      <c r="I148" s="292"/>
      <c r="J148" s="292"/>
      <c r="K148" s="316"/>
    </row>
    <row r="149" spans="2:11" ht="15" customHeight="1">
      <c r="B149" s="295"/>
      <c r="C149" s="320" t="s">
        <v>823</v>
      </c>
      <c r="D149" s="275"/>
      <c r="E149" s="275"/>
      <c r="F149" s="321" t="s">
        <v>80</v>
      </c>
      <c r="G149" s="275"/>
      <c r="H149" s="320" t="s">
        <v>859</v>
      </c>
      <c r="I149" s="320" t="s">
        <v>822</v>
      </c>
      <c r="J149" s="320">
        <v>120</v>
      </c>
      <c r="K149" s="316"/>
    </row>
    <row r="150" spans="2:11" ht="15" customHeight="1">
      <c r="B150" s="295"/>
      <c r="C150" s="320" t="s">
        <v>868</v>
      </c>
      <c r="D150" s="275"/>
      <c r="E150" s="275"/>
      <c r="F150" s="321" t="s">
        <v>80</v>
      </c>
      <c r="G150" s="275"/>
      <c r="H150" s="320" t="s">
        <v>879</v>
      </c>
      <c r="I150" s="320" t="s">
        <v>822</v>
      </c>
      <c r="J150" s="320" t="s">
        <v>870</v>
      </c>
      <c r="K150" s="316"/>
    </row>
    <row r="151" spans="2:11" ht="15" customHeight="1">
      <c r="B151" s="295"/>
      <c r="C151" s="320" t="s">
        <v>89</v>
      </c>
      <c r="D151" s="275"/>
      <c r="E151" s="275"/>
      <c r="F151" s="321" t="s">
        <v>80</v>
      </c>
      <c r="G151" s="275"/>
      <c r="H151" s="320" t="s">
        <v>880</v>
      </c>
      <c r="I151" s="320" t="s">
        <v>822</v>
      </c>
      <c r="J151" s="320" t="s">
        <v>870</v>
      </c>
      <c r="K151" s="316"/>
    </row>
    <row r="152" spans="2:11" ht="15" customHeight="1">
      <c r="B152" s="295"/>
      <c r="C152" s="320" t="s">
        <v>825</v>
      </c>
      <c r="D152" s="275"/>
      <c r="E152" s="275"/>
      <c r="F152" s="321" t="s">
        <v>826</v>
      </c>
      <c r="G152" s="275"/>
      <c r="H152" s="320" t="s">
        <v>859</v>
      </c>
      <c r="I152" s="320" t="s">
        <v>822</v>
      </c>
      <c r="J152" s="320">
        <v>50</v>
      </c>
      <c r="K152" s="316"/>
    </row>
    <row r="153" spans="2:11" ht="15" customHeight="1">
      <c r="B153" s="295"/>
      <c r="C153" s="320" t="s">
        <v>828</v>
      </c>
      <c r="D153" s="275"/>
      <c r="E153" s="275"/>
      <c r="F153" s="321" t="s">
        <v>80</v>
      </c>
      <c r="G153" s="275"/>
      <c r="H153" s="320" t="s">
        <v>859</v>
      </c>
      <c r="I153" s="320" t="s">
        <v>830</v>
      </c>
      <c r="J153" s="320"/>
      <c r="K153" s="316"/>
    </row>
    <row r="154" spans="2:11" ht="15" customHeight="1">
      <c r="B154" s="295"/>
      <c r="C154" s="320" t="s">
        <v>839</v>
      </c>
      <c r="D154" s="275"/>
      <c r="E154" s="275"/>
      <c r="F154" s="321" t="s">
        <v>826</v>
      </c>
      <c r="G154" s="275"/>
      <c r="H154" s="320" t="s">
        <v>859</v>
      </c>
      <c r="I154" s="320" t="s">
        <v>822</v>
      </c>
      <c r="J154" s="320">
        <v>50</v>
      </c>
      <c r="K154" s="316"/>
    </row>
    <row r="155" spans="2:11" ht="15" customHeight="1">
      <c r="B155" s="295"/>
      <c r="C155" s="320" t="s">
        <v>847</v>
      </c>
      <c r="D155" s="275"/>
      <c r="E155" s="275"/>
      <c r="F155" s="321" t="s">
        <v>826</v>
      </c>
      <c r="G155" s="275"/>
      <c r="H155" s="320" t="s">
        <v>859</v>
      </c>
      <c r="I155" s="320" t="s">
        <v>822</v>
      </c>
      <c r="J155" s="320">
        <v>50</v>
      </c>
      <c r="K155" s="316"/>
    </row>
    <row r="156" spans="2:11" ht="15" customHeight="1">
      <c r="B156" s="295"/>
      <c r="C156" s="320" t="s">
        <v>845</v>
      </c>
      <c r="D156" s="275"/>
      <c r="E156" s="275"/>
      <c r="F156" s="321" t="s">
        <v>826</v>
      </c>
      <c r="G156" s="275"/>
      <c r="H156" s="320" t="s">
        <v>859</v>
      </c>
      <c r="I156" s="320" t="s">
        <v>822</v>
      </c>
      <c r="J156" s="320">
        <v>50</v>
      </c>
      <c r="K156" s="316"/>
    </row>
    <row r="157" spans="2:11" ht="15" customHeight="1">
      <c r="B157" s="295"/>
      <c r="C157" s="320" t="s">
        <v>117</v>
      </c>
      <c r="D157" s="275"/>
      <c r="E157" s="275"/>
      <c r="F157" s="321" t="s">
        <v>80</v>
      </c>
      <c r="G157" s="275"/>
      <c r="H157" s="320" t="s">
        <v>881</v>
      </c>
      <c r="I157" s="320" t="s">
        <v>822</v>
      </c>
      <c r="J157" s="320" t="s">
        <v>882</v>
      </c>
      <c r="K157" s="316"/>
    </row>
    <row r="158" spans="2:11" ht="15" customHeight="1">
      <c r="B158" s="295"/>
      <c r="C158" s="320" t="s">
        <v>883</v>
      </c>
      <c r="D158" s="275"/>
      <c r="E158" s="275"/>
      <c r="F158" s="321" t="s">
        <v>80</v>
      </c>
      <c r="G158" s="275"/>
      <c r="H158" s="320" t="s">
        <v>884</v>
      </c>
      <c r="I158" s="320" t="s">
        <v>854</v>
      </c>
      <c r="J158" s="320"/>
      <c r="K158" s="316"/>
    </row>
    <row r="159" spans="2:11" ht="15" customHeight="1">
      <c r="B159" s="322"/>
      <c r="C159" s="304"/>
      <c r="D159" s="304"/>
      <c r="E159" s="304"/>
      <c r="F159" s="304"/>
      <c r="G159" s="304"/>
      <c r="H159" s="304"/>
      <c r="I159" s="304"/>
      <c r="J159" s="304"/>
      <c r="K159" s="323"/>
    </row>
    <row r="160" spans="2:11" ht="18.75" customHeight="1">
      <c r="B160" s="271"/>
      <c r="C160" s="275"/>
      <c r="D160" s="275"/>
      <c r="E160" s="275"/>
      <c r="F160" s="294"/>
      <c r="G160" s="275"/>
      <c r="H160" s="275"/>
      <c r="I160" s="275"/>
      <c r="J160" s="275"/>
      <c r="K160" s="271"/>
    </row>
    <row r="161" spans="2:11" ht="18.75" customHeight="1">
      <c r="B161" s="281"/>
      <c r="C161" s="281"/>
      <c r="D161" s="281"/>
      <c r="E161" s="281"/>
      <c r="F161" s="281"/>
      <c r="G161" s="281"/>
      <c r="H161" s="281"/>
      <c r="I161" s="281"/>
      <c r="J161" s="281"/>
      <c r="K161" s="281"/>
    </row>
    <row r="162" spans="2:11" ht="7.5" customHeight="1">
      <c r="B162" s="263"/>
      <c r="C162" s="264"/>
      <c r="D162" s="264"/>
      <c r="E162" s="264"/>
      <c r="F162" s="264"/>
      <c r="G162" s="264"/>
      <c r="H162" s="264"/>
      <c r="I162" s="264"/>
      <c r="J162" s="264"/>
      <c r="K162" s="265"/>
    </row>
    <row r="163" spans="2:11" ht="45" customHeight="1">
      <c r="B163" s="266"/>
      <c r="C163" s="394" t="s">
        <v>885</v>
      </c>
      <c r="D163" s="394"/>
      <c r="E163" s="394"/>
      <c r="F163" s="394"/>
      <c r="G163" s="394"/>
      <c r="H163" s="394"/>
      <c r="I163" s="394"/>
      <c r="J163" s="394"/>
      <c r="K163" s="267"/>
    </row>
    <row r="164" spans="2:11" ht="17.25" customHeight="1">
      <c r="B164" s="266"/>
      <c r="C164" s="287" t="s">
        <v>815</v>
      </c>
      <c r="D164" s="287"/>
      <c r="E164" s="287"/>
      <c r="F164" s="287" t="s">
        <v>816</v>
      </c>
      <c r="G164" s="324"/>
      <c r="H164" s="325" t="s">
        <v>139</v>
      </c>
      <c r="I164" s="325" t="s">
        <v>61</v>
      </c>
      <c r="J164" s="287" t="s">
        <v>817</v>
      </c>
      <c r="K164" s="267"/>
    </row>
    <row r="165" spans="2:11" ht="17.25" customHeight="1">
      <c r="B165" s="268"/>
      <c r="C165" s="289" t="s">
        <v>818</v>
      </c>
      <c r="D165" s="289"/>
      <c r="E165" s="289"/>
      <c r="F165" s="290" t="s">
        <v>819</v>
      </c>
      <c r="G165" s="326"/>
      <c r="H165" s="327"/>
      <c r="I165" s="327"/>
      <c r="J165" s="289" t="s">
        <v>820</v>
      </c>
      <c r="K165" s="269"/>
    </row>
    <row r="166" spans="2:11" ht="5.25" customHeight="1">
      <c r="B166" s="295"/>
      <c r="C166" s="292"/>
      <c r="D166" s="292"/>
      <c r="E166" s="292"/>
      <c r="F166" s="292"/>
      <c r="G166" s="293"/>
      <c r="H166" s="292"/>
      <c r="I166" s="292"/>
      <c r="J166" s="292"/>
      <c r="K166" s="316"/>
    </row>
    <row r="167" spans="2:11" ht="15" customHeight="1">
      <c r="B167" s="295"/>
      <c r="C167" s="275" t="s">
        <v>823</v>
      </c>
      <c r="D167" s="275"/>
      <c r="E167" s="275"/>
      <c r="F167" s="294" t="s">
        <v>80</v>
      </c>
      <c r="G167" s="275"/>
      <c r="H167" s="275" t="s">
        <v>859</v>
      </c>
      <c r="I167" s="275" t="s">
        <v>822</v>
      </c>
      <c r="J167" s="275">
        <v>120</v>
      </c>
      <c r="K167" s="316"/>
    </row>
    <row r="168" spans="2:11" ht="15" customHeight="1">
      <c r="B168" s="295"/>
      <c r="C168" s="275" t="s">
        <v>868</v>
      </c>
      <c r="D168" s="275"/>
      <c r="E168" s="275"/>
      <c r="F168" s="294" t="s">
        <v>80</v>
      </c>
      <c r="G168" s="275"/>
      <c r="H168" s="275" t="s">
        <v>869</v>
      </c>
      <c r="I168" s="275" t="s">
        <v>822</v>
      </c>
      <c r="J168" s="275" t="s">
        <v>870</v>
      </c>
      <c r="K168" s="316"/>
    </row>
    <row r="169" spans="2:11" ht="15" customHeight="1">
      <c r="B169" s="295"/>
      <c r="C169" s="275" t="s">
        <v>89</v>
      </c>
      <c r="D169" s="275"/>
      <c r="E169" s="275"/>
      <c r="F169" s="294" t="s">
        <v>80</v>
      </c>
      <c r="G169" s="275"/>
      <c r="H169" s="275" t="s">
        <v>886</v>
      </c>
      <c r="I169" s="275" t="s">
        <v>822</v>
      </c>
      <c r="J169" s="275" t="s">
        <v>870</v>
      </c>
      <c r="K169" s="316"/>
    </row>
    <row r="170" spans="2:11" ht="15" customHeight="1">
      <c r="B170" s="295"/>
      <c r="C170" s="275" t="s">
        <v>825</v>
      </c>
      <c r="D170" s="275"/>
      <c r="E170" s="275"/>
      <c r="F170" s="294" t="s">
        <v>826</v>
      </c>
      <c r="G170" s="275"/>
      <c r="H170" s="275" t="s">
        <v>886</v>
      </c>
      <c r="I170" s="275" t="s">
        <v>822</v>
      </c>
      <c r="J170" s="275">
        <v>50</v>
      </c>
      <c r="K170" s="316"/>
    </row>
    <row r="171" spans="2:11" ht="15" customHeight="1">
      <c r="B171" s="295"/>
      <c r="C171" s="275" t="s">
        <v>828</v>
      </c>
      <c r="D171" s="275"/>
      <c r="E171" s="275"/>
      <c r="F171" s="294" t="s">
        <v>80</v>
      </c>
      <c r="G171" s="275"/>
      <c r="H171" s="275" t="s">
        <v>886</v>
      </c>
      <c r="I171" s="275" t="s">
        <v>830</v>
      </c>
      <c r="J171" s="275"/>
      <c r="K171" s="316"/>
    </row>
    <row r="172" spans="2:11" ht="15" customHeight="1">
      <c r="B172" s="295"/>
      <c r="C172" s="275" t="s">
        <v>839</v>
      </c>
      <c r="D172" s="275"/>
      <c r="E172" s="275"/>
      <c r="F172" s="294" t="s">
        <v>826</v>
      </c>
      <c r="G172" s="275"/>
      <c r="H172" s="275" t="s">
        <v>886</v>
      </c>
      <c r="I172" s="275" t="s">
        <v>822</v>
      </c>
      <c r="J172" s="275">
        <v>50</v>
      </c>
      <c r="K172" s="316"/>
    </row>
    <row r="173" spans="2:11" ht="15" customHeight="1">
      <c r="B173" s="295"/>
      <c r="C173" s="275" t="s">
        <v>847</v>
      </c>
      <c r="D173" s="275"/>
      <c r="E173" s="275"/>
      <c r="F173" s="294" t="s">
        <v>826</v>
      </c>
      <c r="G173" s="275"/>
      <c r="H173" s="275" t="s">
        <v>886</v>
      </c>
      <c r="I173" s="275" t="s">
        <v>822</v>
      </c>
      <c r="J173" s="275">
        <v>50</v>
      </c>
      <c r="K173" s="316"/>
    </row>
    <row r="174" spans="2:11" ht="15" customHeight="1">
      <c r="B174" s="295"/>
      <c r="C174" s="275" t="s">
        <v>845</v>
      </c>
      <c r="D174" s="275"/>
      <c r="E174" s="275"/>
      <c r="F174" s="294" t="s">
        <v>826</v>
      </c>
      <c r="G174" s="275"/>
      <c r="H174" s="275" t="s">
        <v>886</v>
      </c>
      <c r="I174" s="275" t="s">
        <v>822</v>
      </c>
      <c r="J174" s="275">
        <v>50</v>
      </c>
      <c r="K174" s="316"/>
    </row>
    <row r="175" spans="2:11" ht="15" customHeight="1">
      <c r="B175" s="295"/>
      <c r="C175" s="275" t="s">
        <v>138</v>
      </c>
      <c r="D175" s="275"/>
      <c r="E175" s="275"/>
      <c r="F175" s="294" t="s">
        <v>80</v>
      </c>
      <c r="G175" s="275"/>
      <c r="H175" s="275" t="s">
        <v>887</v>
      </c>
      <c r="I175" s="275" t="s">
        <v>888</v>
      </c>
      <c r="J175" s="275"/>
      <c r="K175" s="316"/>
    </row>
    <row r="176" spans="2:11" ht="15" customHeight="1">
      <c r="B176" s="295"/>
      <c r="C176" s="275" t="s">
        <v>61</v>
      </c>
      <c r="D176" s="275"/>
      <c r="E176" s="275"/>
      <c r="F176" s="294" t="s">
        <v>80</v>
      </c>
      <c r="G176" s="275"/>
      <c r="H176" s="275" t="s">
        <v>889</v>
      </c>
      <c r="I176" s="275" t="s">
        <v>890</v>
      </c>
      <c r="J176" s="275">
        <v>1</v>
      </c>
      <c r="K176" s="316"/>
    </row>
    <row r="177" spans="2:11" ht="15" customHeight="1">
      <c r="B177" s="295"/>
      <c r="C177" s="275" t="s">
        <v>57</v>
      </c>
      <c r="D177" s="275"/>
      <c r="E177" s="275"/>
      <c r="F177" s="294" t="s">
        <v>80</v>
      </c>
      <c r="G177" s="275"/>
      <c r="H177" s="275" t="s">
        <v>891</v>
      </c>
      <c r="I177" s="275" t="s">
        <v>822</v>
      </c>
      <c r="J177" s="275">
        <v>20</v>
      </c>
      <c r="K177" s="316"/>
    </row>
    <row r="178" spans="2:11" ht="15" customHeight="1">
      <c r="B178" s="295"/>
      <c r="C178" s="275" t="s">
        <v>139</v>
      </c>
      <c r="D178" s="275"/>
      <c r="E178" s="275"/>
      <c r="F178" s="294" t="s">
        <v>80</v>
      </c>
      <c r="G178" s="275"/>
      <c r="H178" s="275" t="s">
        <v>892</v>
      </c>
      <c r="I178" s="275" t="s">
        <v>822</v>
      </c>
      <c r="J178" s="275">
        <v>255</v>
      </c>
      <c r="K178" s="316"/>
    </row>
    <row r="179" spans="2:11" ht="15" customHeight="1">
      <c r="B179" s="295"/>
      <c r="C179" s="275" t="s">
        <v>140</v>
      </c>
      <c r="D179" s="275"/>
      <c r="E179" s="275"/>
      <c r="F179" s="294" t="s">
        <v>80</v>
      </c>
      <c r="G179" s="275"/>
      <c r="H179" s="275" t="s">
        <v>786</v>
      </c>
      <c r="I179" s="275" t="s">
        <v>822</v>
      </c>
      <c r="J179" s="275">
        <v>10</v>
      </c>
      <c r="K179" s="316"/>
    </row>
    <row r="180" spans="2:11" ht="15" customHeight="1">
      <c r="B180" s="295"/>
      <c r="C180" s="275" t="s">
        <v>141</v>
      </c>
      <c r="D180" s="275"/>
      <c r="E180" s="275"/>
      <c r="F180" s="294" t="s">
        <v>80</v>
      </c>
      <c r="G180" s="275"/>
      <c r="H180" s="275" t="s">
        <v>893</v>
      </c>
      <c r="I180" s="275" t="s">
        <v>854</v>
      </c>
      <c r="J180" s="275"/>
      <c r="K180" s="316"/>
    </row>
    <row r="181" spans="2:11" ht="15" customHeight="1">
      <c r="B181" s="295"/>
      <c r="C181" s="275" t="s">
        <v>894</v>
      </c>
      <c r="D181" s="275"/>
      <c r="E181" s="275"/>
      <c r="F181" s="294" t="s">
        <v>80</v>
      </c>
      <c r="G181" s="275"/>
      <c r="H181" s="275" t="s">
        <v>895</v>
      </c>
      <c r="I181" s="275" t="s">
        <v>854</v>
      </c>
      <c r="J181" s="275"/>
      <c r="K181" s="316"/>
    </row>
    <row r="182" spans="2:11" ht="15" customHeight="1">
      <c r="B182" s="295"/>
      <c r="C182" s="275" t="s">
        <v>883</v>
      </c>
      <c r="D182" s="275"/>
      <c r="E182" s="275"/>
      <c r="F182" s="294" t="s">
        <v>80</v>
      </c>
      <c r="G182" s="275"/>
      <c r="H182" s="275" t="s">
        <v>896</v>
      </c>
      <c r="I182" s="275" t="s">
        <v>854</v>
      </c>
      <c r="J182" s="275"/>
      <c r="K182" s="316"/>
    </row>
    <row r="183" spans="2:11" ht="15" customHeight="1">
      <c r="B183" s="295"/>
      <c r="C183" s="275" t="s">
        <v>143</v>
      </c>
      <c r="D183" s="275"/>
      <c r="E183" s="275"/>
      <c r="F183" s="294" t="s">
        <v>826</v>
      </c>
      <c r="G183" s="275"/>
      <c r="H183" s="275" t="s">
        <v>897</v>
      </c>
      <c r="I183" s="275" t="s">
        <v>822</v>
      </c>
      <c r="J183" s="275">
        <v>50</v>
      </c>
      <c r="K183" s="316"/>
    </row>
    <row r="184" spans="2:11" ht="15" customHeight="1">
      <c r="B184" s="295"/>
      <c r="C184" s="275" t="s">
        <v>898</v>
      </c>
      <c r="D184" s="275"/>
      <c r="E184" s="275"/>
      <c r="F184" s="294" t="s">
        <v>826</v>
      </c>
      <c r="G184" s="275"/>
      <c r="H184" s="275" t="s">
        <v>899</v>
      </c>
      <c r="I184" s="275" t="s">
        <v>900</v>
      </c>
      <c r="J184" s="275"/>
      <c r="K184" s="316"/>
    </row>
    <row r="185" spans="2:11" ht="15" customHeight="1">
      <c r="B185" s="295"/>
      <c r="C185" s="275" t="s">
        <v>901</v>
      </c>
      <c r="D185" s="275"/>
      <c r="E185" s="275"/>
      <c r="F185" s="294" t="s">
        <v>826</v>
      </c>
      <c r="G185" s="275"/>
      <c r="H185" s="275" t="s">
        <v>902</v>
      </c>
      <c r="I185" s="275" t="s">
        <v>900</v>
      </c>
      <c r="J185" s="275"/>
      <c r="K185" s="316"/>
    </row>
    <row r="186" spans="2:11" ht="15" customHeight="1">
      <c r="B186" s="295"/>
      <c r="C186" s="275" t="s">
        <v>903</v>
      </c>
      <c r="D186" s="275"/>
      <c r="E186" s="275"/>
      <c r="F186" s="294" t="s">
        <v>826</v>
      </c>
      <c r="G186" s="275"/>
      <c r="H186" s="275" t="s">
        <v>904</v>
      </c>
      <c r="I186" s="275" t="s">
        <v>900</v>
      </c>
      <c r="J186" s="275"/>
      <c r="K186" s="316"/>
    </row>
    <row r="187" spans="2:11" ht="15" customHeight="1">
      <c r="B187" s="295"/>
      <c r="C187" s="328" t="s">
        <v>905</v>
      </c>
      <c r="D187" s="275"/>
      <c r="E187" s="275"/>
      <c r="F187" s="294" t="s">
        <v>826</v>
      </c>
      <c r="G187" s="275"/>
      <c r="H187" s="275" t="s">
        <v>906</v>
      </c>
      <c r="I187" s="275" t="s">
        <v>907</v>
      </c>
      <c r="J187" s="329" t="s">
        <v>908</v>
      </c>
      <c r="K187" s="316"/>
    </row>
    <row r="188" spans="2:11" ht="15" customHeight="1">
      <c r="B188" s="295"/>
      <c r="C188" s="280" t="s">
        <v>46</v>
      </c>
      <c r="D188" s="275"/>
      <c r="E188" s="275"/>
      <c r="F188" s="294" t="s">
        <v>80</v>
      </c>
      <c r="G188" s="275"/>
      <c r="H188" s="271" t="s">
        <v>909</v>
      </c>
      <c r="I188" s="275" t="s">
        <v>910</v>
      </c>
      <c r="J188" s="275"/>
      <c r="K188" s="316"/>
    </row>
    <row r="189" spans="2:11" ht="15" customHeight="1">
      <c r="B189" s="295"/>
      <c r="C189" s="280" t="s">
        <v>911</v>
      </c>
      <c r="D189" s="275"/>
      <c r="E189" s="275"/>
      <c r="F189" s="294" t="s">
        <v>80</v>
      </c>
      <c r="G189" s="275"/>
      <c r="H189" s="275" t="s">
        <v>912</v>
      </c>
      <c r="I189" s="275" t="s">
        <v>854</v>
      </c>
      <c r="J189" s="275"/>
      <c r="K189" s="316"/>
    </row>
    <row r="190" spans="2:11" ht="15" customHeight="1">
      <c r="B190" s="295"/>
      <c r="C190" s="280" t="s">
        <v>913</v>
      </c>
      <c r="D190" s="275"/>
      <c r="E190" s="275"/>
      <c r="F190" s="294" t="s">
        <v>80</v>
      </c>
      <c r="G190" s="275"/>
      <c r="H190" s="275" t="s">
        <v>914</v>
      </c>
      <c r="I190" s="275" t="s">
        <v>854</v>
      </c>
      <c r="J190" s="275"/>
      <c r="K190" s="316"/>
    </row>
    <row r="191" spans="2:11" ht="15" customHeight="1">
      <c r="B191" s="295"/>
      <c r="C191" s="280" t="s">
        <v>915</v>
      </c>
      <c r="D191" s="275"/>
      <c r="E191" s="275"/>
      <c r="F191" s="294" t="s">
        <v>826</v>
      </c>
      <c r="G191" s="275"/>
      <c r="H191" s="275" t="s">
        <v>916</v>
      </c>
      <c r="I191" s="275" t="s">
        <v>854</v>
      </c>
      <c r="J191" s="275"/>
      <c r="K191" s="316"/>
    </row>
    <row r="192" spans="2:11" ht="15" customHeight="1">
      <c r="B192" s="322"/>
      <c r="C192" s="330"/>
      <c r="D192" s="304"/>
      <c r="E192" s="304"/>
      <c r="F192" s="304"/>
      <c r="G192" s="304"/>
      <c r="H192" s="304"/>
      <c r="I192" s="304"/>
      <c r="J192" s="304"/>
      <c r="K192" s="323"/>
    </row>
    <row r="193" spans="2:11" ht="18.75" customHeight="1">
      <c r="B193" s="271"/>
      <c r="C193" s="275"/>
      <c r="D193" s="275"/>
      <c r="E193" s="275"/>
      <c r="F193" s="294"/>
      <c r="G193" s="275"/>
      <c r="H193" s="275"/>
      <c r="I193" s="275"/>
      <c r="J193" s="275"/>
      <c r="K193" s="271"/>
    </row>
    <row r="194" spans="2:11" ht="18.75" customHeight="1">
      <c r="B194" s="271"/>
      <c r="C194" s="275"/>
      <c r="D194" s="275"/>
      <c r="E194" s="275"/>
      <c r="F194" s="294"/>
      <c r="G194" s="275"/>
      <c r="H194" s="275"/>
      <c r="I194" s="275"/>
      <c r="J194" s="275"/>
      <c r="K194" s="271"/>
    </row>
    <row r="195" spans="2:11" ht="18.75" customHeight="1">
      <c r="B195" s="281"/>
      <c r="C195" s="281"/>
      <c r="D195" s="281"/>
      <c r="E195" s="281"/>
      <c r="F195" s="281"/>
      <c r="G195" s="281"/>
      <c r="H195" s="281"/>
      <c r="I195" s="281"/>
      <c r="J195" s="281"/>
      <c r="K195" s="281"/>
    </row>
    <row r="196" spans="2:11" ht="13.5">
      <c r="B196" s="263"/>
      <c r="C196" s="264"/>
      <c r="D196" s="264"/>
      <c r="E196" s="264"/>
      <c r="F196" s="264"/>
      <c r="G196" s="264"/>
      <c r="H196" s="264"/>
      <c r="I196" s="264"/>
      <c r="J196" s="264"/>
      <c r="K196" s="265"/>
    </row>
    <row r="197" spans="2:11" ht="21">
      <c r="B197" s="266"/>
      <c r="C197" s="394" t="s">
        <v>917</v>
      </c>
      <c r="D197" s="394"/>
      <c r="E197" s="394"/>
      <c r="F197" s="394"/>
      <c r="G197" s="394"/>
      <c r="H197" s="394"/>
      <c r="I197" s="394"/>
      <c r="J197" s="394"/>
      <c r="K197" s="267"/>
    </row>
    <row r="198" spans="2:11" ht="25.5" customHeight="1">
      <c r="B198" s="266"/>
      <c r="C198" s="331" t="s">
        <v>918</v>
      </c>
      <c r="D198" s="331"/>
      <c r="E198" s="331"/>
      <c r="F198" s="331" t="s">
        <v>919</v>
      </c>
      <c r="G198" s="332"/>
      <c r="H198" s="393" t="s">
        <v>920</v>
      </c>
      <c r="I198" s="393"/>
      <c r="J198" s="393"/>
      <c r="K198" s="267"/>
    </row>
    <row r="199" spans="2:11" ht="5.25" customHeight="1">
      <c r="B199" s="295"/>
      <c r="C199" s="292"/>
      <c r="D199" s="292"/>
      <c r="E199" s="292"/>
      <c r="F199" s="292"/>
      <c r="G199" s="275"/>
      <c r="H199" s="292"/>
      <c r="I199" s="292"/>
      <c r="J199" s="292"/>
      <c r="K199" s="316"/>
    </row>
    <row r="200" spans="2:11" ht="15" customHeight="1">
      <c r="B200" s="295"/>
      <c r="C200" s="275" t="s">
        <v>910</v>
      </c>
      <c r="D200" s="275"/>
      <c r="E200" s="275"/>
      <c r="F200" s="294" t="s">
        <v>47</v>
      </c>
      <c r="G200" s="275"/>
      <c r="H200" s="392" t="s">
        <v>921</v>
      </c>
      <c r="I200" s="392"/>
      <c r="J200" s="392"/>
      <c r="K200" s="316"/>
    </row>
    <row r="201" spans="2:11" ht="15" customHeight="1">
      <c r="B201" s="295"/>
      <c r="C201" s="301"/>
      <c r="D201" s="275"/>
      <c r="E201" s="275"/>
      <c r="F201" s="294" t="s">
        <v>48</v>
      </c>
      <c r="G201" s="275"/>
      <c r="H201" s="392" t="s">
        <v>922</v>
      </c>
      <c r="I201" s="392"/>
      <c r="J201" s="392"/>
      <c r="K201" s="316"/>
    </row>
    <row r="202" spans="2:11" ht="15" customHeight="1">
      <c r="B202" s="295"/>
      <c r="C202" s="301"/>
      <c r="D202" s="275"/>
      <c r="E202" s="275"/>
      <c r="F202" s="294" t="s">
        <v>51</v>
      </c>
      <c r="G202" s="275"/>
      <c r="H202" s="392" t="s">
        <v>923</v>
      </c>
      <c r="I202" s="392"/>
      <c r="J202" s="392"/>
      <c r="K202" s="316"/>
    </row>
    <row r="203" spans="2:11" ht="15" customHeight="1">
      <c r="B203" s="295"/>
      <c r="C203" s="275"/>
      <c r="D203" s="275"/>
      <c r="E203" s="275"/>
      <c r="F203" s="294" t="s">
        <v>49</v>
      </c>
      <c r="G203" s="275"/>
      <c r="H203" s="392" t="s">
        <v>924</v>
      </c>
      <c r="I203" s="392"/>
      <c r="J203" s="392"/>
      <c r="K203" s="316"/>
    </row>
    <row r="204" spans="2:11" ht="15" customHeight="1">
      <c r="B204" s="295"/>
      <c r="C204" s="275"/>
      <c r="D204" s="275"/>
      <c r="E204" s="275"/>
      <c r="F204" s="294" t="s">
        <v>50</v>
      </c>
      <c r="G204" s="275"/>
      <c r="H204" s="392" t="s">
        <v>925</v>
      </c>
      <c r="I204" s="392"/>
      <c r="J204" s="392"/>
      <c r="K204" s="316"/>
    </row>
    <row r="205" spans="2:11" ht="15" customHeight="1">
      <c r="B205" s="295"/>
      <c r="C205" s="275"/>
      <c r="D205" s="275"/>
      <c r="E205" s="275"/>
      <c r="F205" s="294"/>
      <c r="G205" s="275"/>
      <c r="H205" s="275"/>
      <c r="I205" s="275"/>
      <c r="J205" s="275"/>
      <c r="K205" s="316"/>
    </row>
    <row r="206" spans="2:11" ht="15" customHeight="1">
      <c r="B206" s="295"/>
      <c r="C206" s="275" t="s">
        <v>866</v>
      </c>
      <c r="D206" s="275"/>
      <c r="E206" s="275"/>
      <c r="F206" s="294" t="s">
        <v>82</v>
      </c>
      <c r="G206" s="275"/>
      <c r="H206" s="392" t="s">
        <v>926</v>
      </c>
      <c r="I206" s="392"/>
      <c r="J206" s="392"/>
      <c r="K206" s="316"/>
    </row>
    <row r="207" spans="2:11" ht="15" customHeight="1">
      <c r="B207" s="295"/>
      <c r="C207" s="301"/>
      <c r="D207" s="275"/>
      <c r="E207" s="275"/>
      <c r="F207" s="294" t="s">
        <v>767</v>
      </c>
      <c r="G207" s="275"/>
      <c r="H207" s="392" t="s">
        <v>768</v>
      </c>
      <c r="I207" s="392"/>
      <c r="J207" s="392"/>
      <c r="K207" s="316"/>
    </row>
    <row r="208" spans="2:11" ht="15" customHeight="1">
      <c r="B208" s="295"/>
      <c r="C208" s="275"/>
      <c r="D208" s="275"/>
      <c r="E208" s="275"/>
      <c r="F208" s="294" t="s">
        <v>765</v>
      </c>
      <c r="G208" s="275"/>
      <c r="H208" s="392" t="s">
        <v>927</v>
      </c>
      <c r="I208" s="392"/>
      <c r="J208" s="392"/>
      <c r="K208" s="316"/>
    </row>
    <row r="209" spans="2:11" ht="15" customHeight="1">
      <c r="B209" s="333"/>
      <c r="C209" s="301"/>
      <c r="D209" s="301"/>
      <c r="E209" s="301"/>
      <c r="F209" s="294" t="s">
        <v>769</v>
      </c>
      <c r="G209" s="280"/>
      <c r="H209" s="391" t="s">
        <v>95</v>
      </c>
      <c r="I209" s="391"/>
      <c r="J209" s="391"/>
      <c r="K209" s="334"/>
    </row>
    <row r="210" spans="2:11" ht="15" customHeight="1">
      <c r="B210" s="333"/>
      <c r="C210" s="301"/>
      <c r="D210" s="301"/>
      <c r="E210" s="301"/>
      <c r="F210" s="294" t="s">
        <v>601</v>
      </c>
      <c r="G210" s="280"/>
      <c r="H210" s="391" t="s">
        <v>626</v>
      </c>
      <c r="I210" s="391"/>
      <c r="J210" s="391"/>
      <c r="K210" s="334"/>
    </row>
    <row r="211" spans="2:11" ht="15" customHeight="1">
      <c r="B211" s="333"/>
      <c r="C211" s="301"/>
      <c r="D211" s="301"/>
      <c r="E211" s="301"/>
      <c r="F211" s="335"/>
      <c r="G211" s="280"/>
      <c r="H211" s="336"/>
      <c r="I211" s="336"/>
      <c r="J211" s="336"/>
      <c r="K211" s="334"/>
    </row>
    <row r="212" spans="2:11" ht="15" customHeight="1">
      <c r="B212" s="333"/>
      <c r="C212" s="275" t="s">
        <v>890</v>
      </c>
      <c r="D212" s="301"/>
      <c r="E212" s="301"/>
      <c r="F212" s="294">
        <v>1</v>
      </c>
      <c r="G212" s="280"/>
      <c r="H212" s="391" t="s">
        <v>928</v>
      </c>
      <c r="I212" s="391"/>
      <c r="J212" s="391"/>
      <c r="K212" s="334"/>
    </row>
    <row r="213" spans="2:11" ht="15" customHeight="1">
      <c r="B213" s="333"/>
      <c r="C213" s="301"/>
      <c r="D213" s="301"/>
      <c r="E213" s="301"/>
      <c r="F213" s="294">
        <v>2</v>
      </c>
      <c r="G213" s="280"/>
      <c r="H213" s="391" t="s">
        <v>929</v>
      </c>
      <c r="I213" s="391"/>
      <c r="J213" s="391"/>
      <c r="K213" s="334"/>
    </row>
    <row r="214" spans="2:11" ht="15" customHeight="1">
      <c r="B214" s="333"/>
      <c r="C214" s="301"/>
      <c r="D214" s="301"/>
      <c r="E214" s="301"/>
      <c r="F214" s="294">
        <v>3</v>
      </c>
      <c r="G214" s="280"/>
      <c r="H214" s="391" t="s">
        <v>930</v>
      </c>
      <c r="I214" s="391"/>
      <c r="J214" s="391"/>
      <c r="K214" s="334"/>
    </row>
    <row r="215" spans="2:11" ht="15" customHeight="1">
      <c r="B215" s="333"/>
      <c r="C215" s="301"/>
      <c r="D215" s="301"/>
      <c r="E215" s="301"/>
      <c r="F215" s="294">
        <v>4</v>
      </c>
      <c r="G215" s="280"/>
      <c r="H215" s="391" t="s">
        <v>931</v>
      </c>
      <c r="I215" s="391"/>
      <c r="J215" s="391"/>
      <c r="K215" s="334"/>
    </row>
    <row r="216" spans="2:11" ht="12.75" customHeight="1">
      <c r="B216" s="337"/>
      <c r="C216" s="338"/>
      <c r="D216" s="338"/>
      <c r="E216" s="338"/>
      <c r="F216" s="338"/>
      <c r="G216" s="338"/>
      <c r="H216" s="338"/>
      <c r="I216" s="338"/>
      <c r="J216" s="338"/>
      <c r="K216" s="339"/>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Nentwich, CR Project</dc:creator>
  <cp:keywords/>
  <dc:description/>
  <cp:lastModifiedBy>Josef Nentwich, CR Project</cp:lastModifiedBy>
  <cp:lastPrinted>2018-08-16T18:40:36Z</cp:lastPrinted>
  <dcterms:created xsi:type="dcterms:W3CDTF">2018-08-16T18:27:40Z</dcterms:created>
  <dcterms:modified xsi:type="dcterms:W3CDTF">2018-08-16T18:40:41Z</dcterms:modified>
  <cp:category/>
  <cp:version/>
  <cp:contentType/>
  <cp:contentStatus/>
</cp:coreProperties>
</file>